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2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73" i="5" l="1"/>
  <c r="N12" i="5"/>
  <c r="Q146" i="5"/>
  <c r="O146" i="5" s="1"/>
  <c r="Q145" i="5"/>
  <c r="O145" i="5" s="1"/>
  <c r="N11" i="5" l="1"/>
  <c r="N10" i="5" s="1"/>
  <c r="G11" i="16"/>
  <c r="G10" i="16" s="1"/>
  <c r="I18" i="16"/>
  <c r="F11" i="24"/>
  <c r="F10" i="24" l="1"/>
  <c r="I11" i="16"/>
  <c r="Q393" i="5"/>
  <c r="Q392" i="5"/>
  <c r="K157" i="6"/>
  <c r="I157" i="6" s="1"/>
  <c r="K156" i="6"/>
  <c r="I156" i="6" s="1"/>
  <c r="K149" i="6"/>
  <c r="I149" i="6" s="1"/>
  <c r="Q385" i="5"/>
  <c r="Q359" i="5"/>
  <c r="Q424" i="5"/>
  <c r="Q425" i="5"/>
  <c r="Q153" i="5"/>
  <c r="Q152" i="5"/>
  <c r="F9" i="24" l="1"/>
  <c r="O424" i="5"/>
  <c r="O359" i="5"/>
  <c r="O385" i="5"/>
  <c r="O152" i="5"/>
  <c r="O392" i="5"/>
  <c r="O153" i="5"/>
  <c r="O393" i="5"/>
  <c r="O425" i="5"/>
  <c r="I10" i="16"/>
  <c r="K11" i="16"/>
  <c r="Q251" i="5"/>
  <c r="Q250" i="5"/>
  <c r="Q291" i="5"/>
  <c r="Q290" i="5"/>
  <c r="K226" i="6"/>
  <c r="I226" i="6" s="1"/>
  <c r="K225" i="6"/>
  <c r="I225" i="6" s="1"/>
  <c r="Q361" i="5"/>
  <c r="Q362" i="5"/>
  <c r="K245" i="6"/>
  <c r="I245" i="6" s="1"/>
  <c r="K244" i="6"/>
  <c r="I244" i="6" s="1"/>
  <c r="K14" i="6"/>
  <c r="I14" i="6" s="1"/>
  <c r="K13" i="6"/>
  <c r="I13" i="6" s="1"/>
  <c r="Q220" i="5"/>
  <c r="Q219" i="5"/>
  <c r="K172" i="6"/>
  <c r="I172" i="6" s="1"/>
  <c r="K171" i="6"/>
  <c r="I171" i="6" s="1"/>
  <c r="Q143" i="5"/>
  <c r="Q131" i="5"/>
  <c r="K196" i="6"/>
  <c r="I196" i="6" s="1"/>
  <c r="Q125" i="5"/>
  <c r="Q127" i="5"/>
  <c r="G13" i="24" l="1"/>
  <c r="C34" i="1"/>
  <c r="G12" i="24"/>
  <c r="G21" i="24"/>
  <c r="G9" i="24"/>
  <c r="G20" i="24"/>
  <c r="G18" i="24"/>
  <c r="G16" i="24"/>
  <c r="G15" i="24"/>
  <c r="G14" i="24"/>
  <c r="G19" i="24"/>
  <c r="G17" i="24"/>
  <c r="G11" i="24"/>
  <c r="G10" i="24"/>
  <c r="O220" i="5"/>
  <c r="O251" i="5"/>
  <c r="O125" i="5"/>
  <c r="Q12" i="5"/>
  <c r="O143" i="5"/>
  <c r="O219" i="5"/>
  <c r="Q173" i="5"/>
  <c r="O290" i="5"/>
  <c r="O291" i="5"/>
  <c r="O250" i="5"/>
  <c r="O127" i="5"/>
  <c r="O131" i="5"/>
  <c r="O362" i="5"/>
  <c r="O361" i="5"/>
  <c r="C26" i="1"/>
  <c r="K24" i="16"/>
  <c r="K22" i="16"/>
  <c r="K20" i="16"/>
  <c r="K16" i="16"/>
  <c r="K14" i="16"/>
  <c r="K12" i="16"/>
  <c r="K10" i="16"/>
  <c r="K23" i="16"/>
  <c r="K21" i="16"/>
  <c r="K19" i="16"/>
  <c r="K17" i="16"/>
  <c r="K15" i="16"/>
  <c r="K13" i="16"/>
  <c r="K18" i="16"/>
  <c r="I13" i="2"/>
  <c r="I11" i="2" s="1"/>
  <c r="Q11" i="5" l="1"/>
  <c r="I10" i="2"/>
  <c r="Q10" i="5" l="1"/>
  <c r="J10" i="2"/>
  <c r="I9" i="2"/>
  <c r="B20" i="27"/>
  <c r="B28" i="27"/>
  <c r="B15" i="27"/>
  <c r="S506" i="5" l="1"/>
  <c r="S494" i="5"/>
  <c r="S482" i="5"/>
  <c r="S470" i="5"/>
  <c r="S458" i="5"/>
  <c r="S446" i="5"/>
  <c r="S434" i="5"/>
  <c r="S422" i="5"/>
  <c r="S410" i="5"/>
  <c r="S398" i="5"/>
  <c r="S386" i="5"/>
  <c r="S374" i="5"/>
  <c r="S350" i="5"/>
  <c r="S338" i="5"/>
  <c r="S326" i="5"/>
  <c r="S314" i="5"/>
  <c r="S302" i="5"/>
  <c r="S278" i="5"/>
  <c r="S266" i="5"/>
  <c r="S254" i="5"/>
  <c r="S242" i="5"/>
  <c r="S230" i="5"/>
  <c r="S218" i="5"/>
  <c r="S206" i="5"/>
  <c r="S194" i="5"/>
  <c r="S182" i="5"/>
  <c r="S170" i="5"/>
  <c r="S158" i="5"/>
  <c r="S134" i="5"/>
  <c r="S122" i="5"/>
  <c r="S110" i="5"/>
  <c r="S98" i="5"/>
  <c r="S86" i="5"/>
  <c r="S74" i="5"/>
  <c r="S62" i="5"/>
  <c r="S50" i="5"/>
  <c r="S38" i="5"/>
  <c r="S26" i="5"/>
  <c r="S14" i="5"/>
  <c r="S505" i="5"/>
  <c r="S493" i="5"/>
  <c r="S481" i="5"/>
  <c r="S469" i="5"/>
  <c r="S457" i="5"/>
  <c r="S445" i="5"/>
  <c r="S433" i="5"/>
  <c r="S421" i="5"/>
  <c r="S409" i="5"/>
  <c r="S397" i="5"/>
  <c r="S373" i="5"/>
  <c r="S349" i="5"/>
  <c r="S337" i="5"/>
  <c r="S325" i="5"/>
  <c r="S313" i="5"/>
  <c r="S301" i="5"/>
  <c r="S289" i="5"/>
  <c r="S277" i="5"/>
  <c r="S265" i="5"/>
  <c r="S253" i="5"/>
  <c r="S241" i="5"/>
  <c r="S229" i="5"/>
  <c r="S217" i="5"/>
  <c r="S205" i="5"/>
  <c r="S193" i="5"/>
  <c r="S181" i="5"/>
  <c r="S169" i="5"/>
  <c r="S157" i="5"/>
  <c r="S145" i="5"/>
  <c r="S133" i="5"/>
  <c r="S121" i="5"/>
  <c r="S109" i="5"/>
  <c r="S97" i="5"/>
  <c r="S85" i="5"/>
  <c r="S73" i="5"/>
  <c r="S61" i="5"/>
  <c r="S49" i="5"/>
  <c r="S37" i="5"/>
  <c r="S25" i="5"/>
  <c r="S13" i="5"/>
  <c r="S504" i="5"/>
  <c r="S492" i="5"/>
  <c r="S480" i="5"/>
  <c r="S468" i="5"/>
  <c r="S456" i="5"/>
  <c r="S444" i="5"/>
  <c r="S432" i="5"/>
  <c r="S420" i="5"/>
  <c r="S408" i="5"/>
  <c r="S396" i="5"/>
  <c r="S384" i="5"/>
  <c r="S372" i="5"/>
  <c r="S360" i="5"/>
  <c r="S348" i="5"/>
  <c r="S336" i="5"/>
  <c r="S324" i="5"/>
  <c r="S312" i="5"/>
  <c r="S300" i="5"/>
  <c r="S288" i="5"/>
  <c r="S276" i="5"/>
  <c r="S264" i="5"/>
  <c r="S252" i="5"/>
  <c r="S240" i="5"/>
  <c r="S228" i="5"/>
  <c r="S216" i="5"/>
  <c r="S204" i="5"/>
  <c r="S192" i="5"/>
  <c r="S180" i="5"/>
  <c r="S168" i="5"/>
  <c r="S156" i="5"/>
  <c r="S144" i="5"/>
  <c r="S132" i="5"/>
  <c r="S120" i="5"/>
  <c r="S108" i="5"/>
  <c r="S96" i="5"/>
  <c r="S84" i="5"/>
  <c r="S72" i="5"/>
  <c r="S60" i="5"/>
  <c r="S48" i="5"/>
  <c r="S36" i="5"/>
  <c r="S24" i="5"/>
  <c r="S477" i="5"/>
  <c r="S369" i="5"/>
  <c r="S321" i="5"/>
  <c r="S273" i="5"/>
  <c r="S237" i="5"/>
  <c r="S201" i="5"/>
  <c r="S165" i="5"/>
  <c r="S129" i="5"/>
  <c r="S93" i="5"/>
  <c r="S57" i="5"/>
  <c r="S21" i="5"/>
  <c r="S500" i="5"/>
  <c r="S464" i="5"/>
  <c r="S440" i="5"/>
  <c r="S416" i="5"/>
  <c r="S380" i="5"/>
  <c r="S356" i="5"/>
  <c r="S332" i="5"/>
  <c r="S308" i="5"/>
  <c r="S284" i="5"/>
  <c r="S260" i="5"/>
  <c r="S236" i="5"/>
  <c r="S200" i="5"/>
  <c r="S176" i="5"/>
  <c r="S116" i="5"/>
  <c r="S80" i="5"/>
  <c r="S32" i="5"/>
  <c r="S503" i="5"/>
  <c r="S491" i="5"/>
  <c r="S479" i="5"/>
  <c r="S467" i="5"/>
  <c r="S455" i="5"/>
  <c r="S443" i="5"/>
  <c r="S431" i="5"/>
  <c r="S419" i="5"/>
  <c r="S407" i="5"/>
  <c r="S395" i="5"/>
  <c r="S383" i="5"/>
  <c r="S371" i="5"/>
  <c r="S347" i="5"/>
  <c r="S335" i="5"/>
  <c r="S323" i="5"/>
  <c r="S311" i="5"/>
  <c r="S299" i="5"/>
  <c r="S287" i="5"/>
  <c r="S275" i="5"/>
  <c r="S263" i="5"/>
  <c r="S239" i="5"/>
  <c r="S227" i="5"/>
  <c r="S215" i="5"/>
  <c r="S203" i="5"/>
  <c r="S191" i="5"/>
  <c r="S179" i="5"/>
  <c r="S167" i="5"/>
  <c r="S155" i="5"/>
  <c r="S119" i="5"/>
  <c r="S107" i="5"/>
  <c r="S95" i="5"/>
  <c r="S83" i="5"/>
  <c r="S71" i="5"/>
  <c r="S59" i="5"/>
  <c r="S47" i="5"/>
  <c r="S35" i="5"/>
  <c r="S23" i="5"/>
  <c r="S489" i="5"/>
  <c r="S441" i="5"/>
  <c r="S417" i="5"/>
  <c r="S357" i="5"/>
  <c r="S333" i="5"/>
  <c r="S297" i="5"/>
  <c r="S261" i="5"/>
  <c r="S225" i="5"/>
  <c r="S189" i="5"/>
  <c r="S117" i="5"/>
  <c r="S81" i="5"/>
  <c r="S45" i="5"/>
  <c r="S212" i="5"/>
  <c r="S128" i="5"/>
  <c r="S92" i="5"/>
  <c r="S56" i="5"/>
  <c r="S44" i="5"/>
  <c r="S502" i="5"/>
  <c r="S490" i="5"/>
  <c r="S478" i="5"/>
  <c r="S466" i="5"/>
  <c r="S454" i="5"/>
  <c r="S442" i="5"/>
  <c r="S430" i="5"/>
  <c r="S418" i="5"/>
  <c r="S406" i="5"/>
  <c r="S394" i="5"/>
  <c r="S382" i="5"/>
  <c r="S370" i="5"/>
  <c r="S358" i="5"/>
  <c r="S346" i="5"/>
  <c r="S334" i="5"/>
  <c r="S322" i="5"/>
  <c r="S310" i="5"/>
  <c r="S298" i="5"/>
  <c r="S286" i="5"/>
  <c r="S274" i="5"/>
  <c r="S262" i="5"/>
  <c r="S238" i="5"/>
  <c r="S226" i="5"/>
  <c r="S214" i="5"/>
  <c r="S202" i="5"/>
  <c r="S190" i="5"/>
  <c r="S178" i="5"/>
  <c r="S166" i="5"/>
  <c r="S154" i="5"/>
  <c r="S142" i="5"/>
  <c r="S130" i="5"/>
  <c r="S118" i="5"/>
  <c r="S106" i="5"/>
  <c r="S94" i="5"/>
  <c r="S82" i="5"/>
  <c r="S70" i="5"/>
  <c r="S58" i="5"/>
  <c r="S46" i="5"/>
  <c r="S34" i="5"/>
  <c r="S22" i="5"/>
  <c r="S10" i="5"/>
  <c r="S501" i="5"/>
  <c r="S465" i="5"/>
  <c r="S453" i="5"/>
  <c r="S429" i="5"/>
  <c r="S405" i="5"/>
  <c r="S381" i="5"/>
  <c r="S345" i="5"/>
  <c r="S309" i="5"/>
  <c r="S285" i="5"/>
  <c r="S249" i="5"/>
  <c r="S213" i="5"/>
  <c r="S177" i="5"/>
  <c r="S141" i="5"/>
  <c r="S105" i="5"/>
  <c r="S69" i="5"/>
  <c r="S33" i="5"/>
  <c r="S488" i="5"/>
  <c r="S476" i="5"/>
  <c r="S452" i="5"/>
  <c r="S428" i="5"/>
  <c r="S404" i="5"/>
  <c r="S368" i="5"/>
  <c r="S344" i="5"/>
  <c r="S320" i="5"/>
  <c r="S296" i="5"/>
  <c r="S272" i="5"/>
  <c r="S248" i="5"/>
  <c r="S224" i="5"/>
  <c r="S188" i="5"/>
  <c r="S164" i="5"/>
  <c r="S140" i="5"/>
  <c r="S104" i="5"/>
  <c r="S68" i="5"/>
  <c r="S20" i="5"/>
  <c r="S498" i="5"/>
  <c r="S486" i="5"/>
  <c r="S474" i="5"/>
  <c r="S462" i="5"/>
  <c r="S450" i="5"/>
  <c r="S438" i="5"/>
  <c r="S426" i="5"/>
  <c r="S414" i="5"/>
  <c r="S402" i="5"/>
  <c r="S390" i="5"/>
  <c r="S378" i="5"/>
  <c r="S366" i="5"/>
  <c r="S354" i="5"/>
  <c r="S342" i="5"/>
  <c r="S330" i="5"/>
  <c r="S318" i="5"/>
  <c r="S306" i="5"/>
  <c r="S294" i="5"/>
  <c r="S282" i="5"/>
  <c r="S270" i="5"/>
  <c r="S258" i="5"/>
  <c r="S246" i="5"/>
  <c r="S234" i="5"/>
  <c r="S222" i="5"/>
  <c r="S210" i="5"/>
  <c r="S198" i="5"/>
  <c r="S186" i="5"/>
  <c r="S174" i="5"/>
  <c r="S162" i="5"/>
  <c r="S150" i="5"/>
  <c r="S138" i="5"/>
  <c r="S126" i="5"/>
  <c r="S114" i="5"/>
  <c r="S102" i="5"/>
  <c r="S90" i="5"/>
  <c r="S78" i="5"/>
  <c r="S66" i="5"/>
  <c r="S54" i="5"/>
  <c r="S42" i="5"/>
  <c r="S30" i="5"/>
  <c r="S18" i="5"/>
  <c r="S497" i="5"/>
  <c r="S485" i="5"/>
  <c r="S473" i="5"/>
  <c r="S461" i="5"/>
  <c r="S449" i="5"/>
  <c r="S437" i="5"/>
  <c r="S413" i="5"/>
  <c r="S401" i="5"/>
  <c r="S389" i="5"/>
  <c r="S377" i="5"/>
  <c r="S365" i="5"/>
  <c r="S353" i="5"/>
  <c r="S341" i="5"/>
  <c r="S329" i="5"/>
  <c r="S317" i="5"/>
  <c r="S305" i="5"/>
  <c r="S293" i="5"/>
  <c r="S281" i="5"/>
  <c r="S269" i="5"/>
  <c r="S257" i="5"/>
  <c r="S245" i="5"/>
  <c r="S233" i="5"/>
  <c r="S221" i="5"/>
  <c r="S209" i="5"/>
  <c r="S197" i="5"/>
  <c r="S185" i="5"/>
  <c r="S507" i="5"/>
  <c r="S459" i="5"/>
  <c r="S411" i="5"/>
  <c r="S363" i="5"/>
  <c r="S315" i="5"/>
  <c r="S267" i="5"/>
  <c r="S172" i="5"/>
  <c r="S136" i="5"/>
  <c r="S100" i="5"/>
  <c r="S64" i="5"/>
  <c r="S451" i="5"/>
  <c r="S307" i="5"/>
  <c r="S211" i="5"/>
  <c r="S135" i="5"/>
  <c r="S63" i="5"/>
  <c r="S207" i="5"/>
  <c r="S89" i="5"/>
  <c r="S496" i="5"/>
  <c r="S448" i="5"/>
  <c r="S400" i="5"/>
  <c r="S352" i="5"/>
  <c r="S304" i="5"/>
  <c r="S256" i="5"/>
  <c r="S208" i="5"/>
  <c r="S163" i="5"/>
  <c r="S91" i="5"/>
  <c r="S55" i="5"/>
  <c r="S19" i="5"/>
  <c r="S495" i="5"/>
  <c r="S447" i="5"/>
  <c r="S399" i="5"/>
  <c r="S351" i="5"/>
  <c r="S303" i="5"/>
  <c r="S255" i="5"/>
  <c r="S17" i="5"/>
  <c r="S487" i="5"/>
  <c r="S439" i="5"/>
  <c r="S391" i="5"/>
  <c r="S343" i="5"/>
  <c r="S295" i="5"/>
  <c r="S247" i="5"/>
  <c r="S199" i="5"/>
  <c r="S160" i="5"/>
  <c r="S124" i="5"/>
  <c r="S88" i="5"/>
  <c r="S52" i="5"/>
  <c r="S16" i="5"/>
  <c r="S51" i="5"/>
  <c r="S15" i="5"/>
  <c r="S195" i="5"/>
  <c r="S151" i="5"/>
  <c r="S43" i="5"/>
  <c r="S77" i="5"/>
  <c r="S484" i="5"/>
  <c r="S436" i="5"/>
  <c r="S388" i="5"/>
  <c r="S340" i="5"/>
  <c r="S292" i="5"/>
  <c r="S244" i="5"/>
  <c r="S196" i="5"/>
  <c r="S159" i="5"/>
  <c r="S123" i="5"/>
  <c r="S87" i="5"/>
  <c r="S115" i="5"/>
  <c r="S113" i="5"/>
  <c r="S41" i="5"/>
  <c r="S472" i="5"/>
  <c r="S328" i="5"/>
  <c r="S184" i="5"/>
  <c r="S76" i="5"/>
  <c r="S483" i="5"/>
  <c r="S435" i="5"/>
  <c r="S387" i="5"/>
  <c r="S339" i="5"/>
  <c r="S243" i="5"/>
  <c r="S79" i="5"/>
  <c r="S280" i="5"/>
  <c r="S148" i="5"/>
  <c r="S40" i="5"/>
  <c r="S423" i="5"/>
  <c r="S327" i="5"/>
  <c r="S231" i="5"/>
  <c r="S147" i="5"/>
  <c r="S39" i="5"/>
  <c r="S463" i="5"/>
  <c r="S367" i="5"/>
  <c r="S271" i="5"/>
  <c r="S223" i="5"/>
  <c r="S139" i="5"/>
  <c r="S67" i="5"/>
  <c r="S475" i="5"/>
  <c r="S427" i="5"/>
  <c r="S379" i="5"/>
  <c r="S331" i="5"/>
  <c r="S283" i="5"/>
  <c r="S235" i="5"/>
  <c r="S187" i="5"/>
  <c r="S149" i="5"/>
  <c r="S376" i="5"/>
  <c r="S232" i="5"/>
  <c r="S112" i="5"/>
  <c r="S471" i="5"/>
  <c r="S375" i="5"/>
  <c r="S279" i="5"/>
  <c r="S183" i="5"/>
  <c r="S111" i="5"/>
  <c r="S75" i="5"/>
  <c r="S415" i="5"/>
  <c r="S319" i="5"/>
  <c r="S175" i="5"/>
  <c r="S103" i="5"/>
  <c r="S31" i="5"/>
  <c r="S460" i="5"/>
  <c r="S412" i="5"/>
  <c r="S364" i="5"/>
  <c r="S316" i="5"/>
  <c r="S268" i="5"/>
  <c r="S137" i="5"/>
  <c r="S101" i="5"/>
  <c r="S65" i="5"/>
  <c r="S29" i="5"/>
  <c r="S28" i="5"/>
  <c r="S499" i="5"/>
  <c r="S403" i="5"/>
  <c r="S355" i="5"/>
  <c r="S259" i="5"/>
  <c r="S171" i="5"/>
  <c r="S99" i="5"/>
  <c r="S27" i="5"/>
  <c r="S161" i="5"/>
  <c r="S53" i="5"/>
  <c r="S146" i="5"/>
  <c r="S424" i="5"/>
  <c r="S393" i="5"/>
  <c r="S425" i="5"/>
  <c r="S385" i="5"/>
  <c r="S152" i="5"/>
  <c r="S153" i="5"/>
  <c r="S359" i="5"/>
  <c r="S392" i="5"/>
  <c r="S220" i="5"/>
  <c r="S290" i="5"/>
  <c r="S361" i="5"/>
  <c r="S251" i="5"/>
  <c r="S250" i="5"/>
  <c r="S125" i="5"/>
  <c r="S127" i="5"/>
  <c r="S291" i="5"/>
  <c r="S143" i="5"/>
  <c r="S131" i="5"/>
  <c r="S219" i="5"/>
  <c r="S362" i="5"/>
  <c r="S12" i="5"/>
  <c r="S173" i="5"/>
  <c r="S11" i="5"/>
  <c r="J42" i="2"/>
  <c r="J30" i="2"/>
  <c r="J18" i="2"/>
  <c r="J29" i="2"/>
  <c r="J17" i="2"/>
  <c r="J25" i="2"/>
  <c r="J36" i="2"/>
  <c r="J47" i="2"/>
  <c r="J22" i="2"/>
  <c r="J32" i="2"/>
  <c r="J41" i="2"/>
  <c r="J40" i="2"/>
  <c r="J28" i="2"/>
  <c r="J16" i="2"/>
  <c r="J39" i="2"/>
  <c r="J27" i="2"/>
  <c r="J15" i="2"/>
  <c r="J38" i="2"/>
  <c r="J26" i="2"/>
  <c r="J14" i="2"/>
  <c r="J37" i="2"/>
  <c r="J13" i="2"/>
  <c r="J12" i="2"/>
  <c r="J46" i="2"/>
  <c r="J33" i="2"/>
  <c r="J20" i="2"/>
  <c r="J19" i="2"/>
  <c r="C10" i="1"/>
  <c r="C41" i="1" s="1"/>
  <c r="D12" i="1" s="1"/>
  <c r="J48" i="2"/>
  <c r="J9" i="2"/>
  <c r="J43" i="2"/>
  <c r="J50" i="2"/>
  <c r="J35" i="2"/>
  <c r="J21" i="2"/>
  <c r="J49" i="2"/>
  <c r="J24" i="2"/>
  <c r="J23" i="2"/>
  <c r="J34" i="2"/>
  <c r="J45" i="2"/>
  <c r="J44" i="2"/>
  <c r="J31" i="2"/>
  <c r="J11" i="2"/>
  <c r="B21" i="27"/>
  <c r="B10" i="27"/>
  <c r="B9" i="27" l="1"/>
  <c r="C42" i="1" s="1"/>
  <c r="K9" i="2"/>
  <c r="D10" i="1" s="1"/>
  <c r="T497" i="5"/>
  <c r="T485" i="5"/>
  <c r="T473" i="5"/>
  <c r="T461" i="5"/>
  <c r="T449" i="5"/>
  <c r="T437" i="5"/>
  <c r="T425" i="5"/>
  <c r="T413" i="5"/>
  <c r="T401" i="5"/>
  <c r="T389" i="5"/>
  <c r="T377" i="5"/>
  <c r="T365" i="5"/>
  <c r="T353" i="5"/>
  <c r="T341" i="5"/>
  <c r="T329" i="5"/>
  <c r="T317" i="5"/>
  <c r="T305" i="5"/>
  <c r="T293" i="5"/>
  <c r="T281" i="5"/>
  <c r="T269" i="5"/>
  <c r="T257" i="5"/>
  <c r="T245" i="5"/>
  <c r="T233" i="5"/>
  <c r="T221" i="5"/>
  <c r="T209" i="5"/>
  <c r="T197" i="5"/>
  <c r="T185" i="5"/>
  <c r="T173" i="5"/>
  <c r="T161" i="5"/>
  <c r="T149" i="5"/>
  <c r="T137" i="5"/>
  <c r="T125" i="5"/>
  <c r="T113" i="5"/>
  <c r="T101" i="5"/>
  <c r="T89" i="5"/>
  <c r="T77" i="5"/>
  <c r="T65" i="5"/>
  <c r="T53" i="5"/>
  <c r="T41" i="5"/>
  <c r="T29" i="5"/>
  <c r="T17" i="5"/>
  <c r="K38" i="2"/>
  <c r="K31" i="2"/>
  <c r="K19" i="2"/>
  <c r="L22" i="16"/>
  <c r="H11" i="24"/>
  <c r="H14" i="24"/>
  <c r="D39" i="1"/>
  <c r="K43" i="2"/>
  <c r="T496" i="5"/>
  <c r="T484" i="5"/>
  <c r="T472" i="5"/>
  <c r="T460" i="5"/>
  <c r="T448" i="5"/>
  <c r="T436" i="5"/>
  <c r="T424" i="5"/>
  <c r="T412" i="5"/>
  <c r="T400" i="5"/>
  <c r="T388" i="5"/>
  <c r="T376" i="5"/>
  <c r="T364" i="5"/>
  <c r="T352" i="5"/>
  <c r="T340" i="5"/>
  <c r="T328" i="5"/>
  <c r="T316" i="5"/>
  <c r="T304" i="5"/>
  <c r="T292" i="5"/>
  <c r="T280" i="5"/>
  <c r="T268" i="5"/>
  <c r="T256" i="5"/>
  <c r="T244" i="5"/>
  <c r="T232" i="5"/>
  <c r="T220" i="5"/>
  <c r="T208" i="5"/>
  <c r="T196" i="5"/>
  <c r="T184" i="5"/>
  <c r="T172" i="5"/>
  <c r="T160" i="5"/>
  <c r="T148" i="5"/>
  <c r="T136" i="5"/>
  <c r="T124" i="5"/>
  <c r="T112" i="5"/>
  <c r="T100" i="5"/>
  <c r="T88" i="5"/>
  <c r="T506" i="5"/>
  <c r="T494" i="5"/>
  <c r="T482" i="5"/>
  <c r="T470" i="5"/>
  <c r="T458" i="5"/>
  <c r="T446" i="5"/>
  <c r="T434" i="5"/>
  <c r="T422" i="5"/>
  <c r="T410" i="5"/>
  <c r="T398" i="5"/>
  <c r="T386" i="5"/>
  <c r="T374" i="5"/>
  <c r="T362" i="5"/>
  <c r="T350" i="5"/>
  <c r="T338" i="5"/>
  <c r="T326" i="5"/>
  <c r="T314" i="5"/>
  <c r="T302" i="5"/>
  <c r="T290" i="5"/>
  <c r="T278" i="5"/>
  <c r="T266" i="5"/>
  <c r="T254" i="5"/>
  <c r="T242" i="5"/>
  <c r="T230" i="5"/>
  <c r="T218" i="5"/>
  <c r="T206" i="5"/>
  <c r="T194" i="5"/>
  <c r="T182" i="5"/>
  <c r="T170" i="5"/>
  <c r="T158" i="5"/>
  <c r="T146" i="5"/>
  <c r="T134" i="5"/>
  <c r="T122" i="5"/>
  <c r="T110" i="5"/>
  <c r="T98" i="5"/>
  <c r="T86" i="5"/>
  <c r="T74" i="5"/>
  <c r="T62" i="5"/>
  <c r="T50" i="5"/>
  <c r="T38" i="5"/>
  <c r="T26" i="5"/>
  <c r="T14" i="5"/>
  <c r="D20" i="1"/>
  <c r="K28" i="2"/>
  <c r="K16" i="2"/>
  <c r="L16" i="16"/>
  <c r="L21" i="16"/>
  <c r="K46" i="2"/>
  <c r="D18" i="1"/>
  <c r="K49" i="2"/>
  <c r="T466" i="5"/>
  <c r="T322" i="5"/>
  <c r="T274" i="5"/>
  <c r="T226" i="5"/>
  <c r="T166" i="5"/>
  <c r="T106" i="5"/>
  <c r="T58" i="5"/>
  <c r="T22" i="5"/>
  <c r="K12" i="2"/>
  <c r="D35" i="1"/>
  <c r="T489" i="5"/>
  <c r="T453" i="5"/>
  <c r="T405" i="5"/>
  <c r="T357" i="5"/>
  <c r="T321" i="5"/>
  <c r="T285" i="5"/>
  <c r="T237" i="5"/>
  <c r="T505" i="5"/>
  <c r="T493" i="5"/>
  <c r="T481" i="5"/>
  <c r="T469" i="5"/>
  <c r="T457" i="5"/>
  <c r="T445" i="5"/>
  <c r="T433" i="5"/>
  <c r="T421" i="5"/>
  <c r="T409" i="5"/>
  <c r="T397" i="5"/>
  <c r="T385" i="5"/>
  <c r="T373" i="5"/>
  <c r="T361" i="5"/>
  <c r="T349" i="5"/>
  <c r="T337" i="5"/>
  <c r="T325" i="5"/>
  <c r="T313" i="5"/>
  <c r="T301" i="5"/>
  <c r="T289" i="5"/>
  <c r="T277" i="5"/>
  <c r="T265" i="5"/>
  <c r="T253" i="5"/>
  <c r="T241" i="5"/>
  <c r="T229" i="5"/>
  <c r="T217" i="5"/>
  <c r="T205" i="5"/>
  <c r="T193" i="5"/>
  <c r="T181" i="5"/>
  <c r="T169" i="5"/>
  <c r="T157" i="5"/>
  <c r="T145" i="5"/>
  <c r="T133" i="5"/>
  <c r="T121" i="5"/>
  <c r="T109" i="5"/>
  <c r="T97" i="5"/>
  <c r="T85" i="5"/>
  <c r="T73" i="5"/>
  <c r="T61" i="5"/>
  <c r="T49" i="5"/>
  <c r="T37" i="5"/>
  <c r="T25" i="5"/>
  <c r="T13" i="5"/>
  <c r="K27" i="2"/>
  <c r="K15" i="2"/>
  <c r="L15" i="16"/>
  <c r="L19" i="16"/>
  <c r="K48" i="2"/>
  <c r="D23" i="1"/>
  <c r="D15" i="1"/>
  <c r="D24" i="1"/>
  <c r="T502" i="5"/>
  <c r="T394" i="5"/>
  <c r="T334" i="5"/>
  <c r="T286" i="5"/>
  <c r="T238" i="5"/>
  <c r="T190" i="5"/>
  <c r="T142" i="5"/>
  <c r="T94" i="5"/>
  <c r="T46" i="5"/>
  <c r="K36" i="2"/>
  <c r="D17" i="1"/>
  <c r="T501" i="5"/>
  <c r="T429" i="5"/>
  <c r="T369" i="5"/>
  <c r="T309" i="5"/>
  <c r="T261" i="5"/>
  <c r="T504" i="5"/>
  <c r="T492" i="5"/>
  <c r="T480" i="5"/>
  <c r="T468" i="5"/>
  <c r="T456" i="5"/>
  <c r="T444" i="5"/>
  <c r="T432" i="5"/>
  <c r="T420" i="5"/>
  <c r="T408" i="5"/>
  <c r="T396" i="5"/>
  <c r="T384" i="5"/>
  <c r="T372" i="5"/>
  <c r="T360" i="5"/>
  <c r="T348" i="5"/>
  <c r="T336" i="5"/>
  <c r="T324" i="5"/>
  <c r="T312" i="5"/>
  <c r="T300" i="5"/>
  <c r="T288" i="5"/>
  <c r="T276" i="5"/>
  <c r="T264" i="5"/>
  <c r="T252" i="5"/>
  <c r="T240" i="5"/>
  <c r="T228" i="5"/>
  <c r="T216" i="5"/>
  <c r="T204" i="5"/>
  <c r="T192" i="5"/>
  <c r="T180" i="5"/>
  <c r="T168" i="5"/>
  <c r="T156" i="5"/>
  <c r="T144" i="5"/>
  <c r="T132" i="5"/>
  <c r="T120" i="5"/>
  <c r="T108" i="5"/>
  <c r="T96" i="5"/>
  <c r="T84" i="5"/>
  <c r="T72" i="5"/>
  <c r="T60" i="5"/>
  <c r="T48" i="5"/>
  <c r="T36" i="5"/>
  <c r="T24" i="5"/>
  <c r="T12" i="5"/>
  <c r="K44" i="2"/>
  <c r="K26" i="2"/>
  <c r="K14" i="2"/>
  <c r="L13" i="16"/>
  <c r="L17" i="16"/>
  <c r="K50" i="2"/>
  <c r="D27" i="1"/>
  <c r="D19" i="1"/>
  <c r="T478" i="5"/>
  <c r="T418" i="5"/>
  <c r="T382" i="5"/>
  <c r="T358" i="5"/>
  <c r="T310" i="5"/>
  <c r="T262" i="5"/>
  <c r="T214" i="5"/>
  <c r="T178" i="5"/>
  <c r="T130" i="5"/>
  <c r="T70" i="5"/>
  <c r="T10" i="5"/>
  <c r="H21" i="24"/>
  <c r="T465" i="5"/>
  <c r="T417" i="5"/>
  <c r="T381" i="5"/>
  <c r="T333" i="5"/>
  <c r="T273" i="5"/>
  <c r="T225" i="5"/>
  <c r="T503" i="5"/>
  <c r="T491" i="5"/>
  <c r="T479" i="5"/>
  <c r="T467" i="5"/>
  <c r="T455" i="5"/>
  <c r="T443" i="5"/>
  <c r="T431" i="5"/>
  <c r="T419" i="5"/>
  <c r="T407" i="5"/>
  <c r="T395" i="5"/>
  <c r="T383" i="5"/>
  <c r="T371" i="5"/>
  <c r="T359" i="5"/>
  <c r="T347" i="5"/>
  <c r="T335" i="5"/>
  <c r="T323" i="5"/>
  <c r="T311" i="5"/>
  <c r="T299" i="5"/>
  <c r="T287" i="5"/>
  <c r="T275" i="5"/>
  <c r="T263" i="5"/>
  <c r="T251" i="5"/>
  <c r="T239" i="5"/>
  <c r="T227" i="5"/>
  <c r="T215" i="5"/>
  <c r="T203" i="5"/>
  <c r="T191" i="5"/>
  <c r="T179" i="5"/>
  <c r="T167" i="5"/>
  <c r="T155" i="5"/>
  <c r="T143" i="5"/>
  <c r="T131" i="5"/>
  <c r="T119" i="5"/>
  <c r="T107" i="5"/>
  <c r="T95" i="5"/>
  <c r="T83" i="5"/>
  <c r="T71" i="5"/>
  <c r="T59" i="5"/>
  <c r="T47" i="5"/>
  <c r="T35" i="5"/>
  <c r="T23" i="5"/>
  <c r="T11" i="5"/>
  <c r="K40" i="2"/>
  <c r="K25" i="2"/>
  <c r="K13" i="2"/>
  <c r="L11" i="16"/>
  <c r="L14" i="16"/>
  <c r="D13" i="1"/>
  <c r="D31" i="1"/>
  <c r="T490" i="5"/>
  <c r="T454" i="5"/>
  <c r="T442" i="5"/>
  <c r="T430" i="5"/>
  <c r="T406" i="5"/>
  <c r="T370" i="5"/>
  <c r="T346" i="5"/>
  <c r="T298" i="5"/>
  <c r="T250" i="5"/>
  <c r="T202" i="5"/>
  <c r="T154" i="5"/>
  <c r="T118" i="5"/>
  <c r="T82" i="5"/>
  <c r="T34" i="5"/>
  <c r="K24" i="2"/>
  <c r="L12" i="16"/>
  <c r="D28" i="1"/>
  <c r="T477" i="5"/>
  <c r="T441" i="5"/>
  <c r="T393" i="5"/>
  <c r="T345" i="5"/>
  <c r="T297" i="5"/>
  <c r="T249" i="5"/>
  <c r="T500" i="5"/>
  <c r="T488" i="5"/>
  <c r="T476" i="5"/>
  <c r="T464" i="5"/>
  <c r="T452" i="5"/>
  <c r="T440" i="5"/>
  <c r="T428" i="5"/>
  <c r="T416" i="5"/>
  <c r="T404" i="5"/>
  <c r="T392" i="5"/>
  <c r="T380" i="5"/>
  <c r="T368" i="5"/>
  <c r="T356" i="5"/>
  <c r="T344" i="5"/>
  <c r="T332" i="5"/>
  <c r="T320" i="5"/>
  <c r="T308" i="5"/>
  <c r="T296" i="5"/>
  <c r="T284" i="5"/>
  <c r="T272" i="5"/>
  <c r="T260" i="5"/>
  <c r="T248" i="5"/>
  <c r="T236" i="5"/>
  <c r="T224" i="5"/>
  <c r="T212" i="5"/>
  <c r="T200" i="5"/>
  <c r="T188" i="5"/>
  <c r="T176" i="5"/>
  <c r="T164" i="5"/>
  <c r="T462" i="5"/>
  <c r="T414" i="5"/>
  <c r="T366" i="5"/>
  <c r="T318" i="5"/>
  <c r="T270" i="5"/>
  <c r="T222" i="5"/>
  <c r="T186" i="5"/>
  <c r="T151" i="5"/>
  <c r="T123" i="5"/>
  <c r="T92" i="5"/>
  <c r="T67" i="5"/>
  <c r="T43" i="5"/>
  <c r="T19" i="5"/>
  <c r="K34" i="2"/>
  <c r="K10" i="2"/>
  <c r="H20" i="24"/>
  <c r="K37" i="2"/>
  <c r="T450" i="5"/>
  <c r="T211" i="5"/>
  <c r="T141" i="5"/>
  <c r="T115" i="5"/>
  <c r="T87" i="5"/>
  <c r="T39" i="5"/>
  <c r="K30" i="2"/>
  <c r="K45" i="2"/>
  <c r="L18" i="16"/>
  <c r="K23" i="2"/>
  <c r="H19" i="24"/>
  <c r="T387" i="5"/>
  <c r="T163" i="5"/>
  <c r="T54" i="5"/>
  <c r="D30" i="1"/>
  <c r="T235" i="5"/>
  <c r="T162" i="5"/>
  <c r="T52" i="5"/>
  <c r="H13" i="24"/>
  <c r="T282" i="5"/>
  <c r="T159" i="5"/>
  <c r="T27" i="5"/>
  <c r="T21" i="5"/>
  <c r="T367" i="5"/>
  <c r="T126" i="5"/>
  <c r="K11" i="2"/>
  <c r="T507" i="5"/>
  <c r="T459" i="5"/>
  <c r="T411" i="5"/>
  <c r="T363" i="5"/>
  <c r="T315" i="5"/>
  <c r="T267" i="5"/>
  <c r="T219" i="5"/>
  <c r="T183" i="5"/>
  <c r="T150" i="5"/>
  <c r="T117" i="5"/>
  <c r="T91" i="5"/>
  <c r="T66" i="5"/>
  <c r="T42" i="5"/>
  <c r="T18" i="5"/>
  <c r="K33" i="2"/>
  <c r="D41" i="1"/>
  <c r="H18" i="24"/>
  <c r="K39" i="2"/>
  <c r="H16" i="24"/>
  <c r="T498" i="5"/>
  <c r="T402" i="5"/>
  <c r="T354" i="5"/>
  <c r="T306" i="5"/>
  <c r="T258" i="5"/>
  <c r="L20" i="16"/>
  <c r="D21" i="1"/>
  <c r="T339" i="5"/>
  <c r="T135" i="5"/>
  <c r="K42" i="2"/>
  <c r="T331" i="5"/>
  <c r="T129" i="5"/>
  <c r="T28" i="5"/>
  <c r="T474" i="5"/>
  <c r="T195" i="5"/>
  <c r="D29" i="1"/>
  <c r="L23" i="16"/>
  <c r="T271" i="5"/>
  <c r="T44" i="5"/>
  <c r="T499" i="5"/>
  <c r="T451" i="5"/>
  <c r="T403" i="5"/>
  <c r="T355" i="5"/>
  <c r="T307" i="5"/>
  <c r="T259" i="5"/>
  <c r="T213" i="5"/>
  <c r="T177" i="5"/>
  <c r="T147" i="5"/>
  <c r="T116" i="5"/>
  <c r="T90" i="5"/>
  <c r="T64" i="5"/>
  <c r="T40" i="5"/>
  <c r="T16" i="5"/>
  <c r="K32" i="2"/>
  <c r="L24" i="16"/>
  <c r="K41" i="2"/>
  <c r="T175" i="5"/>
  <c r="T63" i="5"/>
  <c r="T15" i="5"/>
  <c r="H12" i="24"/>
  <c r="H10" i="24"/>
  <c r="D32" i="1"/>
  <c r="T243" i="5"/>
  <c r="T78" i="5"/>
  <c r="T379" i="5"/>
  <c r="T378" i="5"/>
  <c r="T51" i="5"/>
  <c r="D14" i="1"/>
  <c r="T223" i="5"/>
  <c r="K35" i="2"/>
  <c r="T495" i="5"/>
  <c r="T447" i="5"/>
  <c r="T399" i="5"/>
  <c r="T351" i="5"/>
  <c r="T303" i="5"/>
  <c r="T255" i="5"/>
  <c r="T210" i="5"/>
  <c r="T174" i="5"/>
  <c r="T140" i="5"/>
  <c r="T114" i="5"/>
  <c r="T81" i="5"/>
  <c r="T57" i="5"/>
  <c r="T33" i="5"/>
  <c r="D33" i="1"/>
  <c r="K29" i="2"/>
  <c r="K47" i="2"/>
  <c r="T291" i="5"/>
  <c r="K21" i="2"/>
  <c r="T198" i="5"/>
  <c r="T76" i="5"/>
  <c r="D34" i="1"/>
  <c r="T234" i="5"/>
  <c r="T75" i="5"/>
  <c r="T463" i="5"/>
  <c r="T68" i="5"/>
  <c r="T487" i="5"/>
  <c r="T439" i="5"/>
  <c r="T391" i="5"/>
  <c r="T343" i="5"/>
  <c r="T295" i="5"/>
  <c r="T247" i="5"/>
  <c r="T207" i="5"/>
  <c r="T171" i="5"/>
  <c r="T139" i="5"/>
  <c r="T111" i="5"/>
  <c r="T80" i="5"/>
  <c r="T56" i="5"/>
  <c r="T32" i="5"/>
  <c r="D25" i="1"/>
  <c r="T30" i="5"/>
  <c r="T427" i="5"/>
  <c r="D38" i="1"/>
  <c r="T330" i="5"/>
  <c r="T102" i="5"/>
  <c r="H9" i="24"/>
  <c r="T415" i="5"/>
  <c r="T93" i="5"/>
  <c r="D40" i="1"/>
  <c r="T486" i="5"/>
  <c r="T438" i="5"/>
  <c r="T390" i="5"/>
  <c r="T342" i="5"/>
  <c r="T294" i="5"/>
  <c r="T246" i="5"/>
  <c r="T201" i="5"/>
  <c r="T165" i="5"/>
  <c r="T138" i="5"/>
  <c r="T105" i="5"/>
  <c r="T79" i="5"/>
  <c r="T55" i="5"/>
  <c r="T31" i="5"/>
  <c r="D16" i="1"/>
  <c r="K22" i="2"/>
  <c r="H17" i="24"/>
  <c r="D26" i="1"/>
  <c r="D36" i="1"/>
  <c r="T435" i="5"/>
  <c r="T199" i="5"/>
  <c r="T104" i="5"/>
  <c r="H15" i="24"/>
  <c r="T283" i="5"/>
  <c r="T103" i="5"/>
  <c r="K20" i="2"/>
  <c r="T426" i="5"/>
  <c r="T128" i="5"/>
  <c r="K18" i="2"/>
  <c r="T45" i="5"/>
  <c r="T319" i="5"/>
  <c r="T152" i="5"/>
  <c r="L10" i="16"/>
  <c r="T483" i="5"/>
  <c r="T475" i="5"/>
  <c r="T471" i="5"/>
  <c r="T423" i="5"/>
  <c r="T375" i="5"/>
  <c r="T327" i="5"/>
  <c r="T279" i="5"/>
  <c r="T231" i="5"/>
  <c r="T189" i="5"/>
  <c r="T153" i="5"/>
  <c r="T127" i="5"/>
  <c r="T99" i="5"/>
  <c r="T69" i="5"/>
  <c r="K17" i="2"/>
  <c r="T187" i="5"/>
  <c r="T20" i="5"/>
</calcChain>
</file>

<file path=xl/sharedStrings.xml><?xml version="1.0" encoding="utf-8"?>
<sst xmlns="http://schemas.openxmlformats.org/spreadsheetml/2006/main" count="11862" uniqueCount="3596">
  <si>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</si>
  <si>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</si>
  <si>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</si>
  <si>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</si>
  <si>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</si>
  <si>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</si>
  <si>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</si>
  <si>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</si>
  <si>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</si>
  <si>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</si>
  <si>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</si>
  <si>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</si>
  <si>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</si>
  <si>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</si>
  <si>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</si>
  <si>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</si>
  <si>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</si>
  <si>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</si>
  <si>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</si>
  <si>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</si>
  <si>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</si>
  <si>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</si>
  <si>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</si>
  <si>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</si>
  <si>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</si>
  <si>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</si>
  <si>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</si>
  <si>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</si>
  <si>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</si>
  <si>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</si>
  <si>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</si>
  <si>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</si>
  <si>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</si>
  <si>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</si>
  <si>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</si>
  <si>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</si>
  <si>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</si>
  <si>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</si>
  <si>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</si>
  <si>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</si>
  <si>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</si>
  <si>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</si>
  <si>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</si>
  <si>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</si>
  <si>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</si>
  <si>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</si>
  <si>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</si>
  <si>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</si>
  <si>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</si>
  <si>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</si>
  <si>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</si>
  <si>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</si>
  <si>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</si>
  <si>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</si>
  <si>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</si>
  <si>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</si>
  <si>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</si>
  <si>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</si>
  <si>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</si>
  <si>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</si>
  <si>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</si>
  <si>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</si>
  <si>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</si>
  <si>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</si>
  <si>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</si>
  <si>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</si>
  <si>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</si>
  <si>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</si>
  <si>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</si>
  <si>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</si>
  <si>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</si>
  <si>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</si>
  <si>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</si>
  <si>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</si>
  <si>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</si>
  <si>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</si>
  <si>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</si>
  <si>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</si>
  <si>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</si>
  <si>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</si>
  <si>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</si>
  <si>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</si>
  <si>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</si>
  <si>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</si>
  <si>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</si>
  <si>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</si>
  <si>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</si>
  <si>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</si>
  <si>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</si>
  <si>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</si>
  <si>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</si>
  <si>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</si>
  <si>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</si>
  <si>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</si>
  <si>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</si>
  <si>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</si>
  <si>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</si>
  <si>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</si>
  <si>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</si>
  <si>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</si>
  <si>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</si>
  <si>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</si>
  <si>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</si>
  <si>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</si>
  <si>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</si>
  <si>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</si>
  <si>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</si>
  <si>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</si>
  <si>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</si>
  <si>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</si>
  <si>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</si>
  <si>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</si>
  <si>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</si>
  <si>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</si>
  <si>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</si>
  <si>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</si>
  <si>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</si>
  <si>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</si>
  <si>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</si>
  <si>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</si>
  <si>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</si>
  <si>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</si>
  <si>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</si>
  <si>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</si>
  <si>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</si>
  <si>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</si>
  <si>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</si>
  <si>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</si>
  <si>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</si>
  <si>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</si>
  <si>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</si>
  <si>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</si>
  <si>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</si>
  <si>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</si>
  <si>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</si>
  <si>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</si>
  <si>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</si>
  <si>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</si>
  <si>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</si>
  <si>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</si>
  <si>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</si>
  <si>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</si>
  <si>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</si>
  <si>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</si>
  <si>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</si>
  <si>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</si>
  <si>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</si>
  <si>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</si>
  <si>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</si>
  <si>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</si>
  <si>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</si>
  <si>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</si>
  <si>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</si>
  <si>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</si>
  <si>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</si>
  <si>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</si>
  <si>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</si>
  <si>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</si>
  <si>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</si>
  <si>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</si>
  <si>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</si>
  <si>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</si>
  <si>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</si>
  <si>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</si>
  <si>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</si>
  <si>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</si>
  <si>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</si>
  <si>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</si>
  <si>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</si>
  <si>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</si>
  <si>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</si>
  <si>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</si>
  <si>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</si>
  <si>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</si>
  <si>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</si>
  <si>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</si>
  <si>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</si>
  <si>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</si>
  <si>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</si>
  <si>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</si>
  <si>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</si>
  <si>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</si>
  <si>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</si>
  <si>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</si>
  <si>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</si>
  <si>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</si>
  <si>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</si>
  <si>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</si>
  <si>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</si>
  <si>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</si>
  <si>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</si>
  <si>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</si>
  <si>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</si>
  <si>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</si>
  <si>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</si>
  <si>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משתתפות כללי כולל ל.סחיר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</si>
  <si>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</si>
  <si>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</si>
  <si>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</si>
  <si>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</si>
  <si>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</si>
  <si>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</si>
  <si>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</si>
  <si>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</si>
  <si>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</si>
  <si>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</si>
  <si>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</si>
  <si>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</si>
  <si>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</si>
  <si>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</si>
  <si>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</si>
  <si>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</si>
  <si>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</si>
  <si>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</si>
  <si>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</si>
  <si>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</si>
  <si>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</si>
  <si>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</si>
  <si>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</si>
  <si>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אירו-100(לקבל)- בנק מזרחי</t>
  </si>
  <si>
    <t>אירו-100(לשלם)- בנק מזרחי</t>
  </si>
  <si>
    <t>דולר -20001- בנק הפועלים</t>
  </si>
  <si>
    <t>20001- 12- בנק הפועלים</t>
  </si>
  <si>
    <t>12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</si>
  <si>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</si>
  <si>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</si>
  <si>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</si>
  <si>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</si>
  <si>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</si>
  <si>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</si>
  <si>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</si>
  <si>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</si>
  <si>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</si>
  <si>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</si>
  <si>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</si>
  <si>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</si>
  <si>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</si>
  <si>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</si>
  <si>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</si>
  <si>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</si>
  <si>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</si>
  <si>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</si>
  <si>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</si>
  <si>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</si>
  <si>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</si>
  <si>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</si>
  <si>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</si>
  <si>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פ.ח.ק.- בנק הפועלים</t>
  </si>
  <si>
    <t>1111111110- 12- בנק הפועלים</t>
  </si>
  <si>
    <t>פ.ח.ק.- בנק לאומי</t>
  </si>
  <si>
    <t>1111111110- 10- בנק 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</si>
  <si>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</si>
  <si>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</si>
  <si>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</si>
  <si>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</si>
  <si>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</si>
  <si>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</si>
  <si>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</si>
  <si>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</si>
  <si>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</si>
  <si>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</si>
  <si>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</si>
  <si>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</si>
  <si>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</si>
  <si>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30/06/21</t>
  </si>
  <si>
    <t>5904 גליל- האוצר - ממשלתית צמודה</t>
  </si>
  <si>
    <t>9590431</t>
  </si>
  <si>
    <t>ממצמ 0536- האוצר - ממשלתית צמודה</t>
  </si>
  <si>
    <t>1097708</t>
  </si>
  <si>
    <t>ממצמ0841- האוצר - ממשלתית צמודה</t>
  </si>
  <si>
    <t>1120583</t>
  </si>
  <si>
    <t>ממצמ0922- האוצר - ממשלתית צמודה</t>
  </si>
  <si>
    <t>1124056</t>
  </si>
  <si>
    <t>ממצמ0923</t>
  </si>
  <si>
    <t>1128081</t>
  </si>
  <si>
    <t>ממשל צמודה 0529- האוצר - ממשלתית צמודה</t>
  </si>
  <si>
    <t>1157023</t>
  </si>
  <si>
    <t>ממשל צמודה 0726- האוצר - ממשלתית צמודה</t>
  </si>
  <si>
    <t>1169564</t>
  </si>
  <si>
    <t>ממשל צמודה 1025- האוצר - ממשלתית צמודה</t>
  </si>
  <si>
    <t>1135912</t>
  </si>
  <si>
    <t>ממשל צמודה 1131- האוצר - ממשלתית צמודה</t>
  </si>
  <si>
    <t>1172220</t>
  </si>
  <si>
    <t>ממשל צמודה 1151</t>
  </si>
  <si>
    <t>1168301</t>
  </si>
  <si>
    <t>ממשלתי צמוד 0527- האוצר - ממשלתית צמודה</t>
  </si>
  <si>
    <t>1140847</t>
  </si>
  <si>
    <t>ממשלתי צמוד 0545</t>
  </si>
  <si>
    <t>1134865</t>
  </si>
  <si>
    <t>סה"כ לא צמודות</t>
  </si>
  <si>
    <t>סה"כ מלווה קצר מועד</t>
  </si>
  <si>
    <t>מ.ק.מ 911- בנק ישראל- מק"מ</t>
  </si>
  <si>
    <t>8210916</t>
  </si>
  <si>
    <t>28/12/20</t>
  </si>
  <si>
    <t>מ.ק.מ.     1111</t>
  </si>
  <si>
    <t>8211112</t>
  </si>
  <si>
    <t>26/11/20</t>
  </si>
  <si>
    <t>מ.ק.מ.     1221</t>
  </si>
  <si>
    <t>8211229</t>
  </si>
  <si>
    <t>מ.ק.מ.   312- בנק ישראל- מק"מ</t>
  </si>
  <si>
    <t>8220311</t>
  </si>
  <si>
    <t>02/03/21</t>
  </si>
  <si>
    <t>מ.ק.מ.  412- בנק ישראל- מק"מ</t>
  </si>
  <si>
    <t>8220410</t>
  </si>
  <si>
    <t>28/04/21</t>
  </si>
  <si>
    <t>מ.ק.מ.  512- בנק ישראל- מק"מ</t>
  </si>
  <si>
    <t>8220519</t>
  </si>
  <si>
    <t>18/05/21</t>
  </si>
  <si>
    <t>מ.ק.מ.  622- בנק ישראל- מק"מ</t>
  </si>
  <si>
    <t>8220626</t>
  </si>
  <si>
    <t>01/06/21</t>
  </si>
  <si>
    <t>מ.ק.מ. 1011- בנק ישראל- מק"מ</t>
  </si>
  <si>
    <t>8211013</t>
  </si>
  <si>
    <t>22/10/20</t>
  </si>
  <si>
    <t>מ.ק.מ. 112- בנק ישראל- מק"מ</t>
  </si>
  <si>
    <t>8220113</t>
  </si>
  <si>
    <t>05/01/21</t>
  </si>
  <si>
    <t>מ.ק.מ. 811- בנק ישראל- מק"מ</t>
  </si>
  <si>
    <t>8210817</t>
  </si>
  <si>
    <t>21/10/20</t>
  </si>
  <si>
    <t>מ.ק.מ.711</t>
  </si>
  <si>
    <t>8210718</t>
  </si>
  <si>
    <t>סה"כ שחר</t>
  </si>
  <si>
    <t>ממשל קצרה 0821- האוצר - ממשלתית קצרה</t>
  </si>
  <si>
    <t>1168939</t>
  </si>
  <si>
    <t>22/12/20</t>
  </si>
  <si>
    <t>ממשל שקלי 0226</t>
  </si>
  <si>
    <t>1174697</t>
  </si>
  <si>
    <t>ממשל שקלי 1024- האוצר - ממשלתית שקלית</t>
  </si>
  <si>
    <t>1175777</t>
  </si>
  <si>
    <t>ממשל שקלית 0327</t>
  </si>
  <si>
    <t>1139344</t>
  </si>
  <si>
    <t>ממשל שקלית 0330- האוצר - ממשלתית שקלית</t>
  </si>
  <si>
    <t>1160985</t>
  </si>
  <si>
    <t>ממשל שקלית 0347</t>
  </si>
  <si>
    <t>1140193</t>
  </si>
  <si>
    <t>ממשל שקלית 0537- האוצר - ממשלתית שקלית</t>
  </si>
  <si>
    <t>1166180</t>
  </si>
  <si>
    <t>ממשל שקלית 0722- האוצר - ממשלתית שקלית</t>
  </si>
  <si>
    <t>1158104</t>
  </si>
  <si>
    <t>ממשל שקלית 0928</t>
  </si>
  <si>
    <t>1150879</t>
  </si>
  <si>
    <t>ממשל שקלית 1122- האוצר - ממשלתית שקלית</t>
  </si>
  <si>
    <t>1141225</t>
  </si>
  <si>
    <t>ממשל שקלית 1123- האוצר - ממשלתית שקלית</t>
  </si>
  <si>
    <t>1155068</t>
  </si>
  <si>
    <t>ממשלתי 0122- האוצר - ממשלתית שקלית</t>
  </si>
  <si>
    <t>1123272</t>
  </si>
  <si>
    <t>ממשלתי 0323</t>
  </si>
  <si>
    <t>1126747</t>
  </si>
  <si>
    <t>ממשלתי 0324- האוצר - ממשלתית שקלית</t>
  </si>
  <si>
    <t>1130848</t>
  </si>
  <si>
    <t>ממשלתי 0825- האוצר - ממשלתית שקלית</t>
  </si>
  <si>
    <t>1135557</t>
  </si>
  <si>
    <t>ממשלתי שקלי 0425- האוצר - ממשלתית שקלית</t>
  </si>
  <si>
    <t>1162668</t>
  </si>
  <si>
    <t>ממשלתי שקלי 723</t>
  </si>
  <si>
    <t>1167105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</si>
  <si>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</si>
  <si>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</si>
  <si>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</si>
  <si>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</si>
  <si>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</si>
  <si>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ממשל משתנה 0526- האוצר - ממשלתית משתנה</t>
  </si>
  <si>
    <t>1141795</t>
  </si>
  <si>
    <t>ממשל משתנה 1121- האוצר - ממשלתית משתנה</t>
  </si>
  <si>
    <t>1127646</t>
  </si>
  <si>
    <t>ממשלת משתנה 1130- האוצר - ממשלתית משתנה</t>
  </si>
  <si>
    <t>1166552</t>
  </si>
  <si>
    <t>סה"כ צמודות לדולר</t>
  </si>
  <si>
    <t>סה"כ אג"ח של ממשלת ישראל שהונפקו בחו"ל</t>
  </si>
  <si>
    <t>ISRAE 3.15 06/30/23</t>
  </si>
  <si>
    <t>US4651387M19</t>
  </si>
  <si>
    <t>NYSE</t>
  </si>
  <si>
    <t>A1</t>
  </si>
  <si>
    <t>Moodys</t>
  </si>
  <si>
    <t>03/01/18</t>
  </si>
  <si>
    <t>ISRAEL 2.5 15/1/30</t>
  </si>
  <si>
    <t>09/01/20</t>
  </si>
  <si>
    <t>ISRAEL 2.75 03/07/30</t>
  </si>
  <si>
    <t>US46513JB346</t>
  </si>
  <si>
    <t>01/04/20</t>
  </si>
  <si>
    <t>ISRAEL 2.875 28/01/24</t>
  </si>
  <si>
    <t>XS1023541847</t>
  </si>
  <si>
    <t>10/12/20</t>
  </si>
  <si>
    <t>ISRAEL 3.25 17.01.2028</t>
  </si>
  <si>
    <t>US46513YJH27</t>
  </si>
  <si>
    <t>10/01/18</t>
  </si>
  <si>
    <t>סה"כ אג"ח שהנפיקו ממשלות זרות בחו"ל</t>
  </si>
  <si>
    <t>US TREASURY 0.125 30/09/22</t>
  </si>
  <si>
    <t>US91282CAN11</t>
  </si>
  <si>
    <t>21/06/21</t>
  </si>
  <si>
    <t>US TREASURY 0.125 30/06/22</t>
  </si>
  <si>
    <t>US912828ZX16</t>
  </si>
  <si>
    <t>Aaa</t>
  </si>
  <si>
    <t>02/02/21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</si>
  <si>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</si>
  <si>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</si>
  <si>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</si>
  <si>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</si>
  <si>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</si>
  <si>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</si>
  <si>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</si>
  <si>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</si>
  <si>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</si>
  <si>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</si>
  <si>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</si>
  <si>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אגח מובנות</t>
  </si>
  <si>
    <t>17/02/21</t>
  </si>
  <si>
    <t>אלה פקדון אגח ה- אלה פקדונות</t>
  </si>
  <si>
    <t>1162577</t>
  </si>
  <si>
    <t>11/08/20</t>
  </si>
  <si>
    <t>בינל הנפק אגח י- בינלאומי הנפקות</t>
  </si>
  <si>
    <t>1160290</t>
  </si>
  <si>
    <t>513141879</t>
  </si>
  <si>
    <t>בנקים</t>
  </si>
  <si>
    <t>בינל הנפק אגח יא- בינלאומי הנפקות</t>
  </si>
  <si>
    <t>1167048</t>
  </si>
  <si>
    <t>23/06/20</t>
  </si>
  <si>
    <t>לאומי   אגח 179- לאומי</t>
  </si>
  <si>
    <t>6040372</t>
  </si>
  <si>
    <t>520018078</t>
  </si>
  <si>
    <t>לאומי אג"ח 181- לאומי</t>
  </si>
  <si>
    <t>6040505</t>
  </si>
  <si>
    <t>Aaa.il</t>
  </si>
  <si>
    <t>מז טפ הנפק   45- מזרחי טפחות הנפק</t>
  </si>
  <si>
    <t>2310217</t>
  </si>
  <si>
    <t>520032046</t>
  </si>
  <si>
    <t>מז טפ הנפק   46- מזרחי טפחות הנפק</t>
  </si>
  <si>
    <t>2310225</t>
  </si>
  <si>
    <t>מז טפ הנפק 51- מזרחי טפחות הנפק</t>
  </si>
  <si>
    <t>2310324</t>
  </si>
  <si>
    <t>מז טפ הנפק 52- מזרחי טפחות הנפק</t>
  </si>
  <si>
    <t>2310381</t>
  </si>
  <si>
    <t>30/06/20</t>
  </si>
  <si>
    <t>מזרחי  הנפקות אגח 38- מזרחי טפחות הנפק</t>
  </si>
  <si>
    <t>2310142</t>
  </si>
  <si>
    <t>16/12/20</t>
  </si>
  <si>
    <t>מזרחי  טפ הנפק   43</t>
  </si>
  <si>
    <t>2310191</t>
  </si>
  <si>
    <t>19/05/21</t>
  </si>
  <si>
    <t>מזרחי הנפקות אג"ח 49- מזרחי טפחות הנפק</t>
  </si>
  <si>
    <t>2310282</t>
  </si>
  <si>
    <t>מזרחי טפחות  הנפקות אג"ח 44</t>
  </si>
  <si>
    <t>2310209</t>
  </si>
  <si>
    <t>מקורות  אגח 11- מקורות</t>
  </si>
  <si>
    <t>1158476</t>
  </si>
  <si>
    <t>520010869</t>
  </si>
  <si>
    <t>שרותים</t>
  </si>
  <si>
    <t>מקורות אגח 10- מקורות</t>
  </si>
  <si>
    <t>1158468</t>
  </si>
  <si>
    <t>11/02/21</t>
  </si>
  <si>
    <t>מרכנתיל הנ אגח ג- מרכנתיל הנפקות</t>
  </si>
  <si>
    <t>1171297</t>
  </si>
  <si>
    <t>513686154</t>
  </si>
  <si>
    <t>03/01/21</t>
  </si>
  <si>
    <t>מרכנתיל הנ אגח ד- מרכנתיל הנפקות</t>
  </si>
  <si>
    <t>1171305</t>
  </si>
  <si>
    <t>פועלים הנ אג34- פועלים הנפקות</t>
  </si>
  <si>
    <t>1940576</t>
  </si>
  <si>
    <t>520032640</t>
  </si>
  <si>
    <t>פועלים הנ אגח35- פועלים הנפקות</t>
  </si>
  <si>
    <t>1940618</t>
  </si>
  <si>
    <t>פועלים הנפ אג32- פועלים הנפקות</t>
  </si>
  <si>
    <t>1940535</t>
  </si>
  <si>
    <t>פועלים הנפקות  אג"ח 36- פועלים הנפקות</t>
  </si>
  <si>
    <t>1940659</t>
  </si>
  <si>
    <t>דיסקונט מנפיקים 4- דיסקונט מנפיקים</t>
  </si>
  <si>
    <t>7480049</t>
  </si>
  <si>
    <t>520029935</t>
  </si>
  <si>
    <t>ilAA+</t>
  </si>
  <si>
    <t>02/02/20</t>
  </si>
  <si>
    <t>וילאר אג"ח 6- וילאר</t>
  </si>
  <si>
    <t>4160115</t>
  </si>
  <si>
    <t>520038910</t>
  </si>
  <si>
    <t>נדלן מניב בישראל</t>
  </si>
  <si>
    <t>26/01/20</t>
  </si>
  <si>
    <t>חשמל     אגח 29- חשמל</t>
  </si>
  <si>
    <t>6000236</t>
  </si>
  <si>
    <t>520000472</t>
  </si>
  <si>
    <t>אנרגיה</t>
  </si>
  <si>
    <t>חשמל  אג"ח 31- חשמל</t>
  </si>
  <si>
    <t>6000285</t>
  </si>
  <si>
    <t>חשמל אג27</t>
  </si>
  <si>
    <t>6000210</t>
  </si>
  <si>
    <t>מז טפ הנפ אגח 57- מזרחי טפחות הנפק</t>
  </si>
  <si>
    <t>2310423</t>
  </si>
  <si>
    <t>בלומברג</t>
  </si>
  <si>
    <t>Aa1.il</t>
  </si>
  <si>
    <t>29/06/21</t>
  </si>
  <si>
    <t>מז טפ הנפ אגח 58- מזרחי טפחות הנפק</t>
  </si>
  <si>
    <t>2310431</t>
  </si>
  <si>
    <t>מז טפ הנפ אגח 59- מזרחי טפחות הנפק</t>
  </si>
  <si>
    <t>2310449</t>
  </si>
  <si>
    <t>מז טפ הנפ אגח 61- מזרחי טפחות הנפק</t>
  </si>
  <si>
    <t>2310464</t>
  </si>
  <si>
    <t>28/06/21</t>
  </si>
  <si>
    <t>נמלי ישראל אג "ח א- נמלי ישראל</t>
  </si>
  <si>
    <t>1145564</t>
  </si>
  <si>
    <t>513569780</t>
  </si>
  <si>
    <t>נמלי ישראל אג"ח ב- נמלי ישראל</t>
  </si>
  <si>
    <t>1145572</t>
  </si>
  <si>
    <t>נתיבי הגז אג"ח ד- נתיבי הגז</t>
  </si>
  <si>
    <t>1147503</t>
  </si>
  <si>
    <t>513436394</t>
  </si>
  <si>
    <t>עזריאלי אג"ח ד</t>
  </si>
  <si>
    <t>1138650</t>
  </si>
  <si>
    <t>510960719</t>
  </si>
  <si>
    <t>עזריאלי אג"ח ה- קבוצת עזריאלי</t>
  </si>
  <si>
    <t>1156603</t>
  </si>
  <si>
    <t>עזריאלי אג"ח ו- קבוצת עזריאלי</t>
  </si>
  <si>
    <t>1156611</t>
  </si>
  <si>
    <t>עזריאלי אג2- קבוצת עזריאלי</t>
  </si>
  <si>
    <t>1134436</t>
  </si>
  <si>
    <t>31/12/20</t>
  </si>
  <si>
    <t>פועלים הנפקות אגח 15- פועלים הנפקות</t>
  </si>
  <si>
    <t>1940543</t>
  </si>
  <si>
    <t>פועלים הנפקות התח.14- פועלים הנפקות</t>
  </si>
  <si>
    <t>1940501</t>
  </si>
  <si>
    <t>רכבת ישר  אגח ג- רכבת ישראל</t>
  </si>
  <si>
    <t>1177625</t>
  </si>
  <si>
    <t>520043613</t>
  </si>
  <si>
    <t>22/06/21</t>
  </si>
  <si>
    <t>אמות אג ו'- אמות</t>
  </si>
  <si>
    <t>1158609</t>
  </si>
  <si>
    <t>520026683</t>
  </si>
  <si>
    <t>ilAA</t>
  </si>
  <si>
    <t>אמות אג2- אמות</t>
  </si>
  <si>
    <t>1126630</t>
  </si>
  <si>
    <t>אמות אג4- אמות</t>
  </si>
  <si>
    <t>1133149</t>
  </si>
  <si>
    <t>ארפורט אג 9- איירפורט סיטי</t>
  </si>
  <si>
    <t>1160944</t>
  </si>
  <si>
    <t>511659401</t>
  </si>
  <si>
    <t>ארפורט סיטי אג"ח 5- איירפורט סיטי</t>
  </si>
  <si>
    <t>1133487</t>
  </si>
  <si>
    <t>ביג  אגח יג- ביג</t>
  </si>
  <si>
    <t>1159516</t>
  </si>
  <si>
    <t>513623314</t>
  </si>
  <si>
    <t>22/11/20</t>
  </si>
  <si>
    <t>ביג אג"ח יא- ביג</t>
  </si>
  <si>
    <t>1151117</t>
  </si>
  <si>
    <t>31/08/20</t>
  </si>
  <si>
    <t>ביג אגח טז</t>
  </si>
  <si>
    <t>1168442</t>
  </si>
  <si>
    <t>07/09/20</t>
  </si>
  <si>
    <t>ביג אגח יד- ביג</t>
  </si>
  <si>
    <t>1161512</t>
  </si>
  <si>
    <t>01/03/20</t>
  </si>
  <si>
    <t>ביג אגח יז</t>
  </si>
  <si>
    <t>1168459</t>
  </si>
  <si>
    <t>06/10/20</t>
  </si>
  <si>
    <t>גב ים  אגח 9</t>
  </si>
  <si>
    <t>7590219</t>
  </si>
  <si>
    <t>520001736</t>
  </si>
  <si>
    <t>גב ים אג"ח 6- גב-ים</t>
  </si>
  <si>
    <t>7590128</t>
  </si>
  <si>
    <t>גזית גלוב אגח טו</t>
  </si>
  <si>
    <t>1260769</t>
  </si>
  <si>
    <t>520033234</t>
  </si>
  <si>
    <t>נדלן מניב בחו"ל</t>
  </si>
  <si>
    <t>28/10/20</t>
  </si>
  <si>
    <t>הראל הנפקות אגח 1- הראל ביטוח מימון והנפקות בע"מ</t>
  </si>
  <si>
    <t>1099738</t>
  </si>
  <si>
    <t>513834200</t>
  </si>
  <si>
    <t>ביטוח</t>
  </si>
  <si>
    <t>ישרס אג18- ישרס</t>
  </si>
  <si>
    <t>6130280</t>
  </si>
  <si>
    <t>520017807</t>
  </si>
  <si>
    <t>06/08/20</t>
  </si>
  <si>
    <t>מבני תעש  אגח כ- מבנה נדל"ן (כ.ד)</t>
  </si>
  <si>
    <t>2260495</t>
  </si>
  <si>
    <t>520024126</t>
  </si>
  <si>
    <t>26/12/18</t>
  </si>
  <si>
    <t>מבני תעש אגח יח</t>
  </si>
  <si>
    <t>2260479</t>
  </si>
  <si>
    <t>מבני תעשיה אגח יט</t>
  </si>
  <si>
    <t>2260487</t>
  </si>
  <si>
    <t>03/05/21</t>
  </si>
  <si>
    <t>מבני תעשיה אגח כג- מבנה נדל"ן (כ.ד)</t>
  </si>
  <si>
    <t>2260545</t>
  </si>
  <si>
    <t>17/09/20</t>
  </si>
  <si>
    <t>מז טפ הנפק הת 54- מזרחי טפחות הנפק</t>
  </si>
  <si>
    <t>2310472</t>
  </si>
  <si>
    <t>Aa2.il</t>
  </si>
  <si>
    <t>15/06/21</t>
  </si>
  <si>
    <t>מליסרון  אגח יד</t>
  </si>
  <si>
    <t>3230232</t>
  </si>
  <si>
    <t>520037789</t>
  </si>
  <si>
    <t>מליסרון  אגח יט</t>
  </si>
  <si>
    <t>3230398</t>
  </si>
  <si>
    <t>18/08/20</t>
  </si>
  <si>
    <t>מליסרון  אגח16- מליסרון</t>
  </si>
  <si>
    <t>3230265</t>
  </si>
  <si>
    <t>30/08/20</t>
  </si>
  <si>
    <t>מליסרון אג10- מליסרון</t>
  </si>
  <si>
    <t>3230190</t>
  </si>
  <si>
    <t>מליסרון אג8- מליסרון</t>
  </si>
  <si>
    <t>3230166</t>
  </si>
  <si>
    <t>31/05/21</t>
  </si>
  <si>
    <t>מליסרון אגח יח- מליסרון</t>
  </si>
  <si>
    <t>3230372</t>
  </si>
  <si>
    <t>03/03/20</t>
  </si>
  <si>
    <t>פועלים הנ שה נד 1- פועלים הנפקות</t>
  </si>
  <si>
    <t>1940444</t>
  </si>
  <si>
    <t>09/05/21</t>
  </si>
  <si>
    <t>ריט 1     אגח ו</t>
  </si>
  <si>
    <t>1138544</t>
  </si>
  <si>
    <t>513821488</t>
  </si>
  <si>
    <t>ריט 1  אגח ז- ריט1</t>
  </si>
  <si>
    <t>1171271</t>
  </si>
  <si>
    <t>21/04/21</t>
  </si>
  <si>
    <t>ריט 1 אגח ה- ריט1</t>
  </si>
  <si>
    <t>1136753</t>
  </si>
  <si>
    <t>ריט אג"ח 4- ריט1</t>
  </si>
  <si>
    <t>1129899</t>
  </si>
  <si>
    <t>03/06/20</t>
  </si>
  <si>
    <t>שופרסל    אגח ו- שופרסל</t>
  </si>
  <si>
    <t>7770217</t>
  </si>
  <si>
    <t>520022732</t>
  </si>
  <si>
    <t>מסחר</t>
  </si>
  <si>
    <t>שופרסל אג4- שופרסל</t>
  </si>
  <si>
    <t>7770191</t>
  </si>
  <si>
    <t>16/05/19</t>
  </si>
  <si>
    <t>שלמה החזקות אג18- שלמה החזקות</t>
  </si>
  <si>
    <t>1410307</t>
  </si>
  <si>
    <t>520034372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</si>
  <si>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</si>
  <si>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</si>
  <si>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</si>
  <si>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</si>
  <si>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</si>
  <si>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</si>
  <si>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</si>
  <si>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</si>
  <si>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10/06/21</t>
  </si>
  <si>
    <t>בזק אגח 10- בזק</t>
  </si>
  <si>
    <t>2300184</t>
  </si>
  <si>
    <t>520031931</t>
  </si>
  <si>
    <t>בזק אגח 12- בזק</t>
  </si>
  <si>
    <t>2300242</t>
  </si>
  <si>
    <t>בזק.ק6- בזק</t>
  </si>
  <si>
    <t>2300143</t>
  </si>
  <si>
    <t>ביג אג"ח 15- ביג</t>
  </si>
  <si>
    <t>1162221</t>
  </si>
  <si>
    <t>Aa3.il</t>
  </si>
  <si>
    <t>ביג אג5- ביג</t>
  </si>
  <si>
    <t>1129279</t>
  </si>
  <si>
    <t>20/05/20</t>
  </si>
  <si>
    <t>ביג אגח ז- ביג</t>
  </si>
  <si>
    <t>1136084</t>
  </si>
  <si>
    <t>17/06/21</t>
  </si>
  <si>
    <t>ביג ט'- ביג</t>
  </si>
  <si>
    <t>1141050</t>
  </si>
  <si>
    <t>גזית גלוב אג11- גזית גלוב</t>
  </si>
  <si>
    <t>1260546</t>
  </si>
  <si>
    <t>גזית גלוב אגח יג- גזית גלוב</t>
  </si>
  <si>
    <t>1260652</t>
  </si>
  <si>
    <t>גזית גלוב אגח יד- גזית גלוב</t>
  </si>
  <si>
    <t>1260736</t>
  </si>
  <si>
    <t>גלוב אג"ח 12- גזית גלוב</t>
  </si>
  <si>
    <t>1260603</t>
  </si>
  <si>
    <t>הראל הנפקות אגח 7- הראל ביטוח מימון והנפקות בע"מ</t>
  </si>
  <si>
    <t>1126077</t>
  </si>
  <si>
    <t>ירושלים הנ אגח טו- ירושלים הנפקות</t>
  </si>
  <si>
    <t>1161769</t>
  </si>
  <si>
    <t>513682146</t>
  </si>
  <si>
    <t>22/04/20</t>
  </si>
  <si>
    <t>ירושלים הנפקות 13- ירושלים הנפקות</t>
  </si>
  <si>
    <t>1142512</t>
  </si>
  <si>
    <t>20/07/20</t>
  </si>
  <si>
    <t>ירושלים הנפקות אג"ח ט- ירושלים הנפקות</t>
  </si>
  <si>
    <t>1127422</t>
  </si>
  <si>
    <t>06/05/20</t>
  </si>
  <si>
    <t>ישרס אגח טז- ישרס</t>
  </si>
  <si>
    <t>6130223</t>
  </si>
  <si>
    <t>כללביט אג7</t>
  </si>
  <si>
    <t>1132950</t>
  </si>
  <si>
    <t>513754069</t>
  </si>
  <si>
    <t>10/09/19</t>
  </si>
  <si>
    <t>מגה אור אג8- מגה אור</t>
  </si>
  <si>
    <t>1147602</t>
  </si>
  <si>
    <t>513257873</t>
  </si>
  <si>
    <t>מז טפ הנפ נד 56- מזרחי טפחות הנפק</t>
  </si>
  <si>
    <t>2310415</t>
  </si>
  <si>
    <t>מזרחי טפחות שה 1</t>
  </si>
  <si>
    <t>6950083</t>
  </si>
  <si>
    <t>520000522</t>
  </si>
  <si>
    <t>16/08/20</t>
  </si>
  <si>
    <t>מליסרון   אגח ו- מליסרון</t>
  </si>
  <si>
    <t>3230125</t>
  </si>
  <si>
    <t>06/07/20</t>
  </si>
  <si>
    <t>מליסרון  אגח יז- מליסרון</t>
  </si>
  <si>
    <t>3230273</t>
  </si>
  <si>
    <t>מליסרון אג"ח יג- מליסרון</t>
  </si>
  <si>
    <t>3230224</t>
  </si>
  <si>
    <t>08/06/21</t>
  </si>
  <si>
    <t>מליסרון אג11- מליסרון</t>
  </si>
  <si>
    <t>3230208</t>
  </si>
  <si>
    <t>מנורה מבטחים גיוס הון אג"ח א'- מנורה מבטחים גיוס הון בע"מ</t>
  </si>
  <si>
    <t>1103670</t>
  </si>
  <si>
    <t>513937714</t>
  </si>
  <si>
    <t>16/11/17</t>
  </si>
  <si>
    <t>סלע נדל"ן אג"ח 2- סלע קפיטל נדל"ן</t>
  </si>
  <si>
    <t>1132927</t>
  </si>
  <si>
    <t>513992529</t>
  </si>
  <si>
    <t>20/12/20</t>
  </si>
  <si>
    <t>סלע נדל"ן אג3</t>
  </si>
  <si>
    <t>1138973</t>
  </si>
  <si>
    <t>סלע נדלן  אגח ד- סלע קפיטל נדל"ן</t>
  </si>
  <si>
    <t>1167147</t>
  </si>
  <si>
    <t>פועלים הנפקות אג"ח 18- פועלים הנפקות</t>
  </si>
  <si>
    <t>1940600</t>
  </si>
  <si>
    <t>20/06/18</t>
  </si>
  <si>
    <t>פז נפט    אגח ז- פז חברת הנפט</t>
  </si>
  <si>
    <t>1142595</t>
  </si>
  <si>
    <t>510216054</t>
  </si>
  <si>
    <t>פניקס הון אגח ה- הפניקס גיוסי הון</t>
  </si>
  <si>
    <t>1135417</t>
  </si>
  <si>
    <t>514290345</t>
  </si>
  <si>
    <t>27/05/20</t>
  </si>
  <si>
    <t>רבוע נדלן אגח ז- רבוע נדלן</t>
  </si>
  <si>
    <t>1140615</t>
  </si>
  <si>
    <t>513765859</t>
  </si>
  <si>
    <t>05/08/20</t>
  </si>
  <si>
    <t>רבוע נדלן אגח ח- רבוע נדלן</t>
  </si>
  <si>
    <t>1157569</t>
  </si>
  <si>
    <t>אשטרום נכ אגח 12- אשטרום נכסים</t>
  </si>
  <si>
    <t>2510279</t>
  </si>
  <si>
    <t>520036617</t>
  </si>
  <si>
    <t>ilA+</t>
  </si>
  <si>
    <t>אשטרום נכסים אג"ח 11</t>
  </si>
  <si>
    <t>2510238</t>
  </si>
  <si>
    <t>גירון     אגח ו- גירון פיתוח</t>
  </si>
  <si>
    <t>520044520</t>
  </si>
  <si>
    <t>A1.il</t>
  </si>
  <si>
    <t>04/01/21</t>
  </si>
  <si>
    <t>גירון אג"ח 7</t>
  </si>
  <si>
    <t>1142629</t>
  </si>
  <si>
    <t>26/04/21</t>
  </si>
  <si>
    <t>ג'נרישן קפ אגח ב- ג'נריישן קפיטל</t>
  </si>
  <si>
    <t>1177526</t>
  </si>
  <si>
    <t>515846558</t>
  </si>
  <si>
    <t>יוניברסל אג1- יוניברסל מוטורס</t>
  </si>
  <si>
    <t>1141639</t>
  </si>
  <si>
    <t>511809071</t>
  </si>
  <si>
    <t>05/07/20</t>
  </si>
  <si>
    <t>יוניברסל אגח ג- יוניברסל מוטורס</t>
  </si>
  <si>
    <t>1160670</t>
  </si>
  <si>
    <t>26/09/19</t>
  </si>
  <si>
    <t>מגה אור אגח ט- מגה אור</t>
  </si>
  <si>
    <t>07/01/21</t>
  </si>
  <si>
    <t>מגה אור החזקות אג"ח 6</t>
  </si>
  <si>
    <t>1138668</t>
  </si>
  <si>
    <t>רבוע נדלן אג"ח 5</t>
  </si>
  <si>
    <t>1130467</t>
  </si>
  <si>
    <t>22/01/20</t>
  </si>
  <si>
    <t>רבוע נדלן אג9- רבוע נדלן</t>
  </si>
  <si>
    <t>1174556</t>
  </si>
  <si>
    <t>29/04/21</t>
  </si>
  <si>
    <t>רבוע נדלן אגח ו- רבוע נדלן</t>
  </si>
  <si>
    <t>1140607</t>
  </si>
  <si>
    <t>אספן גרופ אגח ו- אספן גרופ</t>
  </si>
  <si>
    <t>3130291</t>
  </si>
  <si>
    <t>520037540</t>
  </si>
  <si>
    <t>ilA</t>
  </si>
  <si>
    <t>29/06/20</t>
  </si>
  <si>
    <t>אפריקה ישראל נכסים בע"מ אג"ח 7</t>
  </si>
  <si>
    <t>1132232</t>
  </si>
  <si>
    <t>510560188</t>
  </si>
  <si>
    <t>A2.il</t>
  </si>
  <si>
    <t>19/11/20</t>
  </si>
  <si>
    <t>אפריקה נכס אגחח- אפי נכסים</t>
  </si>
  <si>
    <t>1142231</t>
  </si>
  <si>
    <t>אשטרום נכ אגח10</t>
  </si>
  <si>
    <t>2510204</t>
  </si>
  <si>
    <t>13/02/19</t>
  </si>
  <si>
    <t>אשטרום נכסים אגח 7- אשטרום נכסים</t>
  </si>
  <si>
    <t>2510139</t>
  </si>
  <si>
    <t>14/12/20</t>
  </si>
  <si>
    <t>אשטרום נכסים אגח 8- אשטרום נכסים</t>
  </si>
  <si>
    <t>2510162</t>
  </si>
  <si>
    <t>03/02/20</t>
  </si>
  <si>
    <t>דיסקונט שה א</t>
  </si>
  <si>
    <t>6910095</t>
  </si>
  <si>
    <t>520007030</t>
  </si>
  <si>
    <t>09/06/21</t>
  </si>
  <si>
    <t>מימון ישיר אג ב- מימון ישיר קב</t>
  </si>
  <si>
    <t>1168145</t>
  </si>
  <si>
    <t>513893123</t>
  </si>
  <si>
    <t>אשראי חוץ בנקאי</t>
  </si>
  <si>
    <t>מימון ישיר אגחג</t>
  </si>
  <si>
    <t>1171214</t>
  </si>
  <si>
    <t>07/02/21</t>
  </si>
  <si>
    <t>שיכון ובינוי אג6- שיכון ובינוי</t>
  </si>
  <si>
    <t>1129733</t>
  </si>
  <si>
    <t>520036104</t>
  </si>
  <si>
    <t>בנייה</t>
  </si>
  <si>
    <t>שיכון ובינוי אג8- שיכון ובינוי</t>
  </si>
  <si>
    <t>1135888</t>
  </si>
  <si>
    <t>שיכון ובינוי אגח 5- שיכון ובינוי</t>
  </si>
  <si>
    <t>1125210</t>
  </si>
  <si>
    <t>אדגר      אגח י- אדגר השקעות</t>
  </si>
  <si>
    <t>1820208</t>
  </si>
  <si>
    <t>520035171</t>
  </si>
  <si>
    <t>A3.il</t>
  </si>
  <si>
    <t>אדגר אג"ח 9- אדגר השקעות</t>
  </si>
  <si>
    <t>1820190</t>
  </si>
  <si>
    <t>אדגר אגח יא</t>
  </si>
  <si>
    <t>1820281</t>
  </si>
  <si>
    <t>27/04/21</t>
  </si>
  <si>
    <t>או פי סי אגח 2</t>
  </si>
  <si>
    <t>1166057</t>
  </si>
  <si>
    <t>514401702</t>
  </si>
  <si>
    <t>ilA-</t>
  </si>
  <si>
    <t>הכשרת הישוב אג20- הכשרת הישוב</t>
  </si>
  <si>
    <t>6120216</t>
  </si>
  <si>
    <t>520020116</t>
  </si>
  <si>
    <t>19/05/20</t>
  </si>
  <si>
    <t>הכשרת הישוב אג23- הכשרת הישוב</t>
  </si>
  <si>
    <t>6120323</t>
  </si>
  <si>
    <t>הכשרת ישוב אגח 22- הכשרת הישוב</t>
  </si>
  <si>
    <t>6120240</t>
  </si>
  <si>
    <t>נכסים ובנין אגח 4- נכסים ובנין</t>
  </si>
  <si>
    <t>6990154</t>
  </si>
  <si>
    <t>520025438</t>
  </si>
  <si>
    <t>רני צים   אגח ב- רני צים</t>
  </si>
  <si>
    <t>1171834</t>
  </si>
  <si>
    <t>514353671</t>
  </si>
  <si>
    <t>20/01/21</t>
  </si>
  <si>
    <t>רני צים אגח א- רני צים</t>
  </si>
  <si>
    <t>1159680</t>
  </si>
  <si>
    <t>Baa1.il</t>
  </si>
  <si>
    <t>26/10/20</t>
  </si>
  <si>
    <t>דיסקונט הש אג6- דיסקונט השקעות</t>
  </si>
  <si>
    <t>6390207</t>
  </si>
  <si>
    <t>520023896</t>
  </si>
  <si>
    <t>השקעה ואחזקות</t>
  </si>
  <si>
    <t>ilBBB</t>
  </si>
  <si>
    <t>23/05/21</t>
  </si>
  <si>
    <t>מישורים אגח ח'- מישורים</t>
  </si>
  <si>
    <t>1143163</t>
  </si>
  <si>
    <t>511491839</t>
  </si>
  <si>
    <t>25/02/20</t>
  </si>
  <si>
    <t>חלל תקשורת אגח יח- חלל תקשורת</t>
  </si>
  <si>
    <t>1158518</t>
  </si>
  <si>
    <t>511396046</t>
  </si>
  <si>
    <t>לא מדורג</t>
  </si>
  <si>
    <t>23/06/19</t>
  </si>
  <si>
    <t>מגוריט אג1- מגוריט</t>
  </si>
  <si>
    <t>1141712</t>
  </si>
  <si>
    <t>515434074</t>
  </si>
  <si>
    <t>08/09/19</t>
  </si>
  <si>
    <t>מגוריט אגח ב- מגוריט</t>
  </si>
  <si>
    <t>1168350</t>
  </si>
  <si>
    <t>מגוריט אגח ג- מגוריט</t>
  </si>
  <si>
    <t>1175975</t>
  </si>
  <si>
    <t>מניבים ריט אג"ח 1- מניבים ריט</t>
  </si>
  <si>
    <t>1140581</t>
  </si>
  <si>
    <t>515327120</t>
  </si>
  <si>
    <t>23/12/20</t>
  </si>
  <si>
    <t>מניבים ריט אג"ח ב- מניבים ריט</t>
  </si>
  <si>
    <t>1155928</t>
  </si>
  <si>
    <t>15/01/20</t>
  </si>
  <si>
    <t>מניבים ריט אגחג- מניבים ריט</t>
  </si>
  <si>
    <t>1177658</t>
  </si>
  <si>
    <t>משק אנרג  אגח א</t>
  </si>
  <si>
    <t>1169531</t>
  </si>
  <si>
    <t>516167343</t>
  </si>
  <si>
    <t>אנרגיה מתחדשת</t>
  </si>
  <si>
    <t>01/11/20</t>
  </si>
  <si>
    <t>צור       אגח י- צור שמיר</t>
  </si>
  <si>
    <t>7300171</t>
  </si>
  <si>
    <t>520025586</t>
  </si>
  <si>
    <t>08/12/19</t>
  </si>
  <si>
    <t>ריט אזורים אגח א- ריט אזורים ליוי</t>
  </si>
  <si>
    <t>1175769</t>
  </si>
  <si>
    <t>516117181</t>
  </si>
  <si>
    <t>27/05/21</t>
  </si>
  <si>
    <t>דיסקונט מנפיקים אג"ח יג</t>
  </si>
  <si>
    <t>7480155</t>
  </si>
  <si>
    <t>16/06/21</t>
  </si>
  <si>
    <t>דיסקונט מנפיקים אג"ח יד</t>
  </si>
  <si>
    <t>7480163</t>
  </si>
  <si>
    <t>29/12/20</t>
  </si>
  <si>
    <t>הראל פיקד אגח א- הראל פיקדון סחיר</t>
  </si>
  <si>
    <t>1159623</t>
  </si>
  <si>
    <t>515989440</t>
  </si>
  <si>
    <t>15/06/20</t>
  </si>
  <si>
    <t>הראל פיקדון אגח ב- הראל פיקדון סחיר</t>
  </si>
  <si>
    <t>1162502</t>
  </si>
  <si>
    <t>לאומי   אגח 178- לאומי</t>
  </si>
  <si>
    <t>6040323</t>
  </si>
  <si>
    <t>לאומי אג"ח 180- לאומי</t>
  </si>
  <si>
    <t>6040422</t>
  </si>
  <si>
    <t>15/11/20</t>
  </si>
  <si>
    <t>מזרחי  טפ הנפק   40</t>
  </si>
  <si>
    <t>2310167</t>
  </si>
  <si>
    <t>מזרחי הנפקות אג"ח   41- מזרחי טפחות הנפק</t>
  </si>
  <si>
    <t>2310175</t>
  </si>
  <si>
    <t>מרכנתיל הנפקות אגח ב</t>
  </si>
  <si>
    <t>1138205</t>
  </si>
  <si>
    <t>עמידר אגח א- עמידר</t>
  </si>
  <si>
    <t>1143585</t>
  </si>
  <si>
    <t>520017393</t>
  </si>
  <si>
    <t>דיסקונט הת11- דיסקונט</t>
  </si>
  <si>
    <t>6910137</t>
  </si>
  <si>
    <t>חשמל     אגח 26- חשמל</t>
  </si>
  <si>
    <t>6000202</t>
  </si>
  <si>
    <t>חשמל אג"ח 30- חשמל</t>
  </si>
  <si>
    <t>6000277</t>
  </si>
  <si>
    <t>מז טפ הנפ אגח 60- מזרחי טפחות הנפק</t>
  </si>
  <si>
    <t>2310456</t>
  </si>
  <si>
    <t>נמלי ישראל אג"ח ג- נמלי ישראל</t>
  </si>
  <si>
    <t>1145580</t>
  </si>
  <si>
    <t>פועלים הנפקות הת 16- פועלים הנפקות</t>
  </si>
  <si>
    <t>1940550</t>
  </si>
  <si>
    <t>שטראוס    אגח ה- שטראוס גרופ</t>
  </si>
  <si>
    <t>7460389</t>
  </si>
  <si>
    <t>520003781</t>
  </si>
  <si>
    <t>מזון</t>
  </si>
  <si>
    <t>20/05/21</t>
  </si>
  <si>
    <t>שטראוס    אגח ו- שטראוס גרופ</t>
  </si>
  <si>
    <t>7460421</t>
  </si>
  <si>
    <t>איי.סי.אל אגח ז- איי.סי.אל</t>
  </si>
  <si>
    <t>2810372</t>
  </si>
  <si>
    <t>520027830</t>
  </si>
  <si>
    <t>אמות      אגח ה- אמות</t>
  </si>
  <si>
    <t>1138114</t>
  </si>
  <si>
    <t>אמות אגח ז- אמות</t>
  </si>
  <si>
    <t>1162866</t>
  </si>
  <si>
    <t>אקויטל    אגח 2- אקויטל</t>
  </si>
  <si>
    <t>7550122</t>
  </si>
  <si>
    <t>520030859</t>
  </si>
  <si>
    <t>אקויטל אגח 3- אקויטל</t>
  </si>
  <si>
    <t>7550148</t>
  </si>
  <si>
    <t>גב ים אג8- גב-ים</t>
  </si>
  <si>
    <t>7590151</t>
  </si>
  <si>
    <t>דה זראסאי אג5- דה זראסאי גרופ</t>
  </si>
  <si>
    <t>1169556</t>
  </si>
  <si>
    <t>1744984</t>
  </si>
  <si>
    <t>וילאר אגח 7- וילאר</t>
  </si>
  <si>
    <t>4160149</t>
  </si>
  <si>
    <t>וילאר אגח ח- וילאר</t>
  </si>
  <si>
    <t>4160156</t>
  </si>
  <si>
    <t>זה זראסאי אג4- דה זראסאי גרופ</t>
  </si>
  <si>
    <t>1147560</t>
  </si>
  <si>
    <t>ישראכרט אגח א- ישראכרט</t>
  </si>
  <si>
    <t>1157536</t>
  </si>
  <si>
    <t>510706153</t>
  </si>
  <si>
    <t>שרותים פיננסים</t>
  </si>
  <si>
    <t>ישראמקו   אג3- ישראמקו יהש</t>
  </si>
  <si>
    <t>2320232</t>
  </si>
  <si>
    <t>550010003</t>
  </si>
  <si>
    <t>חיפושי נפט וגז</t>
  </si>
  <si>
    <t>כיל       אגח ה</t>
  </si>
  <si>
    <t>2810299</t>
  </si>
  <si>
    <t>מבנה תעשיה אג16</t>
  </si>
  <si>
    <t>2260438</t>
  </si>
  <si>
    <t>מגדל הון  אגח ד- מגדל ביטוח הון</t>
  </si>
  <si>
    <t>1137033</t>
  </si>
  <si>
    <t>513230029</t>
  </si>
  <si>
    <t>מנורה מב  אגח ג- מנורה מבטחים החזקות</t>
  </si>
  <si>
    <t>5660063</t>
  </si>
  <si>
    <t>520007469</t>
  </si>
  <si>
    <t>נפטא אגח ח- נפטא</t>
  </si>
  <si>
    <t>6430169</t>
  </si>
  <si>
    <t>520020942</t>
  </si>
  <si>
    <t>סאמיט     אגח י- סאמיט</t>
  </si>
  <si>
    <t>1143395</t>
  </si>
  <si>
    <t>520043720</t>
  </si>
  <si>
    <t>סאמיט אג6- סאמיט</t>
  </si>
  <si>
    <t>1130939</t>
  </si>
  <si>
    <t>סילברסטין אגח א- סילברסטין נכסים</t>
  </si>
  <si>
    <t>1145598</t>
  </si>
  <si>
    <t>1737</t>
  </si>
  <si>
    <t>סילברסטין אגח ב- סילברסטין נכסים</t>
  </si>
  <si>
    <t>1160597</t>
  </si>
  <si>
    <t>שופרסל אג"ח ז- שופרסל</t>
  </si>
  <si>
    <t>7770258</t>
  </si>
  <si>
    <t>שופרסל אג5- שופרסל</t>
  </si>
  <si>
    <t>7770209</t>
  </si>
  <si>
    <t>שלמה החז אגח יז- שלמה החזקות</t>
  </si>
  <si>
    <t>1410299</t>
  </si>
  <si>
    <t>תעשיה אוירית אג"ח 4</t>
  </si>
  <si>
    <t>1133131</t>
  </si>
  <si>
    <t>520027194</t>
  </si>
  <si>
    <t>ביטחוניות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</si>
  <si>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</si>
  <si>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</si>
  <si>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</si>
  <si>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</si>
  <si>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</si>
  <si>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בזק       אגח 9</t>
  </si>
  <si>
    <t>2300176</t>
  </si>
  <si>
    <t>בזק אג7- בזק</t>
  </si>
  <si>
    <t>2300150</t>
  </si>
  <si>
    <t>20/04/20</t>
  </si>
  <si>
    <t>בזק אגח 11- בזק</t>
  </si>
  <si>
    <t>2300234</t>
  </si>
  <si>
    <t>דה זראסאי אגח ג- דה זראסאי גרופ</t>
  </si>
  <si>
    <t>1137975</t>
  </si>
  <si>
    <t>הפניקס    אגח 3- הפניקס</t>
  </si>
  <si>
    <t>7670201</t>
  </si>
  <si>
    <t>520017450</t>
  </si>
  <si>
    <t>הפניקס אג4- הפניקס</t>
  </si>
  <si>
    <t>7670250</t>
  </si>
  <si>
    <t>הראל הנ אג14- הראל ביטוח מימון והנפקות בע"מ</t>
  </si>
  <si>
    <t>1143122</t>
  </si>
  <si>
    <t>הראל הנ אג15-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</si>
  <si>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</si>
  <si>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</si>
  <si>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</si>
  <si>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יא- הראל ביטוח מימון והנפקות בע"מ</t>
  </si>
  <si>
    <t>1136316</t>
  </si>
  <si>
    <t>הראל הנפקות אג יב- הראל ביטוח מימון והנפקות בע"מ</t>
  </si>
  <si>
    <t>1138163</t>
  </si>
  <si>
    <t>הראל הנפקות אג יג- הראל ביטוח מימון והנפקות בע"מ</t>
  </si>
  <si>
    <t>1138171</t>
  </si>
  <si>
    <t>הראל הנפקות אגח יז- הראל ביטוח מימון והנפקות בע"מ</t>
  </si>
  <si>
    <t>1161454</t>
  </si>
  <si>
    <t>ווסטדייל  אגח א- ווסטדייל אמריקה</t>
  </si>
  <si>
    <t>1157577</t>
  </si>
  <si>
    <t>1772</t>
  </si>
  <si>
    <t>וורטון אגח א- וורטון פרופרטיז</t>
  </si>
  <si>
    <t>1140169</t>
  </si>
  <si>
    <t>1866231</t>
  </si>
  <si>
    <t>טאואר     אגח ז</t>
  </si>
  <si>
    <t>1138494</t>
  </si>
  <si>
    <t>520041997</t>
  </si>
  <si>
    <t>מוליכים למחצה</t>
  </si>
  <si>
    <t>ישרס אג"ח 14- ישרס</t>
  </si>
  <si>
    <t>6130199</t>
  </si>
  <si>
    <t>כלל ביטוח  אגח יא- כללביט מימון</t>
  </si>
  <si>
    <t>1160647</t>
  </si>
  <si>
    <t>כלל ביטוח אג"ח 8- כללביט מימון</t>
  </si>
  <si>
    <t>1132968</t>
  </si>
  <si>
    <t>כללביט אגח  י- כללביט מימון</t>
  </si>
  <si>
    <t>1136068</t>
  </si>
  <si>
    <t>מגדל הון  אג"ח ז- מגדל ביטוח הון</t>
  </si>
  <si>
    <t>1156041</t>
  </si>
  <si>
    <t>מגדל הון  אגח ה</t>
  </si>
  <si>
    <t>1139286</t>
  </si>
  <si>
    <t>מגדל הון  אגח ו- מגדל ביטוח הון</t>
  </si>
  <si>
    <t>1142785</t>
  </si>
  <si>
    <t>מגדל הון אג"ח 3- מגדל ביטוח הון</t>
  </si>
  <si>
    <t>1135862</t>
  </si>
  <si>
    <t>מליסרון אגח טו</t>
  </si>
  <si>
    <t>3230240</t>
  </si>
  <si>
    <t>מנורה הון התח ד- מנורה מבטחים גיוס הון בע"מ</t>
  </si>
  <si>
    <t>1135920</t>
  </si>
  <si>
    <t>נמקו      אגח א- נמקו ריאלטי</t>
  </si>
  <si>
    <t>1139575</t>
  </si>
  <si>
    <t>1665</t>
  </si>
  <si>
    <t>נמקו אגח ב- נמקו ריאלטי</t>
  </si>
  <si>
    <t>1160258</t>
  </si>
  <si>
    <t>פורמולה אג"ח 1- פורמולה מערכות</t>
  </si>
  <si>
    <t>2560142</t>
  </si>
  <si>
    <t>520036690</t>
  </si>
  <si>
    <t>שרותי מידע</t>
  </si>
  <si>
    <t>פורמולה אג"ח ג'- פורמולה מערכות</t>
  </si>
  <si>
    <t>12/04/21</t>
  </si>
  <si>
    <t>פז נפט אג4</t>
  </si>
  <si>
    <t>1132505</t>
  </si>
  <si>
    <t>פז נפט אג5- פז חברת הנפט</t>
  </si>
  <si>
    <t>1139534</t>
  </si>
  <si>
    <t>פז נפט אגח ח- פז חברת הנפט</t>
  </si>
  <si>
    <t>1162817</t>
  </si>
  <si>
    <t>פניקס הון אג"ח 4- הפניקס גיוסי הון</t>
  </si>
  <si>
    <t>1133529</t>
  </si>
  <si>
    <t>פניקס הון אג"ח 8- הפניקס גיוסי הון</t>
  </si>
  <si>
    <t>1139815</t>
  </si>
  <si>
    <t>פניקס הון אגח ו- הפניקס גיוסי הון</t>
  </si>
  <si>
    <t>1136696</t>
  </si>
  <si>
    <t>פניקס הון אגח ט- הפניקס גיוסי הון</t>
  </si>
  <si>
    <t>1155522</t>
  </si>
  <si>
    <t>פניקס הון אגח י- הפניקס גיוסי הון</t>
  </si>
  <si>
    <t>1155530</t>
  </si>
  <si>
    <t>14/02/21</t>
  </si>
  <si>
    <t>פניקס הון אגח יא- הפניקס גיוסי הון</t>
  </si>
  <si>
    <t>1159359</t>
  </si>
  <si>
    <t>פסיפיק אגח ב- פסיפיק אוק</t>
  </si>
  <si>
    <t>1163062</t>
  </si>
  <si>
    <t>1900288</t>
  </si>
  <si>
    <t>קיי.בי.אס אגח א</t>
  </si>
  <si>
    <t>1137918</t>
  </si>
  <si>
    <t>אבגול     אגח ג- אבגול</t>
  </si>
  <si>
    <t>1133289</t>
  </si>
  <si>
    <t>510119068</t>
  </si>
  <si>
    <t>עץ, נייר ודפוס</t>
  </si>
  <si>
    <t>אלקו אגח יג- אלקו</t>
  </si>
  <si>
    <t>6940233</t>
  </si>
  <si>
    <t>520025370</t>
  </si>
  <si>
    <t>אלקטרה  אג"ח ה'- אלקטרה</t>
  </si>
  <si>
    <t>7390222</t>
  </si>
  <si>
    <t>520028911</t>
  </si>
  <si>
    <t>אלקטרה אג"ח 4</t>
  </si>
  <si>
    <t>7390149</t>
  </si>
  <si>
    <t>אמ.ג'יג'י אג"ח א'- אמ.ג'י.ג'י</t>
  </si>
  <si>
    <t>1155795</t>
  </si>
  <si>
    <t>1761</t>
  </si>
  <si>
    <t>אמ.ג'יג'י אגח ב- אמ.ג'י.ג'י</t>
  </si>
  <si>
    <t>1160811</t>
  </si>
  <si>
    <t>גירון אג5- גירון פיתוח</t>
  </si>
  <si>
    <t>1133784</t>
  </si>
  <si>
    <t>דלתא אגח ב- דלתא</t>
  </si>
  <si>
    <t>6270151</t>
  </si>
  <si>
    <t>520025602</t>
  </si>
  <si>
    <t>דלתא.אגח 5- דלתא</t>
  </si>
  <si>
    <t>6270136</t>
  </si>
  <si>
    <t>24/02/21</t>
  </si>
  <si>
    <t>דלתא.ק1- דלתא</t>
  </si>
  <si>
    <t>6270144</t>
  </si>
  <si>
    <t>דמרי      אגח ז- דמרי</t>
  </si>
  <si>
    <t>1141191</t>
  </si>
  <si>
    <t>511399388</t>
  </si>
  <si>
    <t>דמרי אג"ח 6- דמרי</t>
  </si>
  <si>
    <t>1136936</t>
  </si>
  <si>
    <t>דמרי אג"ח 8- דמרי</t>
  </si>
  <si>
    <t>1153725</t>
  </si>
  <si>
    <t>דמרי אגח ט</t>
  </si>
  <si>
    <t>1168368</t>
  </si>
  <si>
    <t>ווסטדייל אגח ב- ווסטדייל אמריקה</t>
  </si>
  <si>
    <t>1161322</t>
  </si>
  <si>
    <t>טמפו משק  אגח ג- טמפו משקאות</t>
  </si>
  <si>
    <t>1162544</t>
  </si>
  <si>
    <t>513682625</t>
  </si>
  <si>
    <t>יוניברסל  אגח ד- יוניברסל מוטורס</t>
  </si>
  <si>
    <t>1172253</t>
  </si>
  <si>
    <t>יוניברסל אגח ב- יוניברסל מוטורס</t>
  </si>
  <si>
    <t>1141647</t>
  </si>
  <si>
    <t>לוינשטיין הנדסה  אגח ג</t>
  </si>
  <si>
    <t>5730080</t>
  </si>
  <si>
    <t>520033424</t>
  </si>
  <si>
    <t>לייטסטון  אגח ב- לייטסטון</t>
  </si>
  <si>
    <t>1160746</t>
  </si>
  <si>
    <t>1630</t>
  </si>
  <si>
    <t>לייטסטון אג1- לייטסטון</t>
  </si>
  <si>
    <t>1133891</t>
  </si>
  <si>
    <t>מיטב דש השקעות אגח ד- מיטב דש השקעות</t>
  </si>
  <si>
    <t>1161371</t>
  </si>
  <si>
    <t>520043795</t>
  </si>
  <si>
    <t>ממן       אגח ג- ממן</t>
  </si>
  <si>
    <t>2380053</t>
  </si>
  <si>
    <t>520036435</t>
  </si>
  <si>
    <t>ממן אגח ב- ממן</t>
  </si>
  <si>
    <t>2380046</t>
  </si>
  <si>
    <t>31/05/20</t>
  </si>
  <si>
    <t>מנורה הון הת אגח ו'- מנורה מבטחים גיוס הון בע"מ</t>
  </si>
  <si>
    <t>1160241</t>
  </si>
  <si>
    <t>מנורה הון הת5- מנורה מבטחים גיוס הון בע"מ</t>
  </si>
  <si>
    <t>1143411</t>
  </si>
  <si>
    <t>נייר חדרה אג6- נייר חדרה</t>
  </si>
  <si>
    <t>6320105</t>
  </si>
  <si>
    <t>520018383</t>
  </si>
  <si>
    <t>סופרגז אגח א- סופרגז אנרגיה</t>
  </si>
  <si>
    <t>516077989</t>
  </si>
  <si>
    <t>08/04/21</t>
  </si>
  <si>
    <t>סטרוברי   אגח ב- סטרוברי</t>
  </si>
  <si>
    <t>1145432</t>
  </si>
  <si>
    <t>1863501</t>
  </si>
  <si>
    <t>ספנסר אגח ג- ספנסר אקוויטי</t>
  </si>
  <si>
    <t>1147495</t>
  </si>
  <si>
    <t>1838863</t>
  </si>
  <si>
    <t>פרטנר     אגח ו- פרטנר</t>
  </si>
  <si>
    <t>1141415</t>
  </si>
  <si>
    <t>520044314</t>
  </si>
  <si>
    <t>פרטנר  אגח ז- פרטנר</t>
  </si>
  <si>
    <t>1156397</t>
  </si>
  <si>
    <t>פרטנר.ק4- פרטנר</t>
  </si>
  <si>
    <t>1118835</t>
  </si>
  <si>
    <t>קורנרסטון אגח א- קורנרסטון</t>
  </si>
  <si>
    <t>1139732</t>
  </si>
  <si>
    <t>1920997</t>
  </si>
  <si>
    <t>קרסו      אגח ג- קרסו מוטורס</t>
  </si>
  <si>
    <t>1141829</t>
  </si>
  <si>
    <t>514065283</t>
  </si>
  <si>
    <t>קרסו אגח א- קרסו מוטורס</t>
  </si>
  <si>
    <t>1136464</t>
  </si>
  <si>
    <t>שפיר הנדס אגח ב- שפיר הנדסה</t>
  </si>
  <si>
    <t>1141951</t>
  </si>
  <si>
    <t>514892801</t>
  </si>
  <si>
    <t>מתכת ומוצרי בניה</t>
  </si>
  <si>
    <t>27/06/21</t>
  </si>
  <si>
    <t>שפיר הנדסה אגח א</t>
  </si>
  <si>
    <t>1136134</t>
  </si>
  <si>
    <t>אזורים   אגח 12</t>
  </si>
  <si>
    <t>7150360</t>
  </si>
  <si>
    <t>520025990</t>
  </si>
  <si>
    <t>אזורים אגח 13- אזורים</t>
  </si>
  <si>
    <t>7150410</t>
  </si>
  <si>
    <t>אי.די.אי הנפקות הת ד- איידיאיי הנפקות</t>
  </si>
  <si>
    <t>1133099</t>
  </si>
  <si>
    <t>514486042</t>
  </si>
  <si>
    <t>איי.די.איי. אג"ח ה- איידיאיי הנפקות</t>
  </si>
  <si>
    <t>1155878</t>
  </si>
  <si>
    <t>אלבר אג15- אלבר שירותי מימונית</t>
  </si>
  <si>
    <t>1138536</t>
  </si>
  <si>
    <t>512025891</t>
  </si>
  <si>
    <t>אלבר אגח יח- אלבר שירותי מימונית</t>
  </si>
  <si>
    <t>1158740</t>
  </si>
  <si>
    <t>אלדן תחבורה אג3- אלדן תחבורה</t>
  </si>
  <si>
    <t>1140813</t>
  </si>
  <si>
    <t>510454333</t>
  </si>
  <si>
    <t>אלדן תחבורה אגח ב</t>
  </si>
  <si>
    <t>1138254</t>
  </si>
  <si>
    <t>אלדן תחבורה אגח ו- אלדן תחבורה</t>
  </si>
  <si>
    <t>1161678</t>
  </si>
  <si>
    <t>אלון רבוע אגח ו- אלון רבוע כחול</t>
  </si>
  <si>
    <t>1169127</t>
  </si>
  <si>
    <t>520042847</t>
  </si>
  <si>
    <t>אנרג'יקס אג ב</t>
  </si>
  <si>
    <t>1168483</t>
  </si>
  <si>
    <t>513901371</t>
  </si>
  <si>
    <t>08/10/20</t>
  </si>
  <si>
    <t>אנרג'יקס אגח א- אנרג'יקס</t>
  </si>
  <si>
    <t>1161751</t>
  </si>
  <si>
    <t>אספן גרופ אג 7- אספן גרופ</t>
  </si>
  <si>
    <t>3130333</t>
  </si>
  <si>
    <t>אפי נכסים אגח י- אפי נכסים</t>
  </si>
  <si>
    <t>1160878</t>
  </si>
  <si>
    <t>אפי נכסים אגח יב- אפי נכסים</t>
  </si>
  <si>
    <t>1173764</t>
  </si>
  <si>
    <t>אפריקה מג אגח ג- אפריקה מגורים</t>
  </si>
  <si>
    <t>1135698</t>
  </si>
  <si>
    <t>520034760</t>
  </si>
  <si>
    <t>אפריקה מג אגח ה- אפריקה מגורים</t>
  </si>
  <si>
    <t>1162825</t>
  </si>
  <si>
    <t>אפריקה מגורים אג 4- אפריקה מגורים</t>
  </si>
  <si>
    <t>1142645</t>
  </si>
  <si>
    <t>אפריקה נכסים אג"ח ט- אפי נכסים</t>
  </si>
  <si>
    <t>1156470</t>
  </si>
  <si>
    <t>אשדר      אגח ד- אשדר</t>
  </si>
  <si>
    <t>1135607</t>
  </si>
  <si>
    <t>510609761</t>
  </si>
  <si>
    <t>אשדר אגח 5- אשדר</t>
  </si>
  <si>
    <t>1157783</t>
  </si>
  <si>
    <t>אשטרום נכסים אג"ח 9- אשטרום נכסים</t>
  </si>
  <si>
    <t>2510170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</si>
  <si>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</si>
  <si>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</si>
  <si>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</si>
  <si>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</si>
  <si>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</si>
  <si>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גולד בונד אג3</t>
  </si>
  <si>
    <t>1490051</t>
  </si>
  <si>
    <t>520034349</t>
  </si>
  <si>
    <t>ג'נריישן קפ אגח א- ג'נריישן קפיטל</t>
  </si>
  <si>
    <t>1166222</t>
  </si>
  <si>
    <t>דה לסר אגח ו- דה לסר</t>
  </si>
  <si>
    <t>1167477</t>
  </si>
  <si>
    <t>1513</t>
  </si>
  <si>
    <t>הרץ פרופר אגח א- הרץ פרופרטיס</t>
  </si>
  <si>
    <t>1142603</t>
  </si>
  <si>
    <t>1957081</t>
  </si>
  <si>
    <t>ויקטורי   אגח א- ויקטורי</t>
  </si>
  <si>
    <t>1136126</t>
  </si>
  <si>
    <t>514068980</t>
  </si>
  <si>
    <t>24/05/21</t>
  </si>
  <si>
    <t>ויתניה    אגח ד- ויתניה</t>
  </si>
  <si>
    <t>1139476</t>
  </si>
  <si>
    <t>512096793</t>
  </si>
  <si>
    <t>חברה לישראל אגח 10</t>
  </si>
  <si>
    <t>5760236</t>
  </si>
  <si>
    <t>520028010</t>
  </si>
  <si>
    <t>חברה לישראל אגח 12- חברה לישראל</t>
  </si>
  <si>
    <t>5760251</t>
  </si>
  <si>
    <t>חברה לישראל אגח 15- חברה לישראל</t>
  </si>
  <si>
    <t>5760327</t>
  </si>
  <si>
    <t>25/05/21</t>
  </si>
  <si>
    <t>חברה לישראל אגח14- חברה לישראל</t>
  </si>
  <si>
    <t>5760301</t>
  </si>
  <si>
    <t>יצוא אגח א</t>
  </si>
  <si>
    <t>7040082</t>
  </si>
  <si>
    <t>520025156</t>
  </si>
  <si>
    <t>מגדלי תיכון אגח ד- מגדלי ים תיכון</t>
  </si>
  <si>
    <t>1159326</t>
  </si>
  <si>
    <t>512719485</t>
  </si>
  <si>
    <t>מגדלי תיכון אגחה</t>
  </si>
  <si>
    <t>1168517</t>
  </si>
  <si>
    <t>נכסים ובנין אגח 7- נכסים ובנין</t>
  </si>
  <si>
    <t>6990196</t>
  </si>
  <si>
    <t>נכסים ובנין אגח ט- נכסים ובנין</t>
  </si>
  <si>
    <t>6990212</t>
  </si>
  <si>
    <t>סאות'רן אג"ח ג- סאותרן פרופרטיס</t>
  </si>
  <si>
    <t>1159474</t>
  </si>
  <si>
    <t>1921080</t>
  </si>
  <si>
    <t>סלקום    אגח יא</t>
  </si>
  <si>
    <t>1139252</t>
  </si>
  <si>
    <t>511930125</t>
  </si>
  <si>
    <t>סלקום    אגח יב- סלקום</t>
  </si>
  <si>
    <t>1143080</t>
  </si>
  <si>
    <t>סלקום אג"ח 9</t>
  </si>
  <si>
    <t>1132836</t>
  </si>
  <si>
    <t>ספנסר  אג2- ספנסר אקוויטי</t>
  </si>
  <si>
    <t>1139898</t>
  </si>
  <si>
    <t>פנינסולה אגח ג- פנינסולה</t>
  </si>
  <si>
    <t>3330222</t>
  </si>
  <si>
    <t>520033713</t>
  </si>
  <si>
    <t>קופרליין  אגח ג</t>
  </si>
  <si>
    <t>1167881</t>
  </si>
  <si>
    <t>1648</t>
  </si>
  <si>
    <t>01/09/20</t>
  </si>
  <si>
    <t>קרסו  אגח ד- קרסו מוטורס</t>
  </si>
  <si>
    <t>1173566</t>
  </si>
  <si>
    <t>קרסו אגח ב- קרסו מוטורס</t>
  </si>
  <si>
    <t>1139591</t>
  </si>
  <si>
    <t>שיכון ובינוי אג7- שיכון ובינוי</t>
  </si>
  <si>
    <t>1129741</t>
  </si>
  <si>
    <t>שכון ובי אגח 10- שיכון ובינוי</t>
  </si>
  <si>
    <t>1175132</t>
  </si>
  <si>
    <t>אוריין    אגח ב- אוריין</t>
  </si>
  <si>
    <t>1143379</t>
  </si>
  <si>
    <t>511068256</t>
  </si>
  <si>
    <t>אלון רבוע אגח ד- אלון רבוע כחול</t>
  </si>
  <si>
    <t>1139583</t>
  </si>
  <si>
    <t>אלון רבוע כחול אג"ח ה- אלון רבוע כחול</t>
  </si>
  <si>
    <t>1155621</t>
  </si>
  <si>
    <t>אלטיטיוד  אגח א- אלטיטיוד השקעות</t>
  </si>
  <si>
    <t>1143924</t>
  </si>
  <si>
    <t>1963039</t>
  </si>
  <si>
    <t>אלקטרה נדלן אגח ה- אלקטרה נדל"ן</t>
  </si>
  <si>
    <t>1138593</t>
  </si>
  <si>
    <t>510607328</t>
  </si>
  <si>
    <t>אנלייט אנרגיה אג ו- אנלייט אנרגיה</t>
  </si>
  <si>
    <t>7200173</t>
  </si>
  <si>
    <t>520041146</t>
  </si>
  <si>
    <t>אנקור     אגח א- אנקור פרופרטיס</t>
  </si>
  <si>
    <t>1141118</t>
  </si>
  <si>
    <t>1939883</t>
  </si>
  <si>
    <t>אסאר אקורד אגח א- אס.אר אקורד</t>
  </si>
  <si>
    <t>4220349</t>
  </si>
  <si>
    <t>520038670</t>
  </si>
  <si>
    <t>אפקון החזקות אג"ח א- אפקון החזקות</t>
  </si>
  <si>
    <t>5780135</t>
  </si>
  <si>
    <t>520033473</t>
  </si>
  <si>
    <t>חשמל</t>
  </si>
  <si>
    <t>20/01/20</t>
  </si>
  <si>
    <t>520036658</t>
  </si>
  <si>
    <t>31/03/21</t>
  </si>
  <si>
    <t>בזן   אגח יב- בזן (בתי זיקוק)</t>
  </si>
  <si>
    <t>בזן  אגח י'- בזן (בתי זיקוק)</t>
  </si>
  <si>
    <t>2590511</t>
  </si>
  <si>
    <t>בזן אג"ח 5- בזן (בתי זיקוק)</t>
  </si>
  <si>
    <t>2590388</t>
  </si>
  <si>
    <t>דה לסר אג"ח ה- דה לסר</t>
  </si>
  <si>
    <t>1135664</t>
  </si>
  <si>
    <t>דור אלון  אגח ה- דור אלון</t>
  </si>
  <si>
    <t>1136761</t>
  </si>
  <si>
    <t>520043878</t>
  </si>
  <si>
    <t>דור אלון  אגח ז- דור אלון</t>
  </si>
  <si>
    <t>1157700</t>
  </si>
  <si>
    <t>דור אלון אג6- דור אלון</t>
  </si>
  <si>
    <t>1140656</t>
  </si>
  <si>
    <t>נאוויטס פטרו אגח ב- נאוויטס פטרו</t>
  </si>
  <si>
    <t>1169614</t>
  </si>
  <si>
    <t>550263107</t>
  </si>
  <si>
    <t>סאות'רן   אגח א- סאותרן פרופרטיס</t>
  </si>
  <si>
    <t>1140094</t>
  </si>
  <si>
    <t>סאות'רן אגח ב- סאותרן פרופרטיס</t>
  </si>
  <si>
    <t>1143387</t>
  </si>
  <si>
    <t>פרשקובסקי אגח יג</t>
  </si>
  <si>
    <t>1169309</t>
  </si>
  <si>
    <t>513817817</t>
  </si>
  <si>
    <t>פתאל אג1</t>
  </si>
  <si>
    <t>1137512</t>
  </si>
  <si>
    <t>515328250</t>
  </si>
  <si>
    <t>פתאל אג2- פתאל נכסים (אירופה)</t>
  </si>
  <si>
    <t>1140854</t>
  </si>
  <si>
    <t>פתאל אגח 3- פתאל נכסים (אירופה)</t>
  </si>
  <si>
    <t>1141852</t>
  </si>
  <si>
    <t>פתאל אירו אגח ד- פתאל נכסים (אירופה)</t>
  </si>
  <si>
    <t>1168038</t>
  </si>
  <si>
    <t>קופרליין  אגח ב- קופרליין</t>
  </si>
  <si>
    <t>1140177</t>
  </si>
  <si>
    <t>קליין     אגח ב- קליין קבוצה</t>
  </si>
  <si>
    <t>1140409</t>
  </si>
  <si>
    <t>1886279</t>
  </si>
  <si>
    <t>קרדן נדלן אג5- קרדן נדלן</t>
  </si>
  <si>
    <t>1172725</t>
  </si>
  <si>
    <t>520041005</t>
  </si>
  <si>
    <t>קרדן נדלן אגח ד</t>
  </si>
  <si>
    <t>1162353</t>
  </si>
  <si>
    <t>שלמה נדלן אגח ג- שלמה נדלן</t>
  </si>
  <si>
    <t>1137439</t>
  </si>
  <si>
    <t>513957472</t>
  </si>
  <si>
    <t>שלמה נדלן אגח ד- שלמה נדלן</t>
  </si>
  <si>
    <t>1157668</t>
  </si>
  <si>
    <t>איילון הנ אגח א'- איילון ביטוח הנפקות</t>
  </si>
  <si>
    <t>1159565</t>
  </si>
  <si>
    <t>514732825</t>
  </si>
  <si>
    <t>09/02/20</t>
  </si>
  <si>
    <t>אלומיי אג"ח ג</t>
  </si>
  <si>
    <t>1159375</t>
  </si>
  <si>
    <t>520039868</t>
  </si>
  <si>
    <t>23/02/21</t>
  </si>
  <si>
    <t>אקסטל  אגח ג- אקסטל לימיטד</t>
  </si>
  <si>
    <t>1175041</t>
  </si>
  <si>
    <t>1622</t>
  </si>
  <si>
    <t>אקסטל אגח ב- אקסטל לימיטד</t>
  </si>
  <si>
    <t>1135367</t>
  </si>
  <si>
    <t>דוניץ     אג  א- דוניץ</t>
  </si>
  <si>
    <t>4000055</t>
  </si>
  <si>
    <t>520038605</t>
  </si>
  <si>
    <t>03/10/19</t>
  </si>
  <si>
    <t>דלשה קפיטל אגח ב</t>
  </si>
  <si>
    <t>1137314</t>
  </si>
  <si>
    <t>1888119</t>
  </si>
  <si>
    <t>חג'ג'  אג י- חג'ג' נדלן</t>
  </si>
  <si>
    <t>8230294</t>
  </si>
  <si>
    <t>520033309</t>
  </si>
  <si>
    <t>ilBBB+</t>
  </si>
  <si>
    <t>01/02/21</t>
  </si>
  <si>
    <t>מויניאן   אגח ב- מויניאן לימיטד</t>
  </si>
  <si>
    <t>1143015</t>
  </si>
  <si>
    <t>1643</t>
  </si>
  <si>
    <t>מויניאן אג"ח א'- מויניאן לימיטד</t>
  </si>
  <si>
    <t>1135656</t>
  </si>
  <si>
    <t>514097591</t>
  </si>
  <si>
    <t>מלרן אגח2- מלרן פרוייקטים</t>
  </si>
  <si>
    <t>פתאל החזק  אג 1</t>
  </si>
  <si>
    <t>1169721</t>
  </si>
  <si>
    <t>512607888</t>
  </si>
  <si>
    <t>מלונאות ותיירות</t>
  </si>
  <si>
    <t>12/11/20</t>
  </si>
  <si>
    <t>פתאל החזקות אג2- פתאל החזקות</t>
  </si>
  <si>
    <t>1150812</t>
  </si>
  <si>
    <t>פתאל החזקות אגח ג- פתאל החזקות</t>
  </si>
  <si>
    <t>1161785</t>
  </si>
  <si>
    <t>22/04/21</t>
  </si>
  <si>
    <t>צמח המרמן אגח ו- צמח המרמן</t>
  </si>
  <si>
    <t>1158633</t>
  </si>
  <si>
    <t>512531203</t>
  </si>
  <si>
    <t>03/07/19</t>
  </si>
  <si>
    <t>צרפתי     אגח ט- צרפתי</t>
  </si>
  <si>
    <t>4250197</t>
  </si>
  <si>
    <t>520039090</t>
  </si>
  <si>
    <t>27/01/21</t>
  </si>
  <si>
    <t>רבד אג"ח 2- רבד</t>
  </si>
  <si>
    <t>5260088</t>
  </si>
  <si>
    <t>520040148</t>
  </si>
  <si>
    <t>אאורה     אגח י</t>
  </si>
  <si>
    <t>3730413</t>
  </si>
  <si>
    <t>520038274</t>
  </si>
  <si>
    <t>אאורה אג"ח י"ב- אאורה</t>
  </si>
  <si>
    <t>3730454</t>
  </si>
  <si>
    <t>אאורה אגח טו- אאורה</t>
  </si>
  <si>
    <t>3730504</t>
  </si>
  <si>
    <t>אאורה אגח יד- אאורה</t>
  </si>
  <si>
    <t>3730488</t>
  </si>
  <si>
    <t>04/07/19</t>
  </si>
  <si>
    <t>אורון  אגח ב- אורון קבוצה</t>
  </si>
  <si>
    <t>1160571</t>
  </si>
  <si>
    <t>513432765</t>
  </si>
  <si>
    <t>ברם אג"ח 1</t>
  </si>
  <si>
    <t>1135730</t>
  </si>
  <si>
    <t>513579482</t>
  </si>
  <si>
    <t>11/11/19</t>
  </si>
  <si>
    <t>גיבוי אחזקות אגח א- גיבוי אחזקות בע"מ</t>
  </si>
  <si>
    <t>4480133</t>
  </si>
  <si>
    <t>520039314</t>
  </si>
  <si>
    <t>Baa2.il</t>
  </si>
  <si>
    <t>דיסק השק  אגח י- דיסקונט השקעות</t>
  </si>
  <si>
    <t>6390348</t>
  </si>
  <si>
    <t>09/11/20</t>
  </si>
  <si>
    <t>הכשרה חב לבטוח אגח 4- הכשרה חב לביטוח</t>
  </si>
  <si>
    <t>1156025</t>
  </si>
  <si>
    <t>520042177</t>
  </si>
  <si>
    <t>ווטרסטון אג1- ווטרסטון</t>
  </si>
  <si>
    <t>1140987</t>
  </si>
  <si>
    <t>1938699</t>
  </si>
  <si>
    <t>לוזון קבוצה אג10</t>
  </si>
  <si>
    <t>4730206</t>
  </si>
  <si>
    <t>520039660</t>
  </si>
  <si>
    <t>נובל      אגח א- נובל אסטס</t>
  </si>
  <si>
    <t>1141860</t>
  </si>
  <si>
    <t>1947641</t>
  </si>
  <si>
    <t>אמ.די.ג'י אג3- אמ.די.ג'י</t>
  </si>
  <si>
    <t>1142504</t>
  </si>
  <si>
    <t>1632</t>
  </si>
  <si>
    <t>Baa3.il</t>
  </si>
  <si>
    <t>דלק קבוצה אג31- דלק קבוצה</t>
  </si>
  <si>
    <t>1134790</t>
  </si>
  <si>
    <t>520044322</t>
  </si>
  <si>
    <t>ilB</t>
  </si>
  <si>
    <t>07/05/20</t>
  </si>
  <si>
    <t>בי קומיוניק אג"ח 3</t>
  </si>
  <si>
    <t>1139203</t>
  </si>
  <si>
    <t>512832742</t>
  </si>
  <si>
    <t>Caa2.il</t>
  </si>
  <si>
    <t>15/09/20</t>
  </si>
  <si>
    <t>אול-יר    אגח ג- אול יר</t>
  </si>
  <si>
    <t>1140136</t>
  </si>
  <si>
    <t>184580</t>
  </si>
  <si>
    <t>Caa3.il</t>
  </si>
  <si>
    <t>אול-יר    אגח ה- אול יר</t>
  </si>
  <si>
    <t>1143304</t>
  </si>
  <si>
    <t>אול-יר    אגח ב- אול יר</t>
  </si>
  <si>
    <t>1139781</t>
  </si>
  <si>
    <t>C.il</t>
  </si>
  <si>
    <t>14/01/21</t>
  </si>
  <si>
    <t>אמ אר אר  אגח א</t>
  </si>
  <si>
    <t>1154772</t>
  </si>
  <si>
    <t>1983001</t>
  </si>
  <si>
    <t>28/11/18</t>
  </si>
  <si>
    <t>אם.אר.פי אג"ח ג</t>
  </si>
  <si>
    <t>1139278</t>
  </si>
  <si>
    <t>520044421</t>
  </si>
  <si>
    <t>04/05/20</t>
  </si>
  <si>
    <t>בי קומיונק אגח ד- בי קומיוניקיישנס</t>
  </si>
  <si>
    <t>1161298</t>
  </si>
  <si>
    <t>02/12/19</t>
  </si>
  <si>
    <t>ברוקלנד   אגח ב</t>
  </si>
  <si>
    <t>1136993</t>
  </si>
  <si>
    <t>1814237</t>
  </si>
  <si>
    <t>12/07/18</t>
  </si>
  <si>
    <t>חנן מור אגח י- חנן מור</t>
  </si>
  <si>
    <t>1165299</t>
  </si>
  <si>
    <t>513605519</t>
  </si>
  <si>
    <t>לפידות קפיטל אג 1- לפידות קפיטל</t>
  </si>
  <si>
    <t>6420129</t>
  </si>
  <si>
    <t>520022971</t>
  </si>
  <si>
    <t>19/01/20</t>
  </si>
  <si>
    <t>נתנאל גרופ אג יב- נתנאל גרופ</t>
  </si>
  <si>
    <t>520039074</t>
  </si>
  <si>
    <t>04/05/21</t>
  </si>
  <si>
    <t>ספיר קור אג18- ספיר קורפ</t>
  </si>
  <si>
    <t>520038340</t>
  </si>
  <si>
    <t>רבל        אג ב- רבל</t>
  </si>
  <si>
    <t>1142769</t>
  </si>
  <si>
    <t>513506329</t>
  </si>
  <si>
    <t>רוטשטיין  אגח ט- רוטשטיין</t>
  </si>
  <si>
    <t>5390224</t>
  </si>
  <si>
    <t>520039959</t>
  </si>
  <si>
    <t>17/01/21</t>
  </si>
  <si>
    <t>רותם שני  אגח א- רותם שני</t>
  </si>
  <si>
    <t>1173996</t>
  </si>
  <si>
    <t>512287517</t>
  </si>
  <si>
    <t>10/03/21</t>
  </si>
  <si>
    <t>אלה פקדון אג1- אלה פקדונות</t>
  </si>
  <si>
    <t>1141662</t>
  </si>
  <si>
    <t>אלה פקדון אגח ד- אלה פקדונות</t>
  </si>
  <si>
    <t>1162304</t>
  </si>
  <si>
    <t>ישראמקו   אגח ב</t>
  </si>
  <si>
    <t>2320224</t>
  </si>
  <si>
    <t>03/11/20</t>
  </si>
  <si>
    <t>ישראמקו אג1- ישראמקו יהש</t>
  </si>
  <si>
    <t>2320174</t>
  </si>
  <si>
    <t>ביג       אגח י- ביג</t>
  </si>
  <si>
    <t>1143023</t>
  </si>
  <si>
    <t>דלק תמלוגים אג"ח א- דלק תמלוגים</t>
  </si>
  <si>
    <t>1147479</t>
  </si>
  <si>
    <t>514837111</t>
  </si>
  <si>
    <t>שמוס  אג"ח א- שמוס</t>
  </si>
  <si>
    <t>1155951</t>
  </si>
  <si>
    <t>633896</t>
  </si>
  <si>
    <t>אבגול     אגח ד- אבגול</t>
  </si>
  <si>
    <t>1140417</t>
  </si>
  <si>
    <t>דלתא      אגח ו- דלתא</t>
  </si>
  <si>
    <t>6270193</t>
  </si>
  <si>
    <t>סאפיינס   אגח ב- סאפיינס</t>
  </si>
  <si>
    <t>1141936</t>
  </si>
  <si>
    <t>1146</t>
  </si>
  <si>
    <t>תמר פטרו  אגח א- תמר פטרוליום</t>
  </si>
  <si>
    <t>1141332</t>
  </si>
  <si>
    <t>515334662</t>
  </si>
  <si>
    <t>תמר פטרו  אגח ב- תמר פטרוליום</t>
  </si>
  <si>
    <t>1143593</t>
  </si>
  <si>
    <t>דלק קידוחים אגח א- דלק קידוחים יהש</t>
  </si>
  <si>
    <t>4750089</t>
  </si>
  <si>
    <t>550013098</t>
  </si>
  <si>
    <t>חברה לישראל אג"ח 11</t>
  </si>
  <si>
    <t>5760244</t>
  </si>
  <si>
    <t>13/12/20</t>
  </si>
  <si>
    <t>חברה לישראל אג"ח 13</t>
  </si>
  <si>
    <t>5760269</t>
  </si>
  <si>
    <t>נאויטס מימ אג2- נאוויטס מימון</t>
  </si>
  <si>
    <t>1141373</t>
  </si>
  <si>
    <t>515643484</t>
  </si>
  <si>
    <t>בזן       אגח ט- בזן (בתי זיקוק)</t>
  </si>
  <si>
    <t>2590461</t>
  </si>
  <si>
    <t>בזן אג"ח 6- בזן (בתי זיקוק)</t>
  </si>
  <si>
    <t>2590396</t>
  </si>
  <si>
    <t>פננטפארק  אגח א- פננטפארק</t>
  </si>
  <si>
    <t>1142371</t>
  </si>
  <si>
    <t>1504619</t>
  </si>
  <si>
    <t>חלל תקש   אג יז- חלל תקשורת</t>
  </si>
  <si>
    <t>1140888</t>
  </si>
  <si>
    <t>30/08/17</t>
  </si>
  <si>
    <t>חלל תקש  אגח טז- חלל תקשורת</t>
  </si>
  <si>
    <t>1139922</t>
  </si>
  <si>
    <t>28/12/17</t>
  </si>
  <si>
    <t>סה"כ אחר</t>
  </si>
  <si>
    <t>ISRELE 5 12/11/24</t>
  </si>
  <si>
    <t>IL0060001943</t>
  </si>
  <si>
    <t>5241</t>
  </si>
  <si>
    <t>Utilities</t>
  </si>
  <si>
    <t>Baa2</t>
  </si>
  <si>
    <t>09/09/20</t>
  </si>
  <si>
    <t>TEVA 4.1 10/46</t>
  </si>
  <si>
    <t>US88167AAF84</t>
  </si>
  <si>
    <t>520013954</t>
  </si>
  <si>
    <t>Pharmaceuticals</t>
  </si>
  <si>
    <t>BB-</t>
  </si>
  <si>
    <t>S&amp;P</t>
  </si>
  <si>
    <t>TEVA PHARMA FNC 1.625 15.</t>
  </si>
  <si>
    <t>XS1439749364</t>
  </si>
  <si>
    <t>Pharma &amp; Biotechnology</t>
  </si>
  <si>
    <t>20/07/16</t>
  </si>
  <si>
    <t>FVRR 0 01/11/25</t>
  </si>
  <si>
    <t>US33835LAB18</t>
  </si>
  <si>
    <t>5153</t>
  </si>
  <si>
    <t>Consumer Durables &amp; Apparel</t>
  </si>
  <si>
    <t>10/11/20</t>
  </si>
  <si>
    <t>NVMI 0 15/10/25</t>
  </si>
  <si>
    <t>US66980MAA45</t>
  </si>
  <si>
    <t>511812463</t>
  </si>
  <si>
    <t>Technology Hardware &amp; Equip</t>
  </si>
  <si>
    <t>17/11/20</t>
  </si>
  <si>
    <t>WIX 0 08/15/25</t>
  </si>
  <si>
    <t>US92940WAC38</t>
  </si>
  <si>
    <t>2275</t>
  </si>
  <si>
    <t>Commercial &amp; Pro Services</t>
  </si>
  <si>
    <t>02/12/20</t>
  </si>
  <si>
    <t>MSFT 2.875 06/02/24</t>
  </si>
  <si>
    <t>US594918BX11</t>
  </si>
  <si>
    <t>5083</t>
  </si>
  <si>
    <t>AAA</t>
  </si>
  <si>
    <t>AAPL 2.85 23/02/23</t>
  </si>
  <si>
    <t>US037833BU32</t>
  </si>
  <si>
    <t>930</t>
  </si>
  <si>
    <t>Aa1</t>
  </si>
  <si>
    <t>16/01/20</t>
  </si>
  <si>
    <t>BRK 3.125 15/03/26</t>
  </si>
  <si>
    <t>US084670BS67</t>
  </si>
  <si>
    <t>3045</t>
  </si>
  <si>
    <t>Diversified Financials</t>
  </si>
  <si>
    <t>AA</t>
  </si>
  <si>
    <t>06/04/20</t>
  </si>
  <si>
    <t>GOOGL 2.25 15/8/2060</t>
  </si>
  <si>
    <t>US02079KAG22</t>
  </si>
  <si>
    <t>960</t>
  </si>
  <si>
    <t>Aa2</t>
  </si>
  <si>
    <t>03/08/20</t>
  </si>
  <si>
    <t>WMT 2.85 08/07/24</t>
  </si>
  <si>
    <t>US931142EL30</t>
  </si>
  <si>
    <t>5184</t>
  </si>
  <si>
    <t>Retailing</t>
  </si>
  <si>
    <t>21/01/20</t>
  </si>
  <si>
    <t>NESNVX 3.5 24/09/25</t>
  </si>
  <si>
    <t>USU74078BY87</t>
  </si>
  <si>
    <t>3125</t>
  </si>
  <si>
    <t>Food Beverage &amp; Tobacco</t>
  </si>
  <si>
    <t>AA-</t>
  </si>
  <si>
    <t>V 1.1 15/02/31</t>
  </si>
  <si>
    <t>US92826CAN20</t>
  </si>
  <si>
    <t>5089</t>
  </si>
  <si>
    <t>10/08/20</t>
  </si>
  <si>
    <t>V 2.8 14/12/22</t>
  </si>
  <si>
    <t>US92826CAC64</t>
  </si>
  <si>
    <t>23/01/20</t>
  </si>
  <si>
    <t>XOM 2.709 06/03/25</t>
  </si>
  <si>
    <t>US30231GAF90</t>
  </si>
  <si>
    <t>5186</t>
  </si>
  <si>
    <t>Energy</t>
  </si>
  <si>
    <t>NBNAUS 2.625 05/05/31</t>
  </si>
  <si>
    <t>US62878V2B55</t>
  </si>
  <si>
    <t>5279</t>
  </si>
  <si>
    <t>Telecommunication Services</t>
  </si>
  <si>
    <t>MARS 1.625 16/07/32</t>
  </si>
  <si>
    <t>US571676AL99</t>
  </si>
  <si>
    <t>5230</t>
  </si>
  <si>
    <t>A</t>
  </si>
  <si>
    <t>13/07/20</t>
  </si>
  <si>
    <t>PFIZER 2.95 15/03/24</t>
  </si>
  <si>
    <t>US717081ES88</t>
  </si>
  <si>
    <t>1190</t>
  </si>
  <si>
    <t>A2</t>
  </si>
  <si>
    <t>TME 2 03/09/30</t>
  </si>
  <si>
    <t>US88034PAB58</t>
  </si>
  <si>
    <t>5239</t>
  </si>
  <si>
    <t>26/08/20</t>
  </si>
  <si>
    <t>PLD 1.25 15/10/30</t>
  </si>
  <si>
    <t>US74340XBR17</t>
  </si>
  <si>
    <t>5236</t>
  </si>
  <si>
    <t>Real Estate</t>
  </si>
  <si>
    <t>A-</t>
  </si>
  <si>
    <t>GILD 1.65 01/10/2030</t>
  </si>
  <si>
    <t>US375558BY84</t>
  </si>
  <si>
    <t>5072</t>
  </si>
  <si>
    <t>BBB+</t>
  </si>
  <si>
    <t>23/09/20</t>
  </si>
  <si>
    <t>WFC 2.393 02/06/28</t>
  </si>
  <si>
    <t>US95000U2S19</t>
  </si>
  <si>
    <t>5085</t>
  </si>
  <si>
    <t>Banks</t>
  </si>
  <si>
    <t>26/05/20</t>
  </si>
  <si>
    <t>WPLAU 4.5 04/03/19</t>
  </si>
  <si>
    <t>USQ98229AN94</t>
  </si>
  <si>
    <t>5116</t>
  </si>
  <si>
    <t>INDUSTRIAL</t>
  </si>
  <si>
    <t>13/05/20</t>
  </si>
  <si>
    <t>BACR 3.695 16/05/24</t>
  </si>
  <si>
    <t>US06738EBC84</t>
  </si>
  <si>
    <t>520029281</t>
  </si>
  <si>
    <t>BBB</t>
  </si>
  <si>
    <t>29/08/18</t>
  </si>
  <si>
    <t>DOX 2.538 15/06/30</t>
  </si>
  <si>
    <t>US02342TAE91</t>
  </si>
  <si>
    <t>5113</t>
  </si>
  <si>
    <t>17/06/20</t>
  </si>
  <si>
    <t>NDAQ 1.75 3/29</t>
  </si>
  <si>
    <t>XS1843442622</t>
  </si>
  <si>
    <t>FWB</t>
  </si>
  <si>
    <t>3205</t>
  </si>
  <si>
    <t>08/07/19</t>
  </si>
  <si>
    <t>15/01/26 FSK 3.4</t>
  </si>
  <si>
    <t>US302635AG21</t>
  </si>
  <si>
    <t>5143</t>
  </si>
  <si>
    <t>Baa3</t>
  </si>
  <si>
    <t>03/12/20</t>
  </si>
  <si>
    <t>15/07/24 FS KKR 4.625</t>
  </si>
  <si>
    <t>US302635AD99</t>
  </si>
  <si>
    <t>04/11/20</t>
  </si>
  <si>
    <t>25/GSBD 3.75 10/2</t>
  </si>
  <si>
    <t>US38147UAC18</t>
  </si>
  <si>
    <t>5193</t>
  </si>
  <si>
    <t>30/03/20</t>
  </si>
  <si>
    <t>ALATPF 5.25% PREP 21/07/23</t>
  </si>
  <si>
    <t>XS1634523754</t>
  </si>
  <si>
    <t>4845</t>
  </si>
  <si>
    <t>BBB-</t>
  </si>
  <si>
    <t>14/06/17</t>
  </si>
  <si>
    <t>ARES CAPITAL 3.25 15.07.25</t>
  </si>
  <si>
    <t>US04010LAY92</t>
  </si>
  <si>
    <t>5183</t>
  </si>
  <si>
    <t>AVGO 2.45 15/02/31</t>
  </si>
  <si>
    <t>US11135FBH38</t>
  </si>
  <si>
    <t>5256</t>
  </si>
  <si>
    <t>FSK 4.125 01/02/25</t>
  </si>
  <si>
    <t>US302635AE72</t>
  </si>
  <si>
    <t>GRAND CITI - GYCGR 2.5</t>
  </si>
  <si>
    <t>XS1811181566</t>
  </si>
  <si>
    <t>EURONEXT</t>
  </si>
  <si>
    <t>4959</t>
  </si>
  <si>
    <t>17/04/18</t>
  </si>
  <si>
    <t>OWLRCK 3.75 22/7/25</t>
  </si>
  <si>
    <t>US69121KAC80</t>
  </si>
  <si>
    <t>5181</t>
  </si>
  <si>
    <t>PRGO 3.15 15/06/30</t>
  </si>
  <si>
    <t>US71429MAC91</t>
  </si>
  <si>
    <t>5221</t>
  </si>
  <si>
    <t>16/06/20</t>
  </si>
  <si>
    <t>PSEC 3.364 15.11.26</t>
  </si>
  <si>
    <t>US74348TAV44</t>
  </si>
  <si>
    <t>5268</t>
  </si>
  <si>
    <t>PSEC 3.706 22/01/26</t>
  </si>
  <si>
    <t>US74348TAU60</t>
  </si>
  <si>
    <t>12/02/21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</si>
  <si>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</si>
  <si>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</si>
  <si>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</si>
  <si>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</si>
  <si>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</si>
  <si>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</si>
  <si>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</si>
  <si>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</si>
  <si>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</si>
  <si>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12/11/19</t>
  </si>
  <si>
    <t>ALCOA 4.125 31/03/29- ALCOA NEDERLAND</t>
  </si>
  <si>
    <t>US013822AG68</t>
  </si>
  <si>
    <t>5282</t>
  </si>
  <si>
    <t>Materials</t>
  </si>
  <si>
    <t>BB+</t>
  </si>
  <si>
    <t>23/06/21</t>
  </si>
  <si>
    <t>BAYER 3.75 07/74</t>
  </si>
  <si>
    <t>DE000A11QR73</t>
  </si>
  <si>
    <t>4770</t>
  </si>
  <si>
    <t>CIELBZ 3.75 11/22</t>
  </si>
  <si>
    <t>USU1714UAA35</t>
  </si>
  <si>
    <t>4710</t>
  </si>
  <si>
    <t>CNC INDUSTRIES 5.375 6/26</t>
  </si>
  <si>
    <t>US15137TAA88</t>
  </si>
  <si>
    <t>4885</t>
  </si>
  <si>
    <t>Health Care Equip &amp; Services</t>
  </si>
  <si>
    <t>31/07/18</t>
  </si>
  <si>
    <t>SBRA 3.9 15/10/2019</t>
  </si>
  <si>
    <t>US78572XAG60</t>
  </si>
  <si>
    <t>5165</t>
  </si>
  <si>
    <t>29/10/19</t>
  </si>
  <si>
    <t>PEMEX 5.95 28/01/31</t>
  </si>
  <si>
    <t>USP71654QDE98</t>
  </si>
  <si>
    <t>4768</t>
  </si>
  <si>
    <t>Ba2</t>
  </si>
  <si>
    <t>PEMEX 6.84 23/1/2030</t>
  </si>
  <si>
    <t>US71654QDC33</t>
  </si>
  <si>
    <t>PETROLEOS MEXICANOS-PEMEX</t>
  </si>
  <si>
    <t>US71654QBW15</t>
  </si>
  <si>
    <t>ENOIGA 4.5 30/03/28</t>
  </si>
  <si>
    <t>IL0011736571</t>
  </si>
  <si>
    <t>560033185</t>
  </si>
  <si>
    <t>09/03/21</t>
  </si>
  <si>
    <t>ENOIGA 5.375 30/03/28</t>
  </si>
  <si>
    <t>IL0011736738</t>
  </si>
  <si>
    <t>ENOIGA 5.875 30/03/31</t>
  </si>
  <si>
    <t>IL0011736811</t>
  </si>
  <si>
    <t>TURK 4.875 19/06/24</t>
  </si>
  <si>
    <t>XS1028951264</t>
  </si>
  <si>
    <t>5004</t>
  </si>
  <si>
    <t>14/08/18</t>
  </si>
  <si>
    <t>סה"כ תל אביב 35</t>
  </si>
  <si>
    <t>או.פי.סי אנרגיה- או.פי.סי אנרגיה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</si>
  <si>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</si>
  <si>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</si>
  <si>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</si>
  <si>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</si>
  <si>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</si>
  <si>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</si>
  <si>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</si>
  <si>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</si>
  <si>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</si>
  <si>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</si>
  <si>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</si>
  <si>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</si>
  <si>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</si>
  <si>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אשטרום קבוצה- אשטרום קבוצה</t>
  </si>
  <si>
    <t>1132315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</si>
  <si>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</si>
  <si>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</si>
  <si>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</si>
  <si>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</si>
  <si>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</si>
  <si>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</si>
  <si>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</si>
  <si>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</si>
  <si>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</si>
  <si>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</si>
  <si>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</si>
  <si>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</si>
  <si>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</si>
  <si>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</si>
  <si>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אלקטרה- אלקטרה</t>
  </si>
  <si>
    <t>739037</t>
  </si>
  <si>
    <t>אפקו- אופקו</t>
  </si>
  <si>
    <t>1129543</t>
  </si>
  <si>
    <t>2279206</t>
  </si>
  <si>
    <t>השקעות במדעי החיים</t>
  </si>
  <si>
    <t>אנרג'יאן- אנרג'יאן</t>
  </si>
  <si>
    <t>1155290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</si>
  <si>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</si>
  <si>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</si>
  <si>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</si>
  <si>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</si>
  <si>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</si>
  <si>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</si>
  <si>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שטראוס- שטראוס גרופ</t>
  </si>
  <si>
    <t>746016</t>
  </si>
  <si>
    <t>שופרסל- שופרסל</t>
  </si>
  <si>
    <t>777037</t>
  </si>
  <si>
    <t>שפיר הנדסה ותעשיה בע"מ- שפיר הנדסה</t>
  </si>
  <si>
    <t>1133875</t>
  </si>
  <si>
    <t>אירפורט סיטי- איירפורט סיטי</t>
  </si>
  <si>
    <t>1095835</t>
  </si>
  <si>
    <t>אלוני חץ- אלוני חץ</t>
  </si>
  <si>
    <t>390013</t>
  </si>
  <si>
    <t>אמות- אמות</t>
  </si>
  <si>
    <t>1097278</t>
  </si>
  <si>
    <t>מבני תעשיה- מבנה נדל"ן (כ.ד)</t>
  </si>
  <si>
    <t>226019</t>
  </si>
  <si>
    <t>מליסרון- מליסרון</t>
  </si>
  <si>
    <t>323014</t>
  </si>
  <si>
    <t>עזריאלי קבוצה</t>
  </si>
  <si>
    <t>1119478</t>
  </si>
  <si>
    <t>טבע- טבע</t>
  </si>
  <si>
    <t>629014</t>
  </si>
  <si>
    <t>פארמה</t>
  </si>
  <si>
    <t>פריגו (חדש)- פריגו</t>
  </si>
  <si>
    <t>1130699</t>
  </si>
  <si>
    <t>529592</t>
  </si>
  <si>
    <t>מיטרוניקס</t>
  </si>
  <si>
    <t>1091065</t>
  </si>
  <si>
    <t>511527202</t>
  </si>
  <si>
    <t>רובוטיקה ותלת מימד</t>
  </si>
  <si>
    <t>לייבפרסון- לייבפרסון</t>
  </si>
  <si>
    <t>1123017</t>
  </si>
  <si>
    <t>512796756</t>
  </si>
  <si>
    <t>נייס</t>
  </si>
  <si>
    <t>273011</t>
  </si>
  <si>
    <t>520036872</t>
  </si>
  <si>
    <t>סאפינס</t>
  </si>
  <si>
    <t>1087659</t>
  </si>
  <si>
    <t>בזק- בזק</t>
  </si>
  <si>
    <t>230011</t>
  </si>
  <si>
    <t>סה"כ תל אביב 90</t>
  </si>
  <si>
    <t>דלתא     1- דלתא</t>
  </si>
  <si>
    <t>627034</t>
  </si>
  <si>
    <t>פוקס- פוקס</t>
  </si>
  <si>
    <t>1087022</t>
  </si>
  <si>
    <t>512157603</t>
  </si>
  <si>
    <t>אקוואריוס מנועים- אקוואריוס</t>
  </si>
  <si>
    <t>1170240</t>
  </si>
  <si>
    <t>515114429</t>
  </si>
  <si>
    <t>אלקטרוניקה ואופטיקה</t>
  </si>
  <si>
    <t>ארד- ארד</t>
  </si>
  <si>
    <t>1091651</t>
  </si>
  <si>
    <t>510007800</t>
  </si>
  <si>
    <t>בזן- בזן (בתי זיקוק)</t>
  </si>
  <si>
    <t>2590248</t>
  </si>
  <si>
    <t>ג'נריישן קפיטל- ג'נריישן קפיטל</t>
  </si>
  <si>
    <t>1156926</t>
  </si>
  <si>
    <t>סופרגז- סופרגז אנרגיה</t>
  </si>
  <si>
    <t>1166917</t>
  </si>
  <si>
    <t>פז נפט- פז חברת הנפט</t>
  </si>
  <si>
    <t>1100007</t>
  </si>
  <si>
    <t>אלומיי- אלומיי קפיטל</t>
  </si>
  <si>
    <t>1082635</t>
  </si>
  <si>
    <t>אנלייט אנרגיה- אנלייט אנרגיה</t>
  </si>
  <si>
    <t>720011</t>
  </si>
  <si>
    <t>דוראל אנרגיה- דוראל אנרגיה</t>
  </si>
  <si>
    <t>1166768</t>
  </si>
  <si>
    <t>515364891</t>
  </si>
  <si>
    <t>נופר אנרג'י</t>
  </si>
  <si>
    <t>1170877</t>
  </si>
  <si>
    <t>514599943</t>
  </si>
  <si>
    <t>מימון ישיר</t>
  </si>
  <si>
    <t>1168186</t>
  </si>
  <si>
    <t>קומפיוג'ן- קומפיוגן</t>
  </si>
  <si>
    <t>1085208</t>
  </si>
  <si>
    <t>511779639</t>
  </si>
  <si>
    <t>ביוטכנולוגיה</t>
  </si>
  <si>
    <t>קמהדע- קמהדע</t>
  </si>
  <si>
    <t>1094119</t>
  </si>
  <si>
    <t>511524605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</si>
  <si>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</si>
  <si>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</si>
  <si>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</si>
  <si>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</si>
  <si>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</si>
  <si>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</si>
  <si>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</si>
  <si>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</si>
  <si>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</si>
  <si>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</si>
  <si>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</si>
  <si>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ראדא- ראדא</t>
  </si>
  <si>
    <t>1082650</t>
  </si>
  <si>
    <t>520035320</t>
  </si>
  <si>
    <t>אזורים</t>
  </si>
  <si>
    <t>715011</t>
  </si>
  <si>
    <t>אפריקה מגורים</t>
  </si>
  <si>
    <t>1097948</t>
  </si>
  <si>
    <t>דמרי- דמרי</t>
  </si>
  <si>
    <t>1090315</t>
  </si>
  <si>
    <t>דניה סיבוס- דניה סיבוס</t>
  </si>
  <si>
    <t>1173137</t>
  </si>
  <si>
    <t>512569237</t>
  </si>
  <si>
    <t>ישראל קנדה- ישראל קנדה</t>
  </si>
  <si>
    <t>434019</t>
  </si>
  <si>
    <t>520039298</t>
  </si>
  <si>
    <t>פיבי- פיבי</t>
  </si>
  <si>
    <t>763011</t>
  </si>
  <si>
    <t>520029026</t>
  </si>
  <si>
    <t>אייאיאס תעש- אייאיאס</t>
  </si>
  <si>
    <t>431015</t>
  </si>
  <si>
    <t>520039132</t>
  </si>
  <si>
    <t>אלקו- אלקו</t>
  </si>
  <si>
    <t>694034</t>
  </si>
  <si>
    <t>אקויטל- אקויטל</t>
  </si>
  <si>
    <t>755017</t>
  </si>
  <si>
    <t>חברה לישראל- חברה לישראל</t>
  </si>
  <si>
    <t>576017</t>
  </si>
  <si>
    <t>מספנות ישראל</t>
  </si>
  <si>
    <t>1168533</t>
  </si>
  <si>
    <t>516084753</t>
  </si>
  <si>
    <t>ערד- ערד השקעות</t>
  </si>
  <si>
    <t>731018</t>
  </si>
  <si>
    <t>520025198</t>
  </si>
  <si>
    <t>קנון- קנון הולדינגס</t>
  </si>
  <si>
    <t>1134139</t>
  </si>
  <si>
    <t>1635</t>
  </si>
  <si>
    <t>באטמ- באטמ</t>
  </si>
  <si>
    <t>1158823</t>
  </si>
  <si>
    <t>520042813</t>
  </si>
  <si>
    <t>השקעות בהיי טק</t>
  </si>
  <si>
    <t>דלק קבוצה- דלק קבוצה</t>
  </si>
  <si>
    <t>1084128</t>
  </si>
  <si>
    <t>דלק קד יהש- דלק קידוחים יהש</t>
  </si>
  <si>
    <t>475020</t>
  </si>
  <si>
    <t>ישראמקו יהש- ישראמקו יהש</t>
  </si>
  <si>
    <t>232017</t>
  </si>
  <si>
    <t>נפטא- נפטא</t>
  </si>
  <si>
    <t>643015</t>
  </si>
  <si>
    <t>רציו   יהש- רציו יהש</t>
  </si>
  <si>
    <t>394015</t>
  </si>
  <si>
    <t>550012777</t>
  </si>
  <si>
    <t>פלסאון תעשיות- פלסאון תעשיות</t>
  </si>
  <si>
    <t>1081603</t>
  </si>
  <si>
    <t>520042912</t>
  </si>
  <si>
    <t>קמטק- קמטק</t>
  </si>
  <si>
    <t>1095264</t>
  </si>
  <si>
    <t>511235434</t>
  </si>
  <si>
    <t>קרור     1- קרור</t>
  </si>
  <si>
    <t>621011</t>
  </si>
  <si>
    <t>520001546</t>
  </si>
  <si>
    <t>איתמר</t>
  </si>
  <si>
    <t>1102458</t>
  </si>
  <si>
    <t>512434218</t>
  </si>
  <si>
    <t>מכשור רפואי</t>
  </si>
  <si>
    <t>פתאל החזקות- פתאל החזקות</t>
  </si>
  <si>
    <t>1143429</t>
  </si>
  <si>
    <t>אילקס מדיקל</t>
  </si>
  <si>
    <t>1080753</t>
  </si>
  <si>
    <t>520042219</t>
  </si>
  <si>
    <t>אלקטרה צריכה- אלקטרה צריכה</t>
  </si>
  <si>
    <t>5010129</t>
  </si>
  <si>
    <t>520039967</t>
  </si>
  <si>
    <t>דיפלומט אחזקות- דיפלומט</t>
  </si>
  <si>
    <t>1173491</t>
  </si>
  <si>
    <t>510400740</t>
  </si>
  <si>
    <t>דלק רכב- דלק רכב</t>
  </si>
  <si>
    <t>829010</t>
  </si>
  <si>
    <t>520033291</t>
  </si>
  <si>
    <t>דלתא מותגים- דלתא מותגים</t>
  </si>
  <si>
    <t>1173699</t>
  </si>
  <si>
    <t>516250107</t>
  </si>
  <si>
    <t>ויקטורי</t>
  </si>
  <si>
    <t>1123777</t>
  </si>
  <si>
    <t>יוחננוף- מ.יוחננוף ובניו (1988) בע"מ</t>
  </si>
  <si>
    <t>1161264</t>
  </si>
  <si>
    <t>511344186</t>
  </si>
  <si>
    <t>מקס סטוק</t>
  </si>
  <si>
    <t>1168558</t>
  </si>
  <si>
    <t>513618967</t>
  </si>
  <si>
    <t>נטו מלינדה 1- נטו מלינדה</t>
  </si>
  <si>
    <t>1105097</t>
  </si>
  <si>
    <t>511725459</t>
  </si>
  <si>
    <t>פרשמרקט- פרשמרקט</t>
  </si>
  <si>
    <t>1157833</t>
  </si>
  <si>
    <t>513226050</t>
  </si>
  <si>
    <t>קרסו- קרסו מוטורס</t>
  </si>
  <si>
    <t>1123850</t>
  </si>
  <si>
    <t>רמי לוי</t>
  </si>
  <si>
    <t>1104249</t>
  </si>
  <si>
    <t>513770669</t>
  </si>
  <si>
    <t>תדיראן הולדינגס- תדיראן הולדינגס</t>
  </si>
  <si>
    <t>258012</t>
  </si>
  <si>
    <t>520036732</t>
  </si>
  <si>
    <t>אינרום</t>
  </si>
  <si>
    <t>1132356</t>
  </si>
  <si>
    <t>515001659</t>
  </si>
  <si>
    <t>אדגר- אדגר השקעות</t>
  </si>
  <si>
    <t>1820083</t>
  </si>
  <si>
    <t>אלקטרה נדלן- אלקטרה נדל"ן</t>
  </si>
  <si>
    <t>1094044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</si>
  <si>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</si>
  <si>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</si>
  <si>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</si>
  <si>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</si>
  <si>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</si>
  <si>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</si>
  <si>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</si>
  <si>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</si>
  <si>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</si>
  <si>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</si>
  <si>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</si>
  <si>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גב ים    1- גב-ים</t>
  </si>
  <si>
    <t>759019</t>
  </si>
  <si>
    <t>הכשרת הישוב- הכשרת הישוב</t>
  </si>
  <si>
    <t>612010</t>
  </si>
  <si>
    <t>ישרס     1- ישרס</t>
  </si>
  <si>
    <t>613034</t>
  </si>
  <si>
    <t>לוינשטין נכסים- לוינשטין נכסים</t>
  </si>
  <si>
    <t>1119080</t>
  </si>
  <si>
    <t>511134298</t>
  </si>
  <si>
    <t>מגדלי תיכון- מגדלי ים תיכון</t>
  </si>
  <si>
    <t>1131523</t>
  </si>
  <si>
    <t>מגה אור- מגה אור</t>
  </si>
  <si>
    <t>1104488</t>
  </si>
  <si>
    <t>מניבים ריט</t>
  </si>
  <si>
    <t>1140573</t>
  </si>
  <si>
    <t>סלע נדל"ן- סלע קפיטל נדל"ן</t>
  </si>
  <si>
    <t>1109644</t>
  </si>
  <si>
    <t>רבוע נדלן- רבוע נדלן</t>
  </si>
  <si>
    <t>1098565</t>
  </si>
  <si>
    <t>ריט 1- ריט1</t>
  </si>
  <si>
    <t>1098920</t>
  </si>
  <si>
    <t>נייר חדרה- נייר חדרה</t>
  </si>
  <si>
    <t>632018</t>
  </si>
  <si>
    <t>אודיוקודס- אודיוקודס</t>
  </si>
  <si>
    <t>1082965</t>
  </si>
  <si>
    <t>520044132</t>
  </si>
  <si>
    <t>ציוד תקשורת</t>
  </si>
  <si>
    <t>גילת- גילת</t>
  </si>
  <si>
    <t>1082510</t>
  </si>
  <si>
    <t>520038936</t>
  </si>
  <si>
    <t>אוגווינד- אוגווינד</t>
  </si>
  <si>
    <t>1105907</t>
  </si>
  <si>
    <t>513961334</t>
  </si>
  <si>
    <t>אלקטריאון</t>
  </si>
  <si>
    <t>368019</t>
  </si>
  <si>
    <t>520038126</t>
  </si>
  <si>
    <t>ג'נסל</t>
  </si>
  <si>
    <t>1169689</t>
  </si>
  <si>
    <t>514579887</t>
  </si>
  <si>
    <t>אקופיה</t>
  </si>
  <si>
    <t>1169895</t>
  </si>
  <si>
    <t>514856772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</si>
  <si>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</si>
  <si>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</si>
  <si>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</si>
  <si>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</si>
  <si>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</si>
  <si>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</si>
  <si>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מטריקס- מטריקס</t>
  </si>
  <si>
    <t>445015</t>
  </si>
  <si>
    <t>520039413</t>
  </si>
  <si>
    <t>מלם תים- מלם-תים</t>
  </si>
  <si>
    <t>156018</t>
  </si>
  <si>
    <t>520034620</t>
  </si>
  <si>
    <t>פורמולה- פורמולה מערכות</t>
  </si>
  <si>
    <t>256016</t>
  </si>
  <si>
    <t>דנאל כא- דנאל כא</t>
  </si>
  <si>
    <t>314013</t>
  </si>
  <si>
    <t>520037565</t>
  </si>
  <si>
    <t>נובולוג- נובולוג</t>
  </si>
  <si>
    <t>1140151</t>
  </si>
  <si>
    <t>510475312</t>
  </si>
  <si>
    <t>אלטשולר שחם גמל- אלטשולר שחם גמל ופנסיה בע"מ</t>
  </si>
  <si>
    <t>1159037</t>
  </si>
  <si>
    <t>513173393</t>
  </si>
  <si>
    <t>הבורסה לניע בתא- הבורסה לניע בתא</t>
  </si>
  <si>
    <t>1159029</t>
  </si>
  <si>
    <t>520020033</t>
  </si>
  <si>
    <t>ישראכרט- ישראכרט</t>
  </si>
  <si>
    <t>1157403</t>
  </si>
  <si>
    <t>דש איפקס- מיטב דש השקעות</t>
  </si>
  <si>
    <t>1081843</t>
  </si>
  <si>
    <t>אלוט תקשורת- אלוט</t>
  </si>
  <si>
    <t>1099654</t>
  </si>
  <si>
    <t>512394776</t>
  </si>
  <si>
    <t>אקסיליון- אקסיליון</t>
  </si>
  <si>
    <t>383018</t>
  </si>
  <si>
    <t>520038548</t>
  </si>
  <si>
    <t>מגיק- מג'יק</t>
  </si>
  <si>
    <t>1082312</t>
  </si>
  <si>
    <t>520036740</t>
  </si>
  <si>
    <t>סלקום</t>
  </si>
  <si>
    <t>1101534</t>
  </si>
  <si>
    <t>פרטנר- פרטנר</t>
  </si>
  <si>
    <t>1083484</t>
  </si>
  <si>
    <t>סה"כ מניות היתר</t>
  </si>
  <si>
    <t>בליץ- בליץ</t>
  </si>
  <si>
    <t>520038779</t>
  </si>
  <si>
    <t>נור- נור אינק אינוביישנס בע"מ</t>
  </si>
  <si>
    <t>1175728</t>
  </si>
  <si>
    <t>515926475</t>
  </si>
  <si>
    <t>נקסט ויז'ן- נקסט ויז'ן</t>
  </si>
  <si>
    <t>1176593</t>
  </si>
  <si>
    <t>514259019</t>
  </si>
  <si>
    <t>סונוביה</t>
  </si>
  <si>
    <t>1170539</t>
  </si>
  <si>
    <t>514997741</t>
  </si>
  <si>
    <t>פיסיבי- פי.סי.בי טכנולוגיות</t>
  </si>
  <si>
    <t>1091685</t>
  </si>
  <si>
    <t>511888356</t>
  </si>
  <si>
    <t>ארקו קורפ</t>
  </si>
  <si>
    <t>1170901</t>
  </si>
  <si>
    <t>3535148</t>
  </si>
  <si>
    <t>משק אנרגיה- משק אנרגיה</t>
  </si>
  <si>
    <t>1166974</t>
  </si>
  <si>
    <t>סולאיר- סולאיר</t>
  </si>
  <si>
    <t>516046307</t>
  </si>
  <si>
    <t>אופל בלאנס- אופל בלאנס השקעות בע"מ</t>
  </si>
  <si>
    <t>1094986</t>
  </si>
  <si>
    <t>513734566</t>
  </si>
  <si>
    <t>מלרן- מלרן פרוייקטים</t>
  </si>
  <si>
    <t>1170950</t>
  </si>
  <si>
    <t>מניף</t>
  </si>
  <si>
    <t>1170893</t>
  </si>
  <si>
    <t>512764408</t>
  </si>
  <si>
    <t>נאוי- נאוי</t>
  </si>
  <si>
    <t>208017</t>
  </si>
  <si>
    <t>520036070</t>
  </si>
  <si>
    <t>פננטפארק- פננטפארק</t>
  </si>
  <si>
    <t>1142405</t>
  </si>
  <si>
    <t>ליברה- ליברה</t>
  </si>
  <si>
    <t>1176981</t>
  </si>
  <si>
    <t>515761625</t>
  </si>
  <si>
    <t>אאורה</t>
  </si>
  <si>
    <t>373019</t>
  </si>
  <si>
    <t>חג'ג' נדל"ן- חג'ג' נדלן</t>
  </si>
  <si>
    <t>823013</t>
  </si>
  <si>
    <t>חנן מור- חנן מור</t>
  </si>
  <si>
    <t>1102532</t>
  </si>
  <si>
    <t>יעקובי קבוצה- יעקובי קבוצה</t>
  </si>
  <si>
    <t>1142421</t>
  </si>
  <si>
    <t>514010081</t>
  </si>
  <si>
    <t>צמח המרמן- צמח המרמן</t>
  </si>
  <si>
    <t>1104058</t>
  </si>
  <si>
    <t>צרפתי- צרפתי</t>
  </si>
  <si>
    <t>425017</t>
  </si>
  <si>
    <t>רותם שני- רותם שני</t>
  </si>
  <si>
    <t>1171529</t>
  </si>
  <si>
    <t>להב- להב</t>
  </si>
  <si>
    <t>520034257</t>
  </si>
  <si>
    <t>להב-פרמיה- להב</t>
  </si>
  <si>
    <t>מבטח שמיר- מבטח שמיר</t>
  </si>
  <si>
    <t>127019</t>
  </si>
  <si>
    <t>520034125</t>
  </si>
  <si>
    <t>קיסטון ריט- קיסטון ריט</t>
  </si>
  <si>
    <t>1175934</t>
  </si>
  <si>
    <t>515983476</t>
  </si>
  <si>
    <t>רפק</t>
  </si>
  <si>
    <t>769026</t>
  </si>
  <si>
    <t>520029505</t>
  </si>
  <si>
    <t>ביג-טק 50- ביג טק 50 מו"פ</t>
  </si>
  <si>
    <t>1172295</t>
  </si>
  <si>
    <t>540295417</t>
  </si>
  <si>
    <t>יוניקורן טכנולוגיות - יוניקורן טכנו</t>
  </si>
  <si>
    <t>1168657</t>
  </si>
  <si>
    <t>540294428</t>
  </si>
  <si>
    <t>איי.איי.אם. יהש</t>
  </si>
  <si>
    <t>1171230</t>
  </si>
  <si>
    <t>540299518</t>
  </si>
  <si>
    <t>אלמדה יהש</t>
  </si>
  <si>
    <t>1168962</t>
  </si>
  <si>
    <t>540296795</t>
  </si>
  <si>
    <t>קפיטל פוינט- קפיטל פוינט</t>
  </si>
  <si>
    <t>1097146</t>
  </si>
  <si>
    <t>512950320</t>
  </si>
  <si>
    <t>נאוויטס פטר יהש- נאוויטס פטרו</t>
  </si>
  <si>
    <t>1141969</t>
  </si>
  <si>
    <t>רציו פטרוליום יהש- רציו פטרוליום</t>
  </si>
  <si>
    <t>1139864</t>
  </si>
  <si>
    <t>550268411</t>
  </si>
  <si>
    <t>גניגר- גניגר</t>
  </si>
  <si>
    <t>1095892</t>
  </si>
  <si>
    <t>512416991</t>
  </si>
  <si>
    <t>כפרית</t>
  </si>
  <si>
    <t>522011</t>
  </si>
  <si>
    <t>520038787</t>
  </si>
  <si>
    <t>סנו- סנו</t>
  </si>
  <si>
    <t>813014</t>
  </si>
  <si>
    <t>520032988</t>
  </si>
  <si>
    <t>פולירם</t>
  </si>
  <si>
    <t>1170216</t>
  </si>
  <si>
    <t>515251593</t>
  </si>
  <si>
    <t>רבל- רבל</t>
  </si>
  <si>
    <t>1103878</t>
  </si>
  <si>
    <t>פריורטק</t>
  </si>
  <si>
    <t>328013</t>
  </si>
  <si>
    <t>520037797</t>
  </si>
  <si>
    <t>גן שמואל- גן שמואל</t>
  </si>
  <si>
    <t>532010</t>
  </si>
  <si>
    <t>520039934</t>
  </si>
  <si>
    <t>כלל משקאות- כלל משקאות</t>
  </si>
  <si>
    <t>1147685</t>
  </si>
  <si>
    <t>515818524</t>
  </si>
  <si>
    <t>נטו- נטו אחזקות</t>
  </si>
  <si>
    <t>168013</t>
  </si>
  <si>
    <t>520034109</t>
  </si>
  <si>
    <t>תורפז- תורפז</t>
  </si>
  <si>
    <t>1175611</t>
  </si>
  <si>
    <t>514574524</t>
  </si>
  <si>
    <t>יומן אקסטנשנס</t>
  </si>
  <si>
    <t>1170000</t>
  </si>
  <si>
    <t>514707736</t>
  </si>
  <si>
    <t>סופווייב מדיקל- סופווייב מדיקל</t>
  </si>
  <si>
    <t>1175439</t>
  </si>
  <si>
    <t>515198158</t>
  </si>
  <si>
    <t>פלסאנמור- פלסאנמור</t>
  </si>
  <si>
    <t>1176700</t>
  </si>
  <si>
    <t>515139129</t>
  </si>
  <si>
    <t>ישרוטל- ישרוטל</t>
  </si>
  <si>
    <t>520042482</t>
  </si>
  <si>
    <t>משביר לצרכן- 365 המשביר</t>
  </si>
  <si>
    <t>1104959</t>
  </si>
  <si>
    <t>513389270</t>
  </si>
  <si>
    <t>אייס קמעונאות- אייס קפיטל קמעונאות</t>
  </si>
  <si>
    <t>1171669</t>
  </si>
  <si>
    <t>515546224</t>
  </si>
  <si>
    <t>בכורי שדה- בכורי שדה</t>
  </si>
  <si>
    <t>1172618</t>
  </si>
  <si>
    <t>512402538</t>
  </si>
  <si>
    <t>גלוברנדס- גלוברנדס גרופ</t>
  </si>
  <si>
    <t>1147487</t>
  </si>
  <si>
    <t>515809499</t>
  </si>
  <si>
    <t>טיב טעם- טיב טעם</t>
  </si>
  <si>
    <t>103010</t>
  </si>
  <si>
    <t>520041187</t>
  </si>
  <si>
    <t>סקופ- סקופ</t>
  </si>
  <si>
    <t>288019</t>
  </si>
  <si>
    <t>520037425</t>
  </si>
  <si>
    <t>עדיקה סטייל- עדיקה סטייל</t>
  </si>
  <si>
    <t>1143643</t>
  </si>
  <si>
    <t>514659614</t>
  </si>
  <si>
    <t>פרימוטק- פרימוטק</t>
  </si>
  <si>
    <t>1175496</t>
  </si>
  <si>
    <t>516292992</t>
  </si>
  <si>
    <t>ריטיילורס- ריטיילורס</t>
  </si>
  <si>
    <t>1175488</t>
  </si>
  <si>
    <t>514211457</t>
  </si>
  <si>
    <t>קבוצת אקרשטיין- אקרשטיין</t>
  </si>
  <si>
    <t>1176205</t>
  </si>
  <si>
    <t>512714494</t>
  </si>
  <si>
    <t>בית שמש- מנועי בית שמש</t>
  </si>
  <si>
    <t>1081561</t>
  </si>
  <si>
    <t>520043480</t>
  </si>
  <si>
    <t>קליל     5- קליל</t>
  </si>
  <si>
    <t>797035</t>
  </si>
  <si>
    <t>520032442</t>
  </si>
  <si>
    <t>ארגו פרופרטיז- ארגו פרופרטיז</t>
  </si>
  <si>
    <t>1175371</t>
  </si>
  <si>
    <t>70252750</t>
  </si>
  <si>
    <t>נורסטאר החזקות- נורסטאר החזקות</t>
  </si>
  <si>
    <t>723007</t>
  </si>
  <si>
    <t>44528798375</t>
  </si>
  <si>
    <t>סים בכורה  סד L- סים קומרשייל</t>
  </si>
  <si>
    <t>1142355</t>
  </si>
  <si>
    <t>908311</t>
  </si>
  <si>
    <t>וילאר- וילאר</t>
  </si>
  <si>
    <t>416016</t>
  </si>
  <si>
    <t>מגוריט- מגוריט</t>
  </si>
  <si>
    <t>1139195</t>
  </si>
  <si>
    <t>נכסים בנין</t>
  </si>
  <si>
    <t>699017</t>
  </si>
  <si>
    <t>רני צים- רני צים</t>
  </si>
  <si>
    <t>1143619</t>
  </si>
  <si>
    <t>אבגול- אבגול</t>
  </si>
  <si>
    <t>1100957</t>
  </si>
  <si>
    <t>ניסן</t>
  </si>
  <si>
    <t>660019</t>
  </si>
  <si>
    <t>520040940</t>
  </si>
  <si>
    <t>ספנטק</t>
  </si>
  <si>
    <t>1090117</t>
  </si>
  <si>
    <t>512288713</t>
  </si>
  <si>
    <t>שניב- שניב</t>
  </si>
  <si>
    <t>1080837</t>
  </si>
  <si>
    <t>520041732</t>
  </si>
  <si>
    <t>מיט-טק- מיט-טק 3 די</t>
  </si>
  <si>
    <t>1080720</t>
  </si>
  <si>
    <t>520041955</t>
  </si>
  <si>
    <t>פודטק</t>
  </si>
  <si>
    <t>סבוריט- סבוריט בע"מ</t>
  </si>
  <si>
    <t>1169978</t>
  </si>
  <si>
    <t>515933950</t>
  </si>
  <si>
    <t>פיט השקעות יהש- פיט השקעות</t>
  </si>
  <si>
    <t>1173178</t>
  </si>
  <si>
    <t>540300522</t>
  </si>
  <si>
    <t>פליינג ספארק- פליינג ספארק</t>
  </si>
  <si>
    <t>1173582</t>
  </si>
  <si>
    <t>515259307</t>
  </si>
  <si>
    <t>סייברוואן- סייברוואן</t>
  </si>
  <si>
    <t>1166693</t>
  </si>
  <si>
    <t>515154607</t>
  </si>
  <si>
    <t>אפולו פאוור- אפולו פאוור</t>
  </si>
  <si>
    <t>520043928</t>
  </si>
  <si>
    <t>ורידיס- ורידיס</t>
  </si>
  <si>
    <t>1176387</t>
  </si>
  <si>
    <t>515935807</t>
  </si>
  <si>
    <t>פינרג'י- פינרג'י</t>
  </si>
  <si>
    <t>1172360</t>
  </si>
  <si>
    <t>514354786</t>
  </si>
  <si>
    <t>פנאקסיה ישראל- פנאקסיה ישראל</t>
  </si>
  <si>
    <t>1104363</t>
  </si>
  <si>
    <t>513673970</t>
  </si>
  <si>
    <t>קנאביס</t>
  </si>
  <si>
    <t>שיח מדיקל- שיח מדיקל</t>
  </si>
  <si>
    <t>249011</t>
  </si>
  <si>
    <t>520036567</t>
  </si>
  <si>
    <t>איירטאצ- איירטאצ' סולאר</t>
  </si>
  <si>
    <t>1173376</t>
  </si>
  <si>
    <t>515509347</t>
  </si>
  <si>
    <t>הייקון מערכות- הייקון מערכות בע"מ</t>
  </si>
  <si>
    <t>1169945</t>
  </si>
  <si>
    <t>514347160</t>
  </si>
  <si>
    <t>מאסיבית- מאסיבית</t>
  </si>
  <si>
    <t>1172972</t>
  </si>
  <si>
    <t>514919810</t>
  </si>
  <si>
    <t>רובוגרופ ט.א.ק- רובוגרופ</t>
  </si>
  <si>
    <t>266015</t>
  </si>
  <si>
    <t>520034984</t>
  </si>
  <si>
    <t>שלוש 3 דיאם- שלוש 3 דיאם</t>
  </si>
  <si>
    <t>1177518</t>
  </si>
  <si>
    <t>515512580</t>
  </si>
  <si>
    <t>איאלדי (ALD)- אי.אל.די</t>
  </si>
  <si>
    <t>1084003</t>
  </si>
  <si>
    <t>511029373</t>
  </si>
  <si>
    <t>מחשוב ישיר- מיחשוב ישיר</t>
  </si>
  <si>
    <t>507012</t>
  </si>
  <si>
    <t>520040007</t>
  </si>
  <si>
    <t>אוברסיז קומרס בע"מ- אוברסיז</t>
  </si>
  <si>
    <t>1139617</t>
  </si>
  <si>
    <t>510490071</t>
  </si>
  <si>
    <t>אוריין- אוריין</t>
  </si>
  <si>
    <t>1103506</t>
  </si>
  <si>
    <t>אי.טי.ג'י.איי- אי.טי.ג'י.איי</t>
  </si>
  <si>
    <t>1176114</t>
  </si>
  <si>
    <t>513764399</t>
  </si>
  <si>
    <t>אמנת- אמנת</t>
  </si>
  <si>
    <t>654012</t>
  </si>
  <si>
    <t>520040833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</si>
  <si>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</si>
  <si>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</si>
  <si>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</si>
  <si>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</si>
  <si>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</si>
  <si>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</si>
  <si>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שגריר- שגריר רכב</t>
  </si>
  <si>
    <t>515158665</t>
  </si>
  <si>
    <t>גמא ניהול- גמא ניהול</t>
  </si>
  <si>
    <t>1177484</t>
  </si>
  <si>
    <t>512711789</t>
  </si>
  <si>
    <t>גמלא הראל- גמלא הראל</t>
  </si>
  <si>
    <t>1175868</t>
  </si>
  <si>
    <t>513899674</t>
  </si>
  <si>
    <t>מור השקעות- מור השקעות</t>
  </si>
  <si>
    <t>1141464</t>
  </si>
  <si>
    <t>513834606</t>
  </si>
  <si>
    <t>אידומו- אידומו</t>
  </si>
  <si>
    <t>1176346</t>
  </si>
  <si>
    <t>513973727</t>
  </si>
  <si>
    <t>איידנטי- איידנטי הלת'קייר</t>
  </si>
  <si>
    <t>1177450</t>
  </si>
  <si>
    <t>515679405</t>
  </si>
  <si>
    <t>אנרג'ין- אנרג'ין</t>
  </si>
  <si>
    <t>1172071</t>
  </si>
  <si>
    <t>514240779</t>
  </si>
  <si>
    <t>אפסלון ברנדס- אפסלון ברנדס</t>
  </si>
  <si>
    <t>456012</t>
  </si>
  <si>
    <t>520038878</t>
  </si>
  <si>
    <t>גלאסבוקס- גלאסבוקס</t>
  </si>
  <si>
    <t>1176288</t>
  </si>
  <si>
    <t>514525260</t>
  </si>
  <si>
    <t>וויטסמוק- וויטסמוק</t>
  </si>
  <si>
    <t>216010</t>
  </si>
  <si>
    <t>520036096</t>
  </si>
  <si>
    <t>טופ מערכות- טופ מערכות</t>
  </si>
  <si>
    <t>1083377</t>
  </si>
  <si>
    <t>520044231</t>
  </si>
  <si>
    <t>טראקנט- טראקנט אנטרפרייז</t>
  </si>
  <si>
    <t>1174093</t>
  </si>
  <si>
    <t>515446474</t>
  </si>
  <si>
    <t>נאייקס- נאייקס</t>
  </si>
  <si>
    <t>1175116</t>
  </si>
  <si>
    <t>513639013</t>
  </si>
  <si>
    <t>פוםוום- פוםוום</t>
  </si>
  <si>
    <t>1173434</t>
  </si>
  <si>
    <t>515236735</t>
  </si>
  <si>
    <t>פורסייט- פורסייט אוטונומס</t>
  </si>
  <si>
    <t>199018</t>
  </si>
  <si>
    <t>520036062</t>
  </si>
  <si>
    <t>פריון נטוורק- פריון נטוורק</t>
  </si>
  <si>
    <t>1095819</t>
  </si>
  <si>
    <t>512849498</t>
  </si>
  <si>
    <t>קוויקליזארד- קוויקליזארד</t>
  </si>
  <si>
    <t>1172840</t>
  </si>
  <si>
    <t>514439785</t>
  </si>
  <si>
    <t>שמיים- שמיים אימפרוב</t>
  </si>
  <si>
    <t>1176239</t>
  </si>
  <si>
    <t>515181014</t>
  </si>
  <si>
    <t>בי קומיוניקיישנס- בי קומיוניקיישנס</t>
  </si>
  <si>
    <t>1107663</t>
  </si>
  <si>
    <t>סה"כ call 001 אופציות</t>
  </si>
  <si>
    <t>Rada Electronic Industries</t>
  </si>
  <si>
    <t>IL0010826506</t>
  </si>
  <si>
    <t>NASDAQ</t>
  </si>
  <si>
    <t>5204</t>
  </si>
  <si>
    <t>AEROSPACE &amp; DEFENSE</t>
  </si>
  <si>
    <t>G WILLI FOOD INTERNATIONAL</t>
  </si>
  <si>
    <t>IL0010828585</t>
  </si>
  <si>
    <t>520043209</t>
  </si>
  <si>
    <t>Food &amp; Staples Retailing</t>
  </si>
  <si>
    <t>S H L Telemedicine Ltd</t>
  </si>
  <si>
    <t>IL0010855885</t>
  </si>
  <si>
    <t>5261</t>
  </si>
  <si>
    <t>Itamar Medical ADR</t>
  </si>
  <si>
    <t>US4654371016</t>
  </si>
  <si>
    <t>KORNIT DIGITAL-KRNT</t>
  </si>
  <si>
    <t>IL0011216723</t>
  </si>
  <si>
    <t>1564</t>
  </si>
  <si>
    <t>MDWD-MEDIWOUND LTD</t>
  </si>
  <si>
    <t>IL0011316309</t>
  </si>
  <si>
    <t>2279</t>
  </si>
  <si>
    <t>ROGEN PHARMAL - URGN</t>
  </si>
  <si>
    <t>IL0011407140</t>
  </si>
  <si>
    <t>2313</t>
  </si>
  <si>
    <t>Protalix Biotherapeutics Inc</t>
  </si>
  <si>
    <t>US74365A3095</t>
  </si>
  <si>
    <t>1554</t>
  </si>
  <si>
    <t>TARO PHARMACEUTICAL INDUS</t>
  </si>
  <si>
    <t>IL0010827181</t>
  </si>
  <si>
    <t>5188</t>
  </si>
  <si>
    <t>CHKP - CHECK POINT</t>
  </si>
  <si>
    <t>IL0010824113</t>
  </si>
  <si>
    <t>2080</t>
  </si>
  <si>
    <t>Software &amp; Services</t>
  </si>
  <si>
    <t>Cognyte Software</t>
  </si>
  <si>
    <t>IL0011691438</t>
  </si>
  <si>
    <t>514610096</t>
  </si>
  <si>
    <t>CYBER ARK</t>
  </si>
  <si>
    <t>IL0011334468</t>
  </si>
  <si>
    <t>5265</t>
  </si>
  <si>
    <t>FIVERR INTERNATIONAL</t>
  </si>
  <si>
    <t>IL0011582033</t>
  </si>
  <si>
    <t>PERION NETWORK</t>
  </si>
  <si>
    <t>IL0010958192</t>
  </si>
  <si>
    <t>5277</t>
  </si>
  <si>
    <t>SimilarWeb- SimilarWeb</t>
  </si>
  <si>
    <t>IL0011751653</t>
  </si>
  <si>
    <t>5283</t>
  </si>
  <si>
    <t>TABOOLA- TABOOLA</t>
  </si>
  <si>
    <t>KYG493921061</t>
  </si>
  <si>
    <t>רויטרס</t>
  </si>
  <si>
    <t>513870683</t>
  </si>
  <si>
    <t>WIX -  WIX.COM- WIX.COM</t>
  </si>
  <si>
    <t>IL0011301780</t>
  </si>
  <si>
    <t>ZIM- צים</t>
  </si>
  <si>
    <t>166188</t>
  </si>
  <si>
    <t>520015041</t>
  </si>
  <si>
    <t>RADWARE LTD</t>
  </si>
  <si>
    <t>IL0010834765</t>
  </si>
  <si>
    <t>2159</t>
  </si>
  <si>
    <t>SOLAREDGE</t>
  </si>
  <si>
    <t>US83417M1045</t>
  </si>
  <si>
    <t>4744</t>
  </si>
  <si>
    <t>GILAT SATELLITE</t>
  </si>
  <si>
    <t>IL0010825102</t>
  </si>
  <si>
    <t>SILICOM</t>
  </si>
  <si>
    <t>IL0010826928</t>
  </si>
  <si>
    <t>520041120</t>
  </si>
  <si>
    <t>ITURAN LOCATION-US</t>
  </si>
  <si>
    <t>IL0010818685</t>
  </si>
  <si>
    <t>5169</t>
  </si>
  <si>
    <t>RDCM-RADCOM LTD</t>
  </si>
  <si>
    <t>IL0010826688</t>
  </si>
  <si>
    <t>2104</t>
  </si>
  <si>
    <t>CESAR STONE SDO</t>
  </si>
  <si>
    <t>IL0011259137</t>
  </si>
  <si>
    <t>2264</t>
  </si>
  <si>
    <t>IWG PLC</t>
  </si>
  <si>
    <t>JE00BYVQYS01</t>
  </si>
  <si>
    <t>LSE</t>
  </si>
  <si>
    <t>5280</t>
  </si>
  <si>
    <t>WALMART INC</t>
  </si>
  <si>
    <t>US9311421039</t>
  </si>
  <si>
    <t>Danone</t>
  </si>
  <si>
    <t>FR0000120644</t>
  </si>
  <si>
    <t>5213</t>
  </si>
  <si>
    <t>Herbalife Nutrition</t>
  </si>
  <si>
    <t>KYG4412G1010</t>
  </si>
  <si>
    <t>5271</t>
  </si>
  <si>
    <t>POOL CORP- Pool Corp</t>
  </si>
  <si>
    <t>32074429</t>
  </si>
  <si>
    <t>5272</t>
  </si>
  <si>
    <t>UNILEVER NA</t>
  </si>
  <si>
    <t>GB00B10RZP78</t>
  </si>
  <si>
    <t>5240</t>
  </si>
  <si>
    <t>V - VISA INC-CLASS- VISA</t>
  </si>
  <si>
    <t>US92826C8394</t>
  </si>
  <si>
    <t>BlackRock</t>
  </si>
  <si>
    <t>US09247X1019</t>
  </si>
  <si>
    <t>2235</t>
  </si>
  <si>
    <t>MASTERCARD-MA</t>
  </si>
  <si>
    <t>US57636Q1040</t>
  </si>
  <si>
    <t>5070</t>
  </si>
  <si>
    <t>NEOEN FP</t>
  </si>
  <si>
    <t>FR0011675362</t>
  </si>
  <si>
    <t>5175</t>
  </si>
  <si>
    <t>ORSTED A/S</t>
  </si>
  <si>
    <t>DK0060094928</t>
  </si>
  <si>
    <t>5232</t>
  </si>
  <si>
    <t>RWE GR</t>
  </si>
  <si>
    <t>DE0007037129</t>
  </si>
  <si>
    <t>5242</t>
  </si>
  <si>
    <t>RWE GY</t>
  </si>
  <si>
    <t>Solarpack Corp Tecnologica</t>
  </si>
  <si>
    <t>ES0105385001</t>
  </si>
  <si>
    <t>5257</t>
  </si>
  <si>
    <t>MOWI ASA-MOWI NO</t>
  </si>
  <si>
    <t>NO0003054108</t>
  </si>
  <si>
    <t>5119</t>
  </si>
  <si>
    <t>INTL FLAVORS &amp; FRAGRANCES</t>
  </si>
  <si>
    <t>US4595061015</t>
  </si>
  <si>
    <t>5262</t>
  </si>
  <si>
    <t>NESTLE SA</t>
  </si>
  <si>
    <t>CH0038863350</t>
  </si>
  <si>
    <t>BRAINSWAY LTD A</t>
  </si>
  <si>
    <t>US10501L1061</t>
  </si>
  <si>
    <t>5133</t>
  </si>
  <si>
    <t>Centene Coporation</t>
  </si>
  <si>
    <t>US15135B1017</t>
  </si>
  <si>
    <t>DARIOHEALTH</t>
  </si>
  <si>
    <t>US23725P2092</t>
  </si>
  <si>
    <t>5233</t>
  </si>
  <si>
    <t>VIATRIS INC</t>
  </si>
  <si>
    <t>US92556V1061</t>
  </si>
  <si>
    <t>5247</t>
  </si>
  <si>
    <t>Azek Company Inc</t>
  </si>
  <si>
    <t>US05478C1053</t>
  </si>
  <si>
    <t>5275</t>
  </si>
  <si>
    <t>FB - FACEBOOK</t>
  </si>
  <si>
    <t>US30303M1027</t>
  </si>
  <si>
    <t>5097</t>
  </si>
  <si>
    <t>Media</t>
  </si>
  <si>
    <t>SMSN LI - SAMSUNG</t>
  </si>
  <si>
    <t>US7960508882</t>
  </si>
  <si>
    <t>5093</t>
  </si>
  <si>
    <t>ASTRAZENECA PLC</t>
  </si>
  <si>
    <t>US0463531089</t>
  </si>
  <si>
    <t>5238</t>
  </si>
  <si>
    <t>ELOXX PHARMACEUTICALS-ELO</t>
  </si>
  <si>
    <t>US29014R1032</t>
  </si>
  <si>
    <t>4962</t>
  </si>
  <si>
    <t>PFIZER INC-PFE- PFIZER</t>
  </si>
  <si>
    <t>US7170811035</t>
  </si>
  <si>
    <t>ROCHE HOLDING A-RDG</t>
  </si>
  <si>
    <t>CH0012032048</t>
  </si>
  <si>
    <t>SIX</t>
  </si>
  <si>
    <t>4901</t>
  </si>
  <si>
    <t>ABBVIE INC</t>
  </si>
  <si>
    <t>US00287Y1091</t>
  </si>
  <si>
    <t>5255</t>
  </si>
  <si>
    <t>ADO PROPERTIES</t>
  </si>
  <si>
    <t>LU1250154413</t>
  </si>
  <si>
    <t>5160</t>
  </si>
  <si>
    <t>AROUNDTOWN PROP</t>
  </si>
  <si>
    <t>CY0105562116</t>
  </si>
  <si>
    <t>ATRIUM EUROPEAN-ARTS AV- ATRIUM EUROPEAN</t>
  </si>
  <si>
    <t>JE00B3DCF752</t>
  </si>
  <si>
    <t>4595</t>
  </si>
  <si>
    <t>BOSTON PROPERTIES</t>
  </si>
  <si>
    <t>US1011211018</t>
  </si>
  <si>
    <t>5214</t>
  </si>
  <si>
    <t>LGI HOMES INC</t>
  </si>
  <si>
    <t>BBG0056655S1</t>
  </si>
  <si>
    <t>4803</t>
  </si>
  <si>
    <t>PARK PLAZA  HOTEL</t>
  </si>
  <si>
    <t>GG00B1Z5FH87</t>
  </si>
  <si>
    <t>5123</t>
  </si>
  <si>
    <t>PRIME US REIT</t>
  </si>
  <si>
    <t>SGXC75818630</t>
  </si>
  <si>
    <t>5197</t>
  </si>
  <si>
    <t>SIMON PROPERTY</t>
  </si>
  <si>
    <t>US8288061091</t>
  </si>
  <si>
    <t>5192</t>
  </si>
  <si>
    <t>JUMBO S.A</t>
  </si>
  <si>
    <t>GRS282183003</t>
  </si>
  <si>
    <t>Infineon Technologies</t>
  </si>
  <si>
    <t>DE0006231004</t>
  </si>
  <si>
    <t>5266</t>
  </si>
  <si>
    <t>Semiconductors &amp; Semicon Equip</t>
  </si>
  <si>
    <t>NVIDIA CORP - NVDA</t>
  </si>
  <si>
    <t>US67066G1040</t>
  </si>
  <si>
    <t>4967</t>
  </si>
  <si>
    <t>SOITEC FP</t>
  </si>
  <si>
    <t>FR0013227113</t>
  </si>
  <si>
    <t>5250</t>
  </si>
  <si>
    <t>TSM - TAIWAN SEMICONDUCTOR- TAIWAN SEMI</t>
  </si>
  <si>
    <t>us8740391003</t>
  </si>
  <si>
    <t>5088</t>
  </si>
  <si>
    <t>ACTIVISION BLIZZARD</t>
  </si>
  <si>
    <t>US00507V1098</t>
  </si>
  <si>
    <t>5227</t>
  </si>
  <si>
    <t>ALIBABA GROUP H</t>
  </si>
  <si>
    <t>US01609W1027</t>
  </si>
  <si>
    <t>4806</t>
  </si>
  <si>
    <t>AMAZON-AMZN COM</t>
  </si>
  <si>
    <t>US0231351067</t>
  </si>
  <si>
    <t>4865</t>
  </si>
  <si>
    <t>DocuSign</t>
  </si>
  <si>
    <t>US2561631068</t>
  </si>
  <si>
    <t>5269</t>
  </si>
  <si>
    <t>ELECTRONIC ARTS</t>
  </si>
  <si>
    <t>US2855121099</t>
  </si>
  <si>
    <t>5234</t>
  </si>
  <si>
    <t>MSFT -  MICROSOFT- MICROSOFT</t>
  </si>
  <si>
    <t>us5949181045</t>
  </si>
  <si>
    <t>NINTENDO</t>
  </si>
  <si>
    <t>JP3756600007</t>
  </si>
  <si>
    <t>5228</t>
  </si>
  <si>
    <t>PALO ALTO NETWO</t>
  </si>
  <si>
    <t>US6974351057</t>
  </si>
  <si>
    <t>4723</t>
  </si>
  <si>
    <t>MOMENTIVE GLOBAL- SURVEY MONKY</t>
  </si>
  <si>
    <t>US60878Y1082</t>
  </si>
  <si>
    <t>5260</t>
  </si>
  <si>
    <t>TAKE TWO INTERACTIVE</t>
  </si>
  <si>
    <t>US8740541094</t>
  </si>
  <si>
    <t>5225</t>
  </si>
  <si>
    <t>*TENCENT HOLDING</t>
  </si>
  <si>
    <t>KYG875721634</t>
  </si>
  <si>
    <t>4856</t>
  </si>
  <si>
    <t>*TENCENT HOLDING ADR-TCEHY</t>
  </si>
  <si>
    <t>US88032Q1094</t>
  </si>
  <si>
    <t>Varonis Systems</t>
  </si>
  <si>
    <t>US9222801022</t>
  </si>
  <si>
    <t>5264</t>
  </si>
  <si>
    <t>Amadeus IT Group- Amadeus</t>
  </si>
  <si>
    <t>445338</t>
  </si>
  <si>
    <t>5273</t>
  </si>
  <si>
    <t>AAPL - Apple</t>
  </si>
  <si>
    <t>US0378331005</t>
  </si>
  <si>
    <t>BIDU -  BAIDU</t>
  </si>
  <si>
    <t>US0567521085</t>
  </si>
  <si>
    <t>3020</t>
  </si>
  <si>
    <t>FTNT-FORTINET INC</t>
  </si>
  <si>
    <t>US34959E1091</t>
  </si>
  <si>
    <t>4721</t>
  </si>
  <si>
    <t>GOOG GOOGLE C Class - GOOGLE</t>
  </si>
  <si>
    <t>US38259P7069</t>
  </si>
  <si>
    <t>GOOGL - Google A Class</t>
  </si>
  <si>
    <t>US02079K3059</t>
  </si>
  <si>
    <t>SONY CORP</t>
  </si>
  <si>
    <t>JP3435000009</t>
  </si>
  <si>
    <t>4942</t>
  </si>
  <si>
    <t>GDS Holdings Ltd</t>
  </si>
  <si>
    <t>US36165L1089</t>
  </si>
  <si>
    <t>5258</t>
  </si>
  <si>
    <t>TENCENT MUSIC ENTERTAINM - ADR</t>
  </si>
  <si>
    <t>32087942</t>
  </si>
  <si>
    <t>ENEL SPA</t>
  </si>
  <si>
    <t>IT0003128367</t>
  </si>
  <si>
    <t>5039</t>
  </si>
  <si>
    <t>RTS ATRIUM 25/0 הקצאת זכויות בגין נייר 92742- ATRIUM EUROPEAN</t>
  </si>
  <si>
    <t>NL0015000DG0</t>
  </si>
  <si>
    <t>DPW GY-DEUTSCHE POST</t>
  </si>
  <si>
    <t>DE0005552004</t>
  </si>
  <si>
    <t>5216</t>
  </si>
  <si>
    <t>סה"כ שמחקות מדדי מניות בישראל</t>
  </si>
  <si>
    <t>הראל סל (4A) ת"א 90</t>
  </si>
  <si>
    <t>1148931</t>
  </si>
  <si>
    <t>511776783</t>
  </si>
  <si>
    <t>מניות</t>
  </si>
  <si>
    <t>הראל סל (4A) ת"א צמיחה- הראל קרנות מדד</t>
  </si>
  <si>
    <t>1149004</t>
  </si>
  <si>
    <t>הראל סל (A4) ת"א 125- הראל קרנות מדד</t>
  </si>
  <si>
    <t>1148899</t>
  </si>
  <si>
    <t>הראל סל (A4) תא נדלן- הראל קרנות מדד</t>
  </si>
  <si>
    <t>1148964</t>
  </si>
  <si>
    <t>MTF סל (4A) ת"א 90- מגדל קרנות נאמנות</t>
  </si>
  <si>
    <t>1150259</t>
  </si>
  <si>
    <t>511303661</t>
  </si>
  <si>
    <t>תכלית סל (4A) ת"א בנקים- מיטב תכלית</t>
  </si>
  <si>
    <t>1143726</t>
  </si>
  <si>
    <t>513534974</t>
  </si>
  <si>
    <t>תכלית סל (A4) ת"א 35- מיטב תכלית</t>
  </si>
  <si>
    <t>1143700</t>
  </si>
  <si>
    <t>תכלית סל (A4) ת"א 90- מיטב תכלית</t>
  </si>
  <si>
    <t>1143783</t>
  </si>
  <si>
    <t>פסגות ETF ת"א 90- פסגות קרנות מדד</t>
  </si>
  <si>
    <t>1148642</t>
  </si>
  <si>
    <t>513765339</t>
  </si>
  <si>
    <t>פסגות ETF תא 35- פסגות קרנות מדד</t>
  </si>
  <si>
    <t>1148790</t>
  </si>
  <si>
    <t>קסם ETF ביטוח מניות והמירים- קסם קרנות נאמנות</t>
  </si>
  <si>
    <t>1146125</t>
  </si>
  <si>
    <t>510938608</t>
  </si>
  <si>
    <t>קסם ETF ת"א 35 (A4)- קסם קרנות נאמנות</t>
  </si>
  <si>
    <t>1146570</t>
  </si>
  <si>
    <t>קסם ETF ת"א 90- קסם קרנות נאמנות</t>
  </si>
  <si>
    <t>1146331</t>
  </si>
  <si>
    <t>סה"כ שמחקות מדדי מניות בחו"ל</t>
  </si>
  <si>
    <t>הראל NASDAQ100</t>
  </si>
  <si>
    <t>1149038</t>
  </si>
  <si>
    <t>הראל S&amp;P500</t>
  </si>
  <si>
    <t>1149020</t>
  </si>
  <si>
    <t>הראל S&amp;P500 מנוטרל- הראל קרנות מדד</t>
  </si>
  <si>
    <t>1149137</t>
  </si>
  <si>
    <t>הראל דאו-ג'ונס 30</t>
  </si>
  <si>
    <t>1149228</t>
  </si>
  <si>
    <t>הראל סל 50 EURO STOXX- הראל קרנות מדד</t>
  </si>
  <si>
    <t>1149244</t>
  </si>
  <si>
    <t>MTF סל (SP500 (4A מנוטרלת מט"ח- מגדל קרנות נאמנות</t>
  </si>
  <si>
    <t>1150572</t>
  </si>
  <si>
    <t>MTF סל Bluestar China Internet Sof (4D)</t>
  </si>
  <si>
    <t>1171586</t>
  </si>
  <si>
    <t>RUSSEL 2000 (4D) MTF מגדל- מגדל קרנות נאמנות</t>
  </si>
  <si>
    <t>1150242</t>
  </si>
  <si>
    <t>מגדל S&amp;P (4D) MTF- מגדל קרנות נאמנות</t>
  </si>
  <si>
    <t>1150333</t>
  </si>
  <si>
    <t>מור סל (4D) S&amp;P500</t>
  </si>
  <si>
    <t>1165810</t>
  </si>
  <si>
    <t>514884485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</si>
  <si>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</si>
  <si>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</si>
  <si>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</si>
  <si>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</si>
  <si>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תכלית 100 NASDAQ NDX</t>
  </si>
  <si>
    <t>1144401</t>
  </si>
  <si>
    <t>תכלית RUSSL 2000- מיטב תכלית</t>
  </si>
  <si>
    <t>1144484</t>
  </si>
  <si>
    <t>תכלית S&amp;P500</t>
  </si>
  <si>
    <t>1144385</t>
  </si>
  <si>
    <t>תכלית סל 600 4STOXX- מיטב תכלית</t>
  </si>
  <si>
    <t>1144724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</si>
  <si>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</si>
  <si>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</si>
  <si>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</si>
  <si>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</si>
  <si>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</si>
  <si>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</si>
  <si>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Indxx China Internet (4D) ETF קסם- קסם קרנות נאמנות</t>
  </si>
  <si>
    <t>1170844</t>
  </si>
  <si>
    <t>קסם Bluestar ISR Global Tech (4D) ETF- קסם קרנות נאמנות</t>
  </si>
  <si>
    <t>1147271</t>
  </si>
  <si>
    <t>קסם CSI300 (4D) ETF- קסם קרנות נאמנות</t>
  </si>
  <si>
    <t>1162783</t>
  </si>
  <si>
    <t>קסם DAX 30 ETF- קסם קרנות נאמנות</t>
  </si>
  <si>
    <t>1146513</t>
  </si>
  <si>
    <t>קסם ETF (4D) אינדקס מפעילי בורסות עולמיות- קסם קרנות נאמנות</t>
  </si>
  <si>
    <t>1175207</t>
  </si>
  <si>
    <t>קסם ETF אינדקס Cloud Computing- קסם קרנות נאמנות</t>
  </si>
  <si>
    <t>1169465</t>
  </si>
  <si>
    <t>קסם KOSPI 200 (D4) ETF- קסם קרנות נאמנות</t>
  </si>
  <si>
    <t>1145754</t>
  </si>
  <si>
    <t>קסם MSCI EM (D4) ETF- קסם קרנות נאמנות</t>
  </si>
  <si>
    <t>1145812</t>
  </si>
  <si>
    <t>קסם NASDAQ100</t>
  </si>
  <si>
    <t>1146505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</si>
  <si>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</si>
  <si>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</si>
  <si>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</si>
  <si>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</si>
  <si>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קסם S&amp;P Industrial (4D) ETF- קסם קרנות נאמנות</t>
  </si>
  <si>
    <t>1147529</t>
  </si>
  <si>
    <t>קסם S&amp;P500</t>
  </si>
  <si>
    <t>1146471</t>
  </si>
  <si>
    <t>סה"כ שמחקות מדדים אחרים בישראל</t>
  </si>
  <si>
    <t>הראל סל (00) תל בונד שקלי- הראל קרנות מדד</t>
  </si>
  <si>
    <t>1150523</t>
  </si>
  <si>
    <t>אג"ח</t>
  </si>
  <si>
    <t>MTF סל תל בונד 60- מגדל קרנות נאמנות</t>
  </si>
  <si>
    <t>1149996</t>
  </si>
  <si>
    <t>תכלית תל בונד מאגר- מיטב תכלית</t>
  </si>
  <si>
    <t>1144013</t>
  </si>
  <si>
    <t>תכלית תל בונד שקלי סד.2- מיטב תכלית</t>
  </si>
  <si>
    <t>1145184</t>
  </si>
  <si>
    <t>פסגות EFT (00) תל בונד 20- פסגות קרנות מדד</t>
  </si>
  <si>
    <t>1147958</t>
  </si>
  <si>
    <t>פסגות סל בונד צמוד יתר- פסגות קרנות מדד</t>
  </si>
  <si>
    <t>1148030</t>
  </si>
  <si>
    <t>פסגות סל תל בונד 60 סדרה 3- פסגות קרנות מדד</t>
  </si>
  <si>
    <t>1148006</t>
  </si>
  <si>
    <t>פסגות תל בונד מאגר- פסגות קרנות מדד</t>
  </si>
  <si>
    <t>1148170</t>
  </si>
  <si>
    <t>קסם ETF תל בונד שקלי 50- קסם קרנות נאמנות</t>
  </si>
  <si>
    <t>1150762</t>
  </si>
  <si>
    <t>קסם בונד צמוד בנקים- קסם קרנות נאמנות</t>
  </si>
  <si>
    <t>1146281</t>
  </si>
  <si>
    <t>קסם תל בונד 20- קסם קרנות נאמנות</t>
  </si>
  <si>
    <t>1145960</t>
  </si>
  <si>
    <t>קסם תל בונד 60- קסם קרנות נאמנות</t>
  </si>
  <si>
    <t>1146232</t>
  </si>
  <si>
    <t>סה"כ שמחקות מדדים אחרים בחו"ל</t>
  </si>
  <si>
    <t>קסם IBOX 3-7</t>
  </si>
  <si>
    <t>1147297</t>
  </si>
  <si>
    <t>קסם IBOX IG 30</t>
  </si>
  <si>
    <t>1146919</t>
  </si>
  <si>
    <t>סה"כ short</t>
  </si>
  <si>
    <t>סה"כ שמחקות מדדי מניות</t>
  </si>
  <si>
    <t>SOLAR- INVESCO</t>
  </si>
  <si>
    <t>US46138G7060</t>
  </si>
  <si>
    <t>1290</t>
  </si>
  <si>
    <t>SOXX - SEMICONDUCTOR- BlackRock</t>
  </si>
  <si>
    <t>US4642875235</t>
  </si>
  <si>
    <t>Other</t>
  </si>
  <si>
    <t>MEUD FP</t>
  </si>
  <si>
    <t>LU0908500753</t>
  </si>
  <si>
    <t>4617</t>
  </si>
  <si>
    <t>Global X China Clean Energy ETF</t>
  </si>
  <si>
    <t>HK0000562667</t>
  </si>
  <si>
    <t>5249</t>
  </si>
  <si>
    <t>EWA - AUSTRALIA- BlackRock</t>
  </si>
  <si>
    <t>US4642861037</t>
  </si>
  <si>
    <t>EWY - SOUTH KOREA- BlackRock</t>
  </si>
  <si>
    <t>US4642867729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</si>
  <si>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</si>
  <si>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</si>
  <si>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</si>
  <si>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</si>
  <si>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</si>
  <si>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</si>
  <si>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</si>
  <si>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</si>
  <si>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</si>
  <si>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</si>
  <si>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</si>
  <si>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</si>
  <si>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</si>
  <si>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CHINA-INVESCO</t>
  </si>
  <si>
    <t>LU1549405709</t>
  </si>
  <si>
    <t>Invesco China Technology</t>
  </si>
  <si>
    <t>US46138E8003</t>
  </si>
  <si>
    <t>QQQQ - Nasdaq 100- INVESCO POWERSHARES</t>
  </si>
  <si>
    <t>US73935A1043</t>
  </si>
  <si>
    <t>FXI - CHINA 50- ISHARES</t>
  </si>
  <si>
    <t>US4642871846</t>
  </si>
  <si>
    <t>4601</t>
  </si>
  <si>
    <t>ISHARE JAPAN EWJ- ISHARES</t>
  </si>
  <si>
    <t>US4642868487</t>
  </si>
  <si>
    <t>ISHARES CORE MSCI EM</t>
  </si>
  <si>
    <t>IE00BKM4GZ66</t>
  </si>
  <si>
    <t>iShares Healthcare Innovation</t>
  </si>
  <si>
    <t>IE00BYZK4776</t>
  </si>
  <si>
    <t>iShares MDAX UCITS ETF</t>
  </si>
  <si>
    <t>DE0005933923</t>
  </si>
  <si>
    <t>iShares MSCI Singapore</t>
  </si>
  <si>
    <t>US46434G7806</t>
  </si>
  <si>
    <t>ISHARES S&amp;P 500- ISHARES</t>
  </si>
  <si>
    <t>US4642872000</t>
  </si>
  <si>
    <t>CSI-KWEB CHINA</t>
  </si>
  <si>
    <t>US5007673065</t>
  </si>
  <si>
    <t>4868</t>
  </si>
  <si>
    <t>LYXOR MSCI EMERG MARKET</t>
  </si>
  <si>
    <t>LU0635178014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</si>
  <si>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</si>
  <si>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</si>
  <si>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</si>
  <si>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</si>
  <si>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</si>
  <si>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</si>
  <si>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</si>
  <si>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XLF - Financial Select- STATE STREET-SPDRS</t>
  </si>
  <si>
    <t>US81369Y6059</t>
  </si>
  <si>
    <t>XLP - CONSUMER STAPLES</t>
  </si>
  <si>
    <t>US81369Y3080</t>
  </si>
  <si>
    <t>VANGURUARD INFO</t>
  </si>
  <si>
    <t>US92204A7028</t>
  </si>
  <si>
    <t>4922</t>
  </si>
  <si>
    <t>VOO US_VANGUARD S&amp;P 500</t>
  </si>
  <si>
    <t>US9229083632</t>
  </si>
  <si>
    <t>WISDOMTREE INDIA</t>
  </si>
  <si>
    <t>US97717W422</t>
  </si>
  <si>
    <t>3115</t>
  </si>
  <si>
    <t>XTRACKERS CSI300 SWAP</t>
  </si>
  <si>
    <t>LU0779800910</t>
  </si>
  <si>
    <t>5246</t>
  </si>
  <si>
    <t>סה"כ שמחקות מדדים אחרים</t>
  </si>
  <si>
    <t>ISHARES IBOXX H</t>
  </si>
  <si>
    <t>US4642885135</t>
  </si>
  <si>
    <t>ISHARES JPM EM - IEMB LN</t>
  </si>
  <si>
    <t>IE00B2NPKV68</t>
  </si>
  <si>
    <t>ISHARES TIPS BOND ETF</t>
  </si>
  <si>
    <t>US4642871762</t>
  </si>
  <si>
    <t>PIMCO EM ADVANTAGE -EMLB LN</t>
  </si>
  <si>
    <t>IE00B4P11460</t>
  </si>
  <si>
    <t>5198</t>
  </si>
  <si>
    <t>INVESCO DB AGRICOLTURE</t>
  </si>
  <si>
    <t>US46140H1068</t>
  </si>
  <si>
    <t>WISDOMTREE COPPER</t>
  </si>
  <si>
    <t>GB00B15KXQ89</t>
  </si>
  <si>
    <t>סה"כ אג"ח ממשלתי</t>
  </si>
  <si>
    <t>סה"כ אגח קונצרני</t>
  </si>
  <si>
    <t>אלטשולר מט"ח אקטיבי</t>
  </si>
  <si>
    <t>5105911</t>
  </si>
  <si>
    <t>511944670</t>
  </si>
  <si>
    <t>אלטשולר אגח חול קונצרני מוגנת מטח</t>
  </si>
  <si>
    <t>5118591</t>
  </si>
  <si>
    <t>מור (!) אג"ח הזדמנויות- מור קרנות נאמנות</t>
  </si>
  <si>
    <t>5124342</t>
  </si>
  <si>
    <t>איביאי טכנולוגיה עלית- איביאי טכ עילית</t>
  </si>
  <si>
    <t>1142538</t>
  </si>
  <si>
    <t>510791031</t>
  </si>
  <si>
    <t>מור השקעות קרן גמישה- מור קרנות נאמנות</t>
  </si>
  <si>
    <t>5127725</t>
  </si>
  <si>
    <t>מור מניות ישראל- מור קרנות נאמנות</t>
  </si>
  <si>
    <t>5119466</t>
  </si>
  <si>
    <t>מור מניות טכנולוגיה- מור קרנות נאמנות</t>
  </si>
  <si>
    <t>5128962</t>
  </si>
  <si>
    <t>ilBBB-</t>
  </si>
  <si>
    <t>מור יתר- מור קרנות נאמנות</t>
  </si>
  <si>
    <t>5124326</t>
  </si>
  <si>
    <t>ilB+</t>
  </si>
  <si>
    <t>מור (4D) מניות גלובלי- מור קרנות נאמנות</t>
  </si>
  <si>
    <t>5123740</t>
  </si>
  <si>
    <t>מור אנרגיה נקיה- מור קרנות נאמנות</t>
  </si>
  <si>
    <t>5131040</t>
  </si>
  <si>
    <t>Alger Small Cap Focus Fund</t>
  </si>
  <si>
    <t>LU1687262870</t>
  </si>
  <si>
    <t>5219</t>
  </si>
  <si>
    <t>ASHOKA INDIA OPPORTUNITIES</t>
  </si>
  <si>
    <t>IE00BH3N4915</t>
  </si>
  <si>
    <t>5223</t>
  </si>
  <si>
    <t>ATONRA SICAV</t>
  </si>
  <si>
    <t>LU2170994714</t>
  </si>
  <si>
    <t>5229</t>
  </si>
  <si>
    <t>BANOR GREATER CHINA</t>
  </si>
  <si>
    <t>LU1417208482</t>
  </si>
  <si>
    <t>5191</t>
  </si>
  <si>
    <t>Comgest Growth Europe Opportunities</t>
  </si>
  <si>
    <t>IE00BHWQNN83</t>
  </si>
  <si>
    <t>4886</t>
  </si>
  <si>
    <t>COMGEST GROWTH JAPAN-YEN IA</t>
  </si>
  <si>
    <t>IE00BZJ4188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</si>
  <si>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</si>
  <si>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</si>
  <si>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</si>
  <si>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</si>
  <si>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</si>
  <si>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</si>
  <si>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</si>
  <si>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</si>
  <si>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</si>
  <si>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INVESCO GRETER CHINA</t>
  </si>
  <si>
    <t>LU0100600369</t>
  </si>
  <si>
    <t>5224</t>
  </si>
  <si>
    <t>KOTAK FUNDS-IND-KOTIMAU</t>
  </si>
  <si>
    <t>LU0675383409</t>
  </si>
  <si>
    <t>4735</t>
  </si>
  <si>
    <t>LEGG MASON JAPAN-XA</t>
  </si>
  <si>
    <t>GB00B8JYLC77</t>
  </si>
  <si>
    <t>5243</t>
  </si>
  <si>
    <t>PRIMO MILLER OPPORTUNITY</t>
  </si>
  <si>
    <t>IE00BJMHLZ33</t>
  </si>
  <si>
    <t>SCHRODER INT GREAT CHINA-SISGRCC LX</t>
  </si>
  <si>
    <t>LU0140637140</t>
  </si>
  <si>
    <t>5105</t>
  </si>
  <si>
    <t>Schroder International Selection Fund China</t>
  </si>
  <si>
    <t>LU2016214293</t>
  </si>
  <si>
    <t>SISF Greater China - SCGRCIZ LX</t>
  </si>
  <si>
    <t>LU1953148969</t>
  </si>
  <si>
    <t>Spyglass US Growth Fund</t>
  </si>
  <si>
    <t>IE00BK6SB820</t>
  </si>
  <si>
    <t>5222</t>
  </si>
  <si>
    <t>TRICLAE LX Equity FUND</t>
  </si>
  <si>
    <t>LU1687402393</t>
  </si>
  <si>
    <t>5187</t>
  </si>
  <si>
    <t>UBS LUX  Equity Fund - China</t>
  </si>
  <si>
    <t>LU1017642064</t>
  </si>
  <si>
    <t>920</t>
  </si>
  <si>
    <t>UBS LUX China</t>
  </si>
  <si>
    <t>LU1676119669</t>
  </si>
  <si>
    <t>UTI INDIAN DYN Equity fund</t>
  </si>
  <si>
    <t>IE00BYPC7R45</t>
  </si>
  <si>
    <t>5199</t>
  </si>
  <si>
    <t>סה"כ כתבי אופציות בישראל</t>
  </si>
  <si>
    <t>אלומיי  אפ 1</t>
  </si>
  <si>
    <t>1169325</t>
  </si>
  <si>
    <t>ביג-טק 50  אופציה 1 09/02/23- ביג טק 50 מו"פ</t>
  </si>
  <si>
    <t>1172303</t>
  </si>
  <si>
    <t>יוניקורן טכ אפ1 9/12/21- יוניקורן טכנו</t>
  </si>
  <si>
    <t>1168665</t>
  </si>
  <si>
    <t>יוניקורן טכ אפ2 10/9/23- יוניקורן טכנו</t>
  </si>
  <si>
    <t>1168673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</si>
  <si>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</si>
  <si>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</si>
  <si>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</si>
  <si>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</si>
  <si>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</si>
  <si>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</si>
  <si>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פולירם אופציה 1 29/11/22- פולירם</t>
  </si>
  <si>
    <t>1170224</t>
  </si>
  <si>
    <t>אייס קמעונאות אופציה 1 15/01/23- אייס קפיטל קמעונאות</t>
  </si>
  <si>
    <t>1171677</t>
  </si>
  <si>
    <t>ביג  אופציה 1 13/12/22- ביג</t>
  </si>
  <si>
    <t>1171024</t>
  </si>
  <si>
    <t>מניבים ריט אפ 3 15/12/2022</t>
  </si>
  <si>
    <t>1170927</t>
  </si>
  <si>
    <t>פליינג ספרק אופציה 1 04/03/2024- פליינג ספארק</t>
  </si>
  <si>
    <t>1173590</t>
  </si>
  <si>
    <t>אידומו  אפ 1_ 10/12/2023- אידומו</t>
  </si>
  <si>
    <t>1176353</t>
  </si>
  <si>
    <t>איידנטי  אופציה 1 14/12/22- איידנטי הלת'קייר</t>
  </si>
  <si>
    <t>1177468</t>
  </si>
  <si>
    <t>איידנטי  אופציה 2 14/06/24- איידנטי הלת'קייר</t>
  </si>
  <si>
    <t>1177476</t>
  </si>
  <si>
    <t>טראקנט אופציה 1 02/03/25- טראקנט אנטרפרייז</t>
  </si>
  <si>
    <t>1174101</t>
  </si>
  <si>
    <t>פוםוום אופציה 1 28/02/22- פוםוום</t>
  </si>
  <si>
    <t>1173442</t>
  </si>
  <si>
    <t>קבסיר  אופציה 1 31/08/23- קבסיר אדיוקיישן</t>
  </si>
  <si>
    <t>1173152</t>
  </si>
  <si>
    <t>קוויקליזארד אופציה 1 22/02/23- קוויקליזארד</t>
  </si>
  <si>
    <t>1172865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</si>
  <si>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</si>
  <si>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</si>
  <si>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</si>
  <si>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</si>
  <si>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</si>
  <si>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</si>
  <si>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ESU1 PUT 3500 17/09/2021</t>
  </si>
  <si>
    <t>BBG00XHWYWY3</t>
  </si>
  <si>
    <t>ESU1 PUT 3900 17/09/2021</t>
  </si>
  <si>
    <t>BBG00XHWYX71</t>
  </si>
  <si>
    <t>SPX PUT 3900 16/07/2021</t>
  </si>
  <si>
    <t>BBG00YVXR1R7</t>
  </si>
  <si>
    <t>SPXW PUT 3000 31/12/2021</t>
  </si>
  <si>
    <t>BBG00YMK88L7</t>
  </si>
  <si>
    <t>סה"כ מטבע</t>
  </si>
  <si>
    <t>סה"כ סחורות</t>
  </si>
  <si>
    <t>ASX SPI 200-XPU1 16/09/2021</t>
  </si>
  <si>
    <t>BBG00SLLFMR4</t>
  </si>
  <si>
    <t>DAX -DFWU1-17/09/21</t>
  </si>
  <si>
    <t>DE000C52VJ09</t>
  </si>
  <si>
    <t>DAX-GXU1-17/09/21</t>
  </si>
  <si>
    <t>DE000C52VHW7</t>
  </si>
  <si>
    <t>DJIA-DMU1-17/09/21</t>
  </si>
  <si>
    <t>BBG00X7L5BM9</t>
  </si>
  <si>
    <t>EURO STOXX 50- VGU1-17/09/21</t>
  </si>
  <si>
    <t>DE0000CAFMQL5</t>
  </si>
  <si>
    <t>FTSE CHINA  A50 - XUN1 - 29/07/2021</t>
  </si>
  <si>
    <t>SGXDB0526069</t>
  </si>
  <si>
    <t>FTSE100-Z U1-17/09/21</t>
  </si>
  <si>
    <t>GB00J8RB4H81</t>
  </si>
  <si>
    <t>FUT VAL AUDHSBC-רוו"ה מחוזים</t>
  </si>
  <si>
    <t>333773</t>
  </si>
  <si>
    <t>FUT VAL EUR HSB -רוו"ה מח</t>
  </si>
  <si>
    <t>333740</t>
  </si>
  <si>
    <t>FUT VAL EUR HSBC - רוו"ה מחוזים</t>
  </si>
  <si>
    <t>FUT VAL HKD HSB - רוו"ה מחוזים</t>
  </si>
  <si>
    <t>333724</t>
  </si>
  <si>
    <t>FUT VAL USD - רוו"ה מחוזים</t>
  </si>
  <si>
    <t>415349</t>
  </si>
  <si>
    <t>HANG GENG INDEX - HIN1-29/07/2021</t>
  </si>
  <si>
    <t>BBG0118LJNY3</t>
  </si>
  <si>
    <t>MDAX - MFU1- 17/09/21</t>
  </si>
  <si>
    <t>DE000C52VHS5</t>
  </si>
  <si>
    <t>MINI NASDAQ-NQU1- 17/09/2021</t>
  </si>
  <si>
    <t>BBG00VDHP5Y3</t>
  </si>
  <si>
    <t>RUSSELL2000 -RTYU1- 17/09/21</t>
  </si>
  <si>
    <t>BBG00VDHP7K4</t>
  </si>
  <si>
    <t>S&amp;P500 E-MINI -ESU1-17/09/2021</t>
  </si>
  <si>
    <t>BBG00VDHP5J0</t>
  </si>
  <si>
    <t>STOXX 600- SXOU1-17/09/21</t>
  </si>
  <si>
    <t>DE000C52VLR9</t>
  </si>
  <si>
    <t>ULTRA 10 YEAR US - UXYU1 - 21/09/21</t>
  </si>
  <si>
    <t>BBG00YHYJ4F7</t>
  </si>
  <si>
    <t>US 2 YEARS - TUU1- 31/08/21</t>
  </si>
  <si>
    <t>BBG00YN8BDG4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</si>
  <si>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</si>
  <si>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</si>
  <si>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</si>
  <si>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</si>
  <si>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</si>
  <si>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</si>
  <si>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</si>
  <si>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</si>
  <si>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</si>
  <si>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</si>
  <si>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אג"ח ט' 20/32 - פרמיה 6.21- האוצר - ממשלתית צמודה</t>
  </si>
  <si>
    <t>3920322</t>
  </si>
  <si>
    <t>אג"ח ט' 20/32 - פרמיה- האוצר - ממשלתית צמודה</t>
  </si>
  <si>
    <t>3920321</t>
  </si>
  <si>
    <t>26/07/20</t>
  </si>
  <si>
    <t>אג"ח ט' מדד 20/32- האוצר - ממשלתית צמודה</t>
  </si>
  <si>
    <t>392032</t>
  </si>
  <si>
    <t>אג"ח ט' מדד 21\09- האוצר - ממשלתית צמודה</t>
  </si>
  <si>
    <t>390921</t>
  </si>
  <si>
    <t>אג"ח ט' מדד 22\10- האוצר - ממשלתית צמודה</t>
  </si>
  <si>
    <t>391022</t>
  </si>
  <si>
    <t>אג"ח ט' מדד 23\11- האוצר - ממשלתית צמודה</t>
  </si>
  <si>
    <t>391123</t>
  </si>
  <si>
    <t>אג"ח ט' מדד 24\12- האוצר - ממשלתית צמודה</t>
  </si>
  <si>
    <t>391224</t>
  </si>
  <si>
    <t>אג"ח ט' מדד 25\13- האוצר - ממשלתית צמודה</t>
  </si>
  <si>
    <t>391325</t>
  </si>
  <si>
    <t>אג"ח ט' מדד 26\14- האוצר - ממשלתית צמודה</t>
  </si>
  <si>
    <t>391426</t>
  </si>
  <si>
    <t>אג"ח ט' מדד 27\15- האוצר - ממשלתית צמודה</t>
  </si>
  <si>
    <t>391527</t>
  </si>
  <si>
    <t>אג"ח ט' מדד 28\16- האוצר - ממשלתית צמודה</t>
  </si>
  <si>
    <t>391628</t>
  </si>
  <si>
    <t>אג"ח ט' מדד 29\17- האוצר - ממשלתית צמודה</t>
  </si>
  <si>
    <t>391729</t>
  </si>
  <si>
    <t>אג"ח ט' מדד 29\17 הפרשה 6.18- האוצר - ממשלתית צמודה</t>
  </si>
  <si>
    <t>3917292</t>
  </si>
  <si>
    <t>אג"ח ט' מדד 29\17 הפרשה- האוצר - ממשלתית צמודה</t>
  </si>
  <si>
    <t>3917291</t>
  </si>
  <si>
    <t>אג"ח ט' מדד 30\18- האוצר - ממשלתית צמודה</t>
  </si>
  <si>
    <t>391830</t>
  </si>
  <si>
    <t>אג"ח ט' מדד 30\18 -פרמיה- האוצר - ממשלתית צמודה</t>
  </si>
  <si>
    <t>3918301</t>
  </si>
  <si>
    <t>אג"ח ט' מדד 31\19- האוצר - ממשלתית צמודה</t>
  </si>
  <si>
    <t>391931</t>
  </si>
  <si>
    <t>אג"ח ט' מדד 31\19 פרמיה- האוצר - ממשלתית צמודה</t>
  </si>
  <si>
    <t>3919311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</si>
  <si>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</si>
  <si>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</si>
  <si>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</si>
  <si>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</si>
  <si>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</si>
  <si>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</si>
  <si>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</si>
  <si>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</si>
  <si>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</si>
  <si>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</si>
  <si>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04/09/18</t>
  </si>
  <si>
    <t>רפאל אג3מ- רפאל</t>
  </si>
  <si>
    <t>1140276</t>
  </si>
  <si>
    <t>520042185</t>
  </si>
  <si>
    <t>תשת אנרג אגא-רמ</t>
  </si>
  <si>
    <t>1168087</t>
  </si>
  <si>
    <t>520027293</t>
  </si>
  <si>
    <t>17/08/20</t>
  </si>
  <si>
    <t>בנק לאומי בע"מ- לאומי</t>
  </si>
  <si>
    <t>200035059</t>
  </si>
  <si>
    <t>25/12/02</t>
  </si>
  <si>
    <t>מימון ישיר אגח7-רמ- מימון ישיר 7</t>
  </si>
  <si>
    <t>1153071</t>
  </si>
  <si>
    <t>515828820</t>
  </si>
  <si>
    <t>13/08/18</t>
  </si>
  <si>
    <t>מימון ישיר אג"ח 8-רמ- מימון ישיר 8</t>
  </si>
  <si>
    <t>1154798</t>
  </si>
  <si>
    <t>515832442</t>
  </si>
  <si>
    <t>16/09/18</t>
  </si>
  <si>
    <t>מימון ישיר אג"ח א-רמ- מימון ישיר קב</t>
  </si>
  <si>
    <t>1139740</t>
  </si>
  <si>
    <t>04/08/20</t>
  </si>
  <si>
    <t>דליה אנ אגחא-רמ- דליה אנרגיה</t>
  </si>
  <si>
    <t>1171362</t>
  </si>
  <si>
    <t>516269248</t>
  </si>
  <si>
    <t>8% דיידלנד א- דיידלנד</t>
  </si>
  <si>
    <t>1104835</t>
  </si>
  <si>
    <t>4130</t>
  </si>
  <si>
    <t>10/06/07</t>
  </si>
  <si>
    <t>אנטר הולד אגח ב- אנטר הולדינגס 1 בע"מ</t>
  </si>
  <si>
    <t>4740163</t>
  </si>
  <si>
    <t>985</t>
  </si>
  <si>
    <t>04/11/09</t>
  </si>
  <si>
    <t>אנטר הולדינגס אג"ח 1- אנטר הולדינגס 1 בע"מ</t>
  </si>
  <si>
    <t>4740130</t>
  </si>
  <si>
    <t>29/11/06</t>
  </si>
  <si>
    <t>אנטר הולדינגס אגחא 09\7- אנטר הולדינגס 1 בע"מ</t>
  </si>
  <si>
    <t>4740189</t>
  </si>
  <si>
    <t>לגנא הולדינגס בע"מ אגח 1- לגנא</t>
  </si>
  <si>
    <t>3520046</t>
  </si>
  <si>
    <t>4707</t>
  </si>
  <si>
    <t>קאר אנד גו(סדרה א')בע"מ- קאר אנד גו</t>
  </si>
  <si>
    <t>1088202</t>
  </si>
  <si>
    <t>513406835</t>
  </si>
  <si>
    <t>רפאל  אג4מ- רפאל</t>
  </si>
  <si>
    <t>1140284</t>
  </si>
  <si>
    <t>רפאל   אג5מ</t>
  </si>
  <si>
    <t>1140292</t>
  </si>
  <si>
    <t>מת"ם  אגח א -רמ</t>
  </si>
  <si>
    <t>1138999</t>
  </si>
  <si>
    <t>510687403</t>
  </si>
  <si>
    <t>05/12/18</t>
  </si>
  <si>
    <t>אורמת אגח 4 - רמ</t>
  </si>
  <si>
    <t>1167212</t>
  </si>
  <si>
    <t>01/07/20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</si>
  <si>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</si>
  <si>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</si>
  <si>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</si>
  <si>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</si>
  <si>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</si>
  <si>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</si>
  <si>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גב-ים נגב אג"ח-רמ</t>
  </si>
  <si>
    <t>1151141</t>
  </si>
  <si>
    <t>514189596</t>
  </si>
  <si>
    <t>30/07/18</t>
  </si>
  <si>
    <t>לידר  אגח ח- רמ- לידר השקעות</t>
  </si>
  <si>
    <t>3180361</t>
  </si>
  <si>
    <t>520037664</t>
  </si>
  <si>
    <t>28/02/21</t>
  </si>
  <si>
    <t>אלטשולר אג"ח א</t>
  </si>
  <si>
    <t>1139336</t>
  </si>
  <si>
    <t>511446551</t>
  </si>
  <si>
    <t>ביטוח ישיר אג"ח 11</t>
  </si>
  <si>
    <t>1138825</t>
  </si>
  <si>
    <t>520044439</t>
  </si>
  <si>
    <t>27/04/20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</si>
  <si>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</si>
  <si>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</si>
  <si>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</si>
  <si>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</si>
  <si>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</si>
  <si>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</si>
  <si>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</si>
  <si>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</si>
  <si>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אליהו הנפקות אג"ח א'-רמ- אליהו הנפקות</t>
  </si>
  <si>
    <t>1142009</t>
  </si>
  <si>
    <t>515703528</t>
  </si>
  <si>
    <t>13/02/20</t>
  </si>
  <si>
    <t>גדות מסף אגא-רמ- גדות</t>
  </si>
  <si>
    <t>1162320</t>
  </si>
  <si>
    <t>520040775</t>
  </si>
  <si>
    <t>14/01/20</t>
  </si>
  <si>
    <t>ארפורט נעמ ח-ל- איירפורט סיטי</t>
  </si>
  <si>
    <t>1156496</t>
  </si>
  <si>
    <t>19/04/21</t>
  </si>
  <si>
    <t>אורבנקורפ אגח א- אורבנקורפ</t>
  </si>
  <si>
    <t>1137041</t>
  </si>
  <si>
    <t>514941525</t>
  </si>
  <si>
    <t>04/04/16</t>
  </si>
  <si>
    <t>אורמת אגח 3 -רמ</t>
  </si>
  <si>
    <t>1139179</t>
  </si>
  <si>
    <t>11/05/20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</si>
  <si>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</si>
  <si>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</si>
  <si>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</si>
  <si>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</si>
  <si>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</si>
  <si>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</si>
  <si>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איי.איי.אם. יהש - שותף כללי</t>
  </si>
  <si>
    <t>בראון  הוטלס- מלונות בראון</t>
  </si>
  <si>
    <t>74194</t>
  </si>
  <si>
    <t>513956938</t>
  </si>
  <si>
    <t>וויו גרופ TASE UP- וויו גרופ</t>
  </si>
  <si>
    <t>1171107</t>
  </si>
  <si>
    <t>1837</t>
  </si>
  <si>
    <t>סופטוויל-מניה לא סחירה- סופטוויל</t>
  </si>
  <si>
    <t>74182</t>
  </si>
  <si>
    <t>5079</t>
  </si>
  <si>
    <t>בניין צרפת- LRC- בניין צרפת- LRC</t>
  </si>
  <si>
    <t>74191</t>
  </si>
  <si>
    <t>5162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</si>
  <si>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</si>
  <si>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</si>
  <si>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</si>
  <si>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</si>
  <si>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ברוש- קרן ברוש</t>
  </si>
  <si>
    <t>12/08/19</t>
  </si>
  <si>
    <t>קרן ואר- קרן ואר</t>
  </si>
  <si>
    <t>סה"כ קרנות נדל"ן</t>
  </si>
  <si>
    <t>קרן 2 JTLV  אלעד מגורים- קרן 2 JTLV</t>
  </si>
  <si>
    <t>10/09/20</t>
  </si>
  <si>
    <t>קרן 2 JTLV- קרן 2 JTLV</t>
  </si>
  <si>
    <t>07/04/21</t>
  </si>
  <si>
    <t>סה"כ קרנות השקעה אחרות</t>
  </si>
  <si>
    <t>קרן First Time</t>
  </si>
  <si>
    <t>קרן השקעה FIMI 6</t>
  </si>
  <si>
    <t>IDE קרן אלפא 2- קרן אלפא</t>
  </si>
  <si>
    <t>28/02/19</t>
  </si>
  <si>
    <t>IDE קרן אלפא 3- קרן אלפא</t>
  </si>
  <si>
    <t>24/03/20</t>
  </si>
  <si>
    <t>קרן להב 1- קרן להב</t>
  </si>
  <si>
    <t>קרן להב 2- קרן להב</t>
  </si>
  <si>
    <t>02/09/20</t>
  </si>
  <si>
    <t>קרן להב 3- קרן להב</t>
  </si>
  <si>
    <t>קרן קוגיטו- קרן קוגיטו</t>
  </si>
  <si>
    <t>07/06/21</t>
  </si>
  <si>
    <t>קרן קרדיטו- קרן קרדיטו</t>
  </si>
  <si>
    <t>קרן שקד- קרן שקד</t>
  </si>
  <si>
    <t>16/03/21</t>
  </si>
  <si>
    <t>קרן ION</t>
  </si>
  <si>
    <t>07/07/20</t>
  </si>
  <si>
    <t>דן תחבורה- דן תחבורה</t>
  </si>
  <si>
    <t>קרן הליוס 4- קרן הליוס</t>
  </si>
  <si>
    <t>24/06/21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</si>
  <si>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</si>
  <si>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</si>
  <si>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</si>
  <si>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</si>
  <si>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</si>
  <si>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סה"כ קרנות נדל"ן בחו"ל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</si>
  <si>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</si>
  <si>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</si>
  <si>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</si>
  <si>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</si>
  <si>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</si>
  <si>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אלקטרה נדל"ן (MF) קרן מספר 1- Electra Multifamily Investments Fund LP</t>
  </si>
  <si>
    <t>04/06/19</t>
  </si>
  <si>
    <t>מיילסטון 4 MREI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</si>
  <si>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</si>
  <si>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</si>
  <si>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</si>
  <si>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SG VC 3 קרן- SG VC</t>
  </si>
  <si>
    <t>SG VC 4 קרן- SG VC</t>
  </si>
  <si>
    <t>SG VC 5 קרן- SG VC</t>
  </si>
  <si>
    <t>26/05/21</t>
  </si>
  <si>
    <t>BK OPPORTUNITY 5</t>
  </si>
  <si>
    <t>KYG1312R1048</t>
  </si>
  <si>
    <t>06/09/18</t>
  </si>
  <si>
    <t>קרן חוב פונטיפקס 4- Pontifax Medison Debt Financing</t>
  </si>
  <si>
    <t>15/02/21</t>
  </si>
  <si>
    <t>קרן COLLER 8</t>
  </si>
  <si>
    <t>30/05/21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</si>
  <si>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</si>
  <si>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</si>
  <si>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</si>
  <si>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</si>
  <si>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</si>
  <si>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18/03/20</t>
  </si>
  <si>
    <t>קרן הפניקס קו-אינווסט- הפניקס</t>
  </si>
  <si>
    <t>22/03/21</t>
  </si>
  <si>
    <t>קרן ויולה קרדיט 6- קרן ויולה</t>
  </si>
  <si>
    <t>12/05/21</t>
  </si>
  <si>
    <t>קרן ION CROSS OVER 2- ION</t>
  </si>
  <si>
    <t>AGATE Medical  2- AGATE MEDICAL</t>
  </si>
  <si>
    <t>AGATE Medical- AGATE MEDICAL</t>
  </si>
  <si>
    <t>סה"כ כתבי אופציה בישראל</t>
  </si>
  <si>
    <t>בליץ אופציה לא סחירה 01/06/24- בליץ</t>
  </si>
  <si>
    <t>42401011</t>
  </si>
  <si>
    <t>סולאיר אופציה לא סחירה 30/06/22- סולאיר</t>
  </si>
  <si>
    <t>117228711</t>
  </si>
  <si>
    <t>מגדל בטוח אפ 3- מגדל בטוח</t>
  </si>
  <si>
    <t>110498</t>
  </si>
  <si>
    <t>24/09/17</t>
  </si>
  <si>
    <t>SMART SHOOTER LTD אופציה לא סחירה 18/02/23- סמארט שוטר</t>
  </si>
  <si>
    <t>742131</t>
  </si>
  <si>
    <t>ישרוטל - אופציה</t>
  </si>
  <si>
    <t>108098511</t>
  </si>
  <si>
    <t>אופ ב . המשביר ידני- 365 המשביר</t>
  </si>
  <si>
    <t>11049511</t>
  </si>
  <si>
    <t>24/12/18</t>
  </si>
  <si>
    <t>שיח מדיקל אופציה ב' לא סחירה 10/07/22- שיח מדיקל</t>
  </si>
  <si>
    <t>24901111</t>
  </si>
  <si>
    <t>10/06/20</t>
  </si>
  <si>
    <t>מיט-טק אופציה לא סחירה 18/05/2023- מיט-טק 3 די</t>
  </si>
  <si>
    <t>10807201</t>
  </si>
  <si>
    <t>18/05/20</t>
  </si>
  <si>
    <t>אוגווינד-אופציה</t>
  </si>
  <si>
    <t>22/07/20</t>
  </si>
  <si>
    <t>אלקטריאון - אופציה</t>
  </si>
  <si>
    <t>פנאקסיה ישראל אופציה לא סחירה 09/03/2022- פנאקסיה ישראל</t>
  </si>
  <si>
    <t>11043631</t>
  </si>
  <si>
    <t>11/03/20</t>
  </si>
  <si>
    <t>איאלדי (ALD) אופציה לא סחירה 15/02/24- אי.אל.די</t>
  </si>
  <si>
    <t>10840031</t>
  </si>
  <si>
    <t>17/02/20</t>
  </si>
  <si>
    <t>שגריר- אופציה לא סחירה 22/02/23- שגריר רכב</t>
  </si>
  <si>
    <t>113837911</t>
  </si>
  <si>
    <t>22/02/21</t>
  </si>
  <si>
    <t>סאטקום אופציה לא סחירה 20/1/22- סאטקום מערכות</t>
  </si>
  <si>
    <t>10805971</t>
  </si>
  <si>
    <t>סה"כ מט"ח/מט"ח</t>
  </si>
  <si>
    <t>פורוורד אירו/שקל 05/10/21 3.955 153851</t>
  </si>
  <si>
    <t>153851</t>
  </si>
  <si>
    <t>פורוורד אירו/שקל 07/07/21 3.967 153770</t>
  </si>
  <si>
    <t>153770</t>
  </si>
  <si>
    <t>03/02/21</t>
  </si>
  <si>
    <t>פורוורד אירו/שקל 3.8829 21/07/21 153865</t>
  </si>
  <si>
    <t>153865</t>
  </si>
  <si>
    <t>פורוורד אירו/שקל 3.888 21/07/21 153862</t>
  </si>
  <si>
    <t>153862</t>
  </si>
  <si>
    <t>פורוורד אירו/שקל 3.9257 07/07/21 153834</t>
  </si>
  <si>
    <t>153834</t>
  </si>
  <si>
    <t>פורוורד אירו/שקל 3.967 07/07/21 153798</t>
  </si>
  <si>
    <t>153798</t>
  </si>
  <si>
    <t>פורוורד דולר/שקל 05/10/21 3.24 153848</t>
  </si>
  <si>
    <t>153848</t>
  </si>
  <si>
    <t>פורוורד דולר/שקל 05/10/21 3.241 153853</t>
  </si>
  <si>
    <t>153853</t>
  </si>
  <si>
    <t>פורוורד דולר/שקל 06/10/21 3.2533 153856</t>
  </si>
  <si>
    <t>153856</t>
  </si>
  <si>
    <t>פורוורד דולר/שקל 06/10/21 3.2548 153857</t>
  </si>
  <si>
    <t>153857</t>
  </si>
  <si>
    <t>פורוורד דולר/שקל 3.226 27/07/21 153781</t>
  </si>
  <si>
    <t>153781</t>
  </si>
  <si>
    <t>16/02/21</t>
  </si>
  <si>
    <t>פורוורד דולר/שקל 3.2412 06/10/21 153855</t>
  </si>
  <si>
    <t>153855</t>
  </si>
  <si>
    <t>14/06/21</t>
  </si>
  <si>
    <t>פורוורד דולר/שקל 3.2425 27/07/21 153775</t>
  </si>
  <si>
    <t>153775</t>
  </si>
  <si>
    <t>10/02/21</t>
  </si>
  <si>
    <t>פורוורד דולר/שקל 3.253 27/07/21 153785</t>
  </si>
  <si>
    <t>153785</t>
  </si>
  <si>
    <t>פורוורד דולר/שקל 3.2550 27/07/21 153784</t>
  </si>
  <si>
    <t>153784</t>
  </si>
  <si>
    <t>18/02/21</t>
  </si>
  <si>
    <t>פורוורד דולר/שקל 3.2579 24/11/21 153858</t>
  </si>
  <si>
    <t>153858</t>
  </si>
  <si>
    <t>פורוורד דולר/שקל 3.2594 21/07/21 153866</t>
  </si>
  <si>
    <t>153866</t>
  </si>
  <si>
    <t>פורוורד דולר/שקל 3.26 24/11/21 153859</t>
  </si>
  <si>
    <t>153859</t>
  </si>
  <si>
    <t>פורוורד דולר/שקל 3.26 27/07/21 153760</t>
  </si>
  <si>
    <t>153760</t>
  </si>
  <si>
    <t>25/01/21</t>
  </si>
  <si>
    <t>פורוורד דולר/שקל 3.265 21/07/21 153861</t>
  </si>
  <si>
    <t>153861</t>
  </si>
  <si>
    <t>פורוורד דולר/שקל 3.275 27/07/21 153767</t>
  </si>
  <si>
    <t>153767</t>
  </si>
  <si>
    <t>פורוורד דולר/שקל 3.2853 27/07/21 153814</t>
  </si>
  <si>
    <t>153814</t>
  </si>
  <si>
    <t>24/03/21</t>
  </si>
  <si>
    <t>פורוורד דולר/שקל 3.3141 27/07/21 153820</t>
  </si>
  <si>
    <t>153820</t>
  </si>
  <si>
    <t>05/04/21</t>
  </si>
  <si>
    <t>פורוורד דולר/שקל 3.33 27/07/21 153818</t>
  </si>
  <si>
    <t>153818</t>
  </si>
  <si>
    <t>29/03/21</t>
  </si>
  <si>
    <t>פורורד אירו/שקל 3.9155 07/07/21 153831</t>
  </si>
  <si>
    <t>153831</t>
  </si>
  <si>
    <t>20/04/21</t>
  </si>
  <si>
    <t>שטרלינג/שקל 10.07.28 שער 4.05 153359</t>
  </si>
  <si>
    <t>153359</t>
  </si>
  <si>
    <t>10/07/20</t>
  </si>
  <si>
    <t>פורוורד אירו/דולר 1.19047 07/07/21 153867</t>
  </si>
  <si>
    <t>153867</t>
  </si>
  <si>
    <t>פורוורד אירו/דולר 1.19347 07/07/21 153863</t>
  </si>
  <si>
    <t>153863</t>
  </si>
  <si>
    <t>סה"כ כנגד חסכון עמיתים/מבוטחים</t>
  </si>
  <si>
    <t>48</t>
  </si>
  <si>
    <t>לא</t>
  </si>
  <si>
    <t>4706</t>
  </si>
  <si>
    <t>4340</t>
  </si>
  <si>
    <t>20/06/21</t>
  </si>
  <si>
    <t>הלוואות עמיתים</t>
  </si>
  <si>
    <t>15/10/20</t>
  </si>
  <si>
    <t>31/03/20</t>
  </si>
  <si>
    <t>סה"כ מבוטחות במשכנתא או תיקי משכנתאות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</si>
  <si>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</si>
  <si>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</si>
  <si>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</si>
  <si>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</si>
  <si>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</si>
  <si>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</si>
  <si>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</si>
  <si>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</si>
  <si>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</si>
  <si>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</si>
  <si>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</si>
  <si>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</si>
  <si>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</si>
  <si>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הלוואה – מלונות בראון ד' 01.04.2023</t>
  </si>
  <si>
    <t>96027</t>
  </si>
  <si>
    <t>סינמה סיטי הלוואה 1 08/01/27</t>
  </si>
  <si>
    <t>96039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</si>
  <si>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</si>
  <si>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</si>
  <si>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</si>
  <si>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</si>
  <si>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</si>
  <si>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</si>
  <si>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</si>
  <si>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</si>
  <si>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</si>
  <si>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</si>
  <si>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</si>
  <si>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</si>
  <si>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</si>
  <si>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</si>
  <si>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משרדים</t>
  </si>
  <si>
    <t>אשדוד</t>
  </si>
  <si>
    <t>נכס אשדוד-משרדים 2</t>
  </si>
  <si>
    <t>31/12/18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</si>
  <si>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</si>
  <si>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</si>
  <si>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</si>
  <si>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</si>
  <si>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</si>
  <si>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</si>
  <si>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</si>
  <si>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</si>
  <si>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</si>
  <si>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AUD HSBC-בטחונות</t>
  </si>
  <si>
    <t>333856</t>
  </si>
  <si>
    <t>MONEY EUR HSBC - בטחונות</t>
  </si>
  <si>
    <t>327064</t>
  </si>
  <si>
    <t>MONEY USD HSBC - בטחונות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</si>
  <si>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</si>
  <si>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</si>
  <si>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</si>
  <si>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</si>
  <si>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</si>
  <si>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</si>
  <si>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</si>
  <si>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JTLV2 אלעד מגורים</t>
  </si>
  <si>
    <t>ION 2</t>
  </si>
  <si>
    <t>להב 3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</si>
  <si>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</si>
  <si>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</si>
  <si>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</si>
  <si>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</si>
  <si>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</si>
  <si>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</si>
  <si>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</si>
  <si>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</si>
  <si>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Electra America 
Multifamily 3
</t>
  </si>
  <si>
    <t>SG VC 5</t>
  </si>
  <si>
    <t>דאון טאון חיפה</t>
  </si>
  <si>
    <t>נדל"ן מניב בישראל</t>
  </si>
  <si>
    <t>US46513JXM88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</si>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</sst>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6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0" fillId="5" borderId="0" xfId="0" applyNumberFormat="1" applyFont="1" applyFill="1"/>
    <xf numFmtId="167" fontId="0" fillId="5" borderId="0" xfId="0" applyNumberFormat="1" applyFont="1" applyFill="1"/>
    <xf numFmtId="4" fontId="0" fillId="6" borderId="0" xfId="0" applyNumberFormat="1" applyFont="1" applyFill="1"/>
    <xf numFmtId="167" fontId="0" fillId="6" borderId="0" xfId="0" applyNumberFormat="1" applyFont="1" applyFill="1"/>
    <xf numFmtId="0" fontId="0" fillId="6" borderId="0" xfId="0" applyFill="1"/>
    <xf numFmtId="0" fontId="2" fillId="6" borderId="0" xfId="0" applyFont="1" applyFill="1" applyAlignment="1">
      <alignment horizontal="center"/>
    </xf>
    <xf numFmtId="0" fontId="1" fillId="0" borderId="0" xfId="0" applyFont="1"/>
    <xf numFmtId="3" fontId="17" fillId="0" borderId="0" xfId="0" applyNumberFormat="1" applyFont="1"/>
    <xf numFmtId="3" fontId="1" fillId="0" borderId="0" xfId="0" applyNumberFormat="1" applyFont="1"/>
    <xf numFmtId="14" fontId="0" fillId="0" borderId="0" xfId="0" applyNumberFormat="1" applyFill="1"/>
    <xf numFmtId="3" fontId="17" fillId="4" borderId="0" xfId="0" applyNumberFormat="1" applyFont="1" applyFill="1"/>
    <xf numFmtId="4" fontId="2" fillId="0" borderId="0" xfId="0" applyNumberFormat="1" applyFont="1" applyAlignment="1">
      <alignment horizontal="center"/>
    </xf>
    <xf numFmtId="0" fontId="0" fillId="8" borderId="0" xfId="0" applyFill="1"/>
    <xf numFmtId="4" fontId="0" fillId="8" borderId="0" xfId="0" applyNumberFormat="1" applyFont="1" applyFill="1"/>
    <xf numFmtId="167" fontId="0" fillId="8" borderId="0" xfId="0" applyNumberFormat="1" applyFont="1" applyFill="1"/>
    <xf numFmtId="0" fontId="2" fillId="8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center"/>
    </xf>
    <xf numFmtId="0" fontId="0" fillId="7" borderId="0" xfId="0" applyFill="1"/>
    <xf numFmtId="4" fontId="0" fillId="7" borderId="0" xfId="0" applyNumberFormat="1" applyFont="1" applyFill="1"/>
    <xf numFmtId="167" fontId="0" fillId="7" borderId="0" xfId="0" applyNumberFormat="1" applyFont="1" applyFill="1"/>
    <xf numFmtId="0" fontId="2" fillId="7" borderId="0" xfId="0" applyFont="1" applyFill="1" applyAlignment="1">
      <alignment horizontal="center"/>
    </xf>
    <xf numFmtId="0" fontId="0" fillId="9" borderId="0" xfId="0" applyFill="1"/>
    <xf numFmtId="4" fontId="0" fillId="9" borderId="0" xfId="0" applyNumberFormat="1" applyFont="1" applyFill="1"/>
    <xf numFmtId="167" fontId="0" fillId="9" borderId="0" xfId="0" applyNumberFormat="1" applyFont="1" applyFill="1"/>
    <xf numFmtId="0" fontId="2" fillId="9" borderId="0" xfId="0" applyFont="1" applyFill="1" applyAlignment="1">
      <alignment horizontal="center"/>
    </xf>
    <xf numFmtId="0" fontId="0" fillId="10" borderId="0" xfId="0" applyFill="1"/>
    <xf numFmtId="4" fontId="0" fillId="10" borderId="0" xfId="0" applyNumberFormat="1" applyFont="1" applyFill="1"/>
    <xf numFmtId="167" fontId="0" fillId="10" borderId="0" xfId="0" applyNumberFormat="1" applyFont="1" applyFill="1"/>
    <xf numFmtId="0" fontId="2" fillId="10" borderId="0" xfId="0" applyFont="1" applyFill="1" applyAlignment="1">
      <alignment horizontal="center"/>
    </xf>
    <xf numFmtId="4" fontId="0" fillId="11" borderId="0" xfId="0" applyNumberFormat="1" applyFont="1" applyFill="1"/>
    <xf numFmtId="0" fontId="0" fillId="12" borderId="0" xfId="0" applyFill="1"/>
    <xf numFmtId="4" fontId="0" fillId="12" borderId="0" xfId="0" applyNumberFormat="1" applyFont="1" applyFill="1"/>
    <xf numFmtId="167" fontId="0" fillId="12" borderId="0" xfId="0" applyNumberFormat="1" applyFont="1" applyFill="1"/>
    <xf numFmtId="0" fontId="2" fillId="12" borderId="0" xfId="0" applyFont="1" applyFill="1" applyAlignment="1">
      <alignment horizontal="center"/>
    </xf>
    <xf numFmtId="0" fontId="0" fillId="13" borderId="0" xfId="0" applyFill="1"/>
    <xf numFmtId="4" fontId="0" fillId="13" borderId="0" xfId="0" applyNumberFormat="1" applyFont="1" applyFill="1"/>
    <xf numFmtId="167" fontId="0" fillId="13" borderId="0" xfId="0" applyNumberFormat="1" applyFont="1" applyFill="1"/>
    <xf numFmtId="0" fontId="2" fillId="13" borderId="0" xfId="0" applyFont="1" applyFill="1" applyAlignment="1">
      <alignment horizontal="center"/>
    </xf>
    <xf numFmtId="0" fontId="0" fillId="11" borderId="0" xfId="0" applyFill="1"/>
    <xf numFmtId="167" fontId="0" fillId="11" borderId="0" xfId="0" applyNumberFormat="1" applyFont="1" applyFill="1"/>
    <xf numFmtId="0" fontId="2" fillId="11" borderId="0" xfId="0" applyFont="1" applyFill="1" applyAlignment="1">
      <alignment horizontal="center"/>
    </xf>
    <xf numFmtId="0" fontId="0" fillId="14" borderId="0" xfId="0" applyFill="1"/>
    <xf numFmtId="4" fontId="0" fillId="14" borderId="0" xfId="0" applyNumberFormat="1" applyFont="1" applyFill="1"/>
    <xf numFmtId="167" fontId="0" fillId="14" borderId="0" xfId="0" applyNumberFormat="1" applyFont="1" applyFill="1"/>
    <xf numFmtId="0" fontId="2" fillId="14" borderId="0" xfId="0" applyFont="1" applyFill="1" applyAlignment="1">
      <alignment horizontal="center"/>
    </xf>
    <xf numFmtId="0" fontId="0" fillId="15" borderId="0" xfId="0" applyFill="1"/>
    <xf numFmtId="4" fontId="0" fillId="15" borderId="0" xfId="0" applyNumberFormat="1" applyFont="1" applyFill="1"/>
    <xf numFmtId="167" fontId="0" fillId="15" borderId="0" xfId="0" applyNumberFormat="1" applyFont="1" applyFill="1"/>
    <xf numFmtId="0" fontId="2" fillId="15" borderId="0" xfId="0" applyFont="1" applyFill="1" applyAlignment="1">
      <alignment horizontal="center"/>
    </xf>
    <xf numFmtId="0" fontId="0" fillId="16" borderId="0" xfId="0" applyFill="1"/>
    <xf numFmtId="4" fontId="0" fillId="16" borderId="0" xfId="0" applyNumberFormat="1" applyFont="1" applyFill="1"/>
    <xf numFmtId="167" fontId="0" fillId="16" borderId="0" xfId="0" applyNumberFormat="1" applyFont="1" applyFill="1"/>
    <xf numFmtId="0" fontId="2" fillId="16" borderId="0" xfId="0" applyFont="1" applyFill="1" applyAlignment="1">
      <alignment horizontal="center"/>
    </xf>
    <xf numFmtId="0" fontId="0" fillId="17" borderId="0" xfId="0" applyFill="1"/>
    <xf numFmtId="4" fontId="0" fillId="17" borderId="0" xfId="0" applyNumberFormat="1" applyFont="1" applyFill="1"/>
    <xf numFmtId="167" fontId="0" fillId="17" borderId="0" xfId="0" applyNumberFormat="1" applyFont="1" applyFill="1"/>
    <xf numFmtId="0" fontId="2" fillId="17" borderId="0" xfId="0" applyFont="1" applyFill="1" applyAlignment="1">
      <alignment horizontal="center"/>
    </xf>
    <xf numFmtId="0" fontId="1" fillId="8" borderId="0" xfId="0" applyFont="1" applyFill="1"/>
    <xf numFmtId="4" fontId="1" fillId="8" borderId="0" xfId="0" applyNumberFormat="1" applyFont="1" applyFill="1"/>
    <xf numFmtId="167" fontId="1" fillId="8" borderId="0" xfId="0" applyNumberFormat="1" applyFont="1" applyFill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0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05" tableBorderDxfId="404">
  <autoFilter ref="B6:D42">
    <filterColumn colId="0" hiddenButton="1"/>
    <filterColumn colId="1" hiddenButton="1"/>
    <filterColumn colId="2" hiddenButton="1"/>
  </autoFilter>
  <tableColumns count="3">
    <tableColumn id="1" name="עמודה1" dataDxfId="403" dataCellStyle="Normal_2007-16618"/>
    <tableColumn id="2" name="שווי הוגן" dataDxfId="402"/>
    <tableColumn id="3" name="שעור מנכסי השקעה*" dataDxfId="40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6" totalsRowShown="0" headerRowDxfId="400" headerRowBorderDxfId="399" tableBorderDxfId="398" headerRowCellStyle="Normal_2007-16618">
  <autoFilter ref="C44:D56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49" totalsRowShown="0" headerRowDxfId="397" dataDxfId="395" headerRowBorderDxfId="396" tableBorderDxfId="394">
  <autoFilter ref="A6:K4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393"/>
    <tableColumn id="2" name="מספר ני&quot;ע" dataDxfId="392"/>
    <tableColumn id="3" name="מספר מנפיק" dataDxfId="391"/>
    <tableColumn id="4" name="דירוג" dataDxfId="390"/>
    <tableColumn id="5" name="שם מדרג" dataDxfId="389"/>
    <tableColumn id="6" name="סוג מטבע" dataDxfId="388"/>
    <tableColumn id="7" name="שיעור ריבית" dataDxfId="387"/>
    <tableColumn id="8" name="תשואה לפידיון" dataDxfId="386"/>
    <tableColumn id="9" name="שווי שוק" dataDxfId="385"/>
    <tableColumn id="10" name="שעור מנכסי אפיק ההשקעה" dataDxfId="384">
      <calculatedColumnFormula>I7/$I$9</calculatedColumnFormula>
    </tableColumn>
    <tableColumn id="11" name="שעור מסך נכסי השקעה" dataDxfId="383">
      <calculatedColumnFormula>I7/'סכום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75" totalsRowShown="0" headerRowDxfId="382" dataDxfId="380" headerRowBorderDxfId="381" tableBorderDxfId="379">
  <autoFilter ref="A7:Q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/>
    <tableColumn id="2" name="מספר ני&quot;ע"/>
    <tableColumn id="3" name="זירת מסחר"/>
    <tableColumn id="4" name="דירוג"/>
    <tableColumn id="5" name="שם מדרג"/>
    <tableColumn id="6" name="תאריך רכישה"/>
    <tableColumn id="7" name="מח&quot;מ" dataDxfId="378"/>
    <tableColumn id="8" name="סוג מטבע"/>
    <tableColumn id="9" name="שיעור ריבית" dataDxfId="377"/>
    <tableColumn id="10" name="תשואה לפידיון" dataDxfId="376"/>
    <tableColumn id="11" name="ערך נקוב****" dataDxfId="375"/>
    <tableColumn id="12" name="שער***" dataDxfId="374"/>
    <tableColumn id="13" name="פדיון/ריבית/דיבידנד לקבל*****  " dataDxfId="373"/>
    <tableColumn id="14" name="שווי שוק" dataDxfId="372"/>
    <tableColumn id="15" name="שעור מערך נקוב**** מונפק" dataDxfId="371"/>
    <tableColumn id="16" name="שעור מנכסי אפיק ההשקעה" dataDxfId="370"/>
    <tableColumn id="17" name="שעור מסך נכסי השקעה**" dataDxfId="3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8" dataDxfId="366" headerRowBorderDxfId="367" tableBorderDxfId="36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4"/>
    <tableColumn id="2" name="מספר ני&quot;ע" dataDxfId="363"/>
    <tableColumn id="3" name="זירת מסחר" dataDxfId="362"/>
    <tableColumn id="4" name="ספק מידע" dataDxfId="361"/>
    <tableColumn id="5" name="מספר מנפיק" dataDxfId="360"/>
    <tableColumn id="6" name="ענף מסחר" dataDxfId="359"/>
    <tableColumn id="7" name="דירוג" dataDxfId="358"/>
    <tableColumn id="8" name="שם מדרג" dataDxfId="357"/>
    <tableColumn id="9" name="תאריך רכישה" dataDxfId="356"/>
    <tableColumn id="10" name="מח&quot;מ" dataDxfId="355"/>
    <tableColumn id="11" name="סוג מטבע" dataDxfId="354"/>
    <tableColumn id="12" name="שיעור ריבית" dataDxfId="353"/>
    <tableColumn id="13" name="תשואה לפידיון" dataDxfId="352"/>
    <tableColumn id="14" name="ערך נקוב****" dataDxfId="351"/>
    <tableColumn id="15" name="שער***" dataDxfId="350"/>
    <tableColumn id="16" name="פדיון/ריבית/דיבידנד לקבל*****  " dataDxfId="349"/>
    <tableColumn id="17" name="שווי שוק" dataDxfId="348"/>
    <tableColumn id="18" name="שעור מערך נקוב מונפק" dataDxfId="347"/>
    <tableColumn id="19" name="שעור מנכסי אפיק ההשקעה" dataDxfId="346"/>
    <tableColumn id="20" name="שעור מסך נכסי השקעה**" dataDxfId="3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507" totalsRowShown="0" headerRowDxfId="344" dataDxfId="342" headerRowBorderDxfId="343" tableBorderDxfId="341">
  <autoFilter ref="A7:T50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0"/>
    <tableColumn id="11" name="סוג מטבע"/>
    <tableColumn id="12" name="שיעור ריבית" dataDxfId="339"/>
    <tableColumn id="13" name="תשואה לפידיון" dataDxfId="338"/>
    <tableColumn id="14" name="ערך נקוב****" dataDxfId="337"/>
    <tableColumn id="15" name="שער***" dataDxfId="336"/>
    <tableColumn id="16" name="פדיון/ריבית/דיבידנד לקבל*****  " dataDxfId="335"/>
    <tableColumn id="17" name="שווי שוק" dataDxfId="334"/>
    <tableColumn id="18" name="שעור מערך נקוב מונפק" dataDxfId="333"/>
    <tableColumn id="19" name="שעור מנכסי אפיק ההשקעה" dataDxfId="332">
      <calculatedColumnFormula>Q8/$Q$10</calculatedColumnFormula>
    </tableColumn>
    <tableColumn id="20" name="שעור מסך נכסי השקעה**" dataDxfId="331">
      <calculatedColumnFormula>Q8/'סכום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360" totalsRowShown="0" headerRowDxfId="330" dataDxfId="328" headerRowBorderDxfId="329" tableBorderDxfId="327">
  <autoFilter ref="A7:N3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6"/>
    <tableColumn id="9" name="שער***" dataDxfId="325"/>
    <tableColumn id="10" name="פדיון/ריבית/דיבידנד לקבל*****  " dataDxfId="324"/>
    <tableColumn id="11" name="שווי שוק" dataDxfId="323"/>
    <tableColumn id="12" name="שעור מערך נקוב מונפק" dataDxfId="322"/>
    <tableColumn id="13" name="שעור מנכסי אפיק ההשקעה" dataDxfId="321"/>
    <tableColumn id="14" name="שעור מסך נכסי השקעה**" dataDxfId="3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122" totalsRowShown="0" headerRowDxfId="319" dataDxfId="317" headerRowBorderDxfId="318" tableBorderDxfId="316">
  <autoFilter ref="A7:M1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5"/>
    <tableColumn id="4" name="מספר מנפיק" dataDxfId="314"/>
    <tableColumn id="5" name="ענף מסחר"/>
    <tableColumn id="6" name="סוג מטבע"/>
    <tableColumn id="7" name="ערך נקוב****" dataDxfId="313"/>
    <tableColumn id="8" name="שער***" dataDxfId="312"/>
    <tableColumn id="9" name="פדיון/ריבית/דיבידנד לקבל*****  "/>
    <tableColumn id="10" name="שווי שוק" dataDxfId="311"/>
    <tableColumn id="11" name="שעור מערך נקוב מונפק" dataDxfId="310"/>
    <tableColumn id="12" name="שעור מנכסי אפיק ההשקעה" dataDxfId="309"/>
    <tableColumn id="13" name="שעור מסך נכסי השקעה**" dataDxfId="30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56" totalsRowShown="0" headerRowDxfId="307" dataDxfId="305" headerRowBorderDxfId="306" tableBorderDxfId="304">
  <autoFilter ref="A7:N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3"/>
    <tableColumn id="10" name="שער***" dataDxfId="302"/>
    <tableColumn id="11" name="שווי שוק" dataDxfId="301"/>
    <tableColumn id="12" name="שעור מערך נקוב מונפק" dataDxfId="300"/>
    <tableColumn id="13" name="שעור מנכסי אפיק ההשקעה" dataDxfId="299"/>
    <tableColumn id="14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35" totalsRowShown="0" headerRowDxfId="297" dataDxfId="295" headerRowBorderDxfId="296" tableBorderDxfId="294">
  <autoFilter ref="A7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3" totalsRowShown="0" headerRowDxfId="286" dataDxfId="284" headerRowBorderDxfId="285" tableBorderDxfId="283">
  <autoFilter ref="A7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2"/>
    <tableColumn id="4" name="ענף מסחר"/>
    <tableColumn id="5" name="סוג מטבע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34" totalsRowShown="0" headerRowDxfId="275" dataDxfId="273" headerRowBorderDxfId="274" tableBorderDxfId="272">
  <autoFilter ref="A7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1"/>
    <tableColumn id="7" name="שער***" dataDxfId="270"/>
    <tableColumn id="8" name="שווי שוק" dataDxfId="269"/>
    <tableColumn id="9" name="שעור מנכסי אפיק ההשקעה" dataDxfId="268"/>
    <tableColumn id="10" name="שעור מסך נכסי השקעה**" dataDxfId="2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6" dataDxfId="264" headerRowBorderDxfId="265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43" totalsRowShown="0" headerRowDxfId="250" dataDxfId="248" headerRowBorderDxfId="249" tableBorderDxfId="247">
  <autoFilter ref="A7:O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1" dataDxfId="229" headerRowBorderDxfId="230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52" totalsRowShown="0" headerRowDxfId="209" dataDxfId="207" headerRowBorderDxfId="208" tableBorderDxfId="206">
  <autoFilter ref="A7:R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4" totalsRowShown="0" headerRowDxfId="187" dataDxfId="185" headerRowBorderDxfId="186" tableBorderDxfId="184">
  <autoFilter ref="A7:L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83"/>
    <tableColumn id="4" name="מספר מנפיק" dataDxfId="182"/>
    <tableColumn id="5" name="ענף מסחר"/>
    <tableColumn id="6" name="סוג מטבע"/>
    <tableColumn id="7" name="ערך נקוב****" dataDxfId="181"/>
    <tableColumn id="8" name="שער***" dataDxfId="180"/>
    <tableColumn id="9" name="שווי הוגן" dataDxfId="179"/>
    <tableColumn id="10" name="שעור מערך נקוב מונפק" dataDxfId="178"/>
    <tableColumn id="11" name="שעור מנכסי אפיק ההשקעה" dataDxfId="177">
      <calculatedColumnFormula>I8/$I$10</calculatedColumnFormula>
    </tableColumn>
    <tableColumn id="12" name="שעור מסך נכסי השקעה**" dataDxfId="176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62" totalsRowShown="0" headerRowDxfId="175" dataDxfId="173" headerRowBorderDxfId="174" tableBorderDxfId="172">
  <autoFilter ref="A7:J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1"/>
    <tableColumn id="6" name="שער***" dataDxfId="170"/>
    <tableColumn id="7" name="שווי הוגן" dataDxfId="169"/>
    <tableColumn id="8" name="שעור מערך נקוב מונפק" dataDxfId="168"/>
    <tableColumn id="9" name="שעור מנכסי אפיק ההשקעה" dataDxfId="167"/>
    <tableColumn id="10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28" totalsRowShown="0" headerRowDxfId="165" dataDxfId="163" headerRowBorderDxfId="164" tableBorderDxfId="162">
  <autoFilter ref="A7:K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61"/>
    <tableColumn id="7" name="שער***" dataDxfId="160"/>
    <tableColumn id="8" name="שווי הוגן" dataDxfId="159"/>
    <tableColumn id="9" name="שעור מערך נקוב מונפק" dataDxfId="158"/>
    <tableColumn id="10" name="שעור מנכסי אפיק ההשקעה" dataDxfId="157"/>
    <tableColumn id="11" name="שעור מסך נכסי השקעה**" dataDxfId="1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5" dataDxfId="153" headerRowBorderDxfId="154" tableBorderDxfId="152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1"/>
    <tableColumn id="6" name="ערך נקוב****" dataDxfId="150"/>
    <tableColumn id="7" name="שער***" dataDxfId="149"/>
    <tableColumn id="8" name="שווי הוגן" dataDxfId="148"/>
    <tableColumn id="9" name="שעור מערך נקוב מונפק" dataDxfId="147"/>
    <tableColumn id="10" name="שעור מנכסי אפיק ההשקעה" dataDxfId="146"/>
    <tableColumn id="11" name="שעור מסך נכסי השקעה**" dataDxfId="1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56" totalsRowShown="0" headerRowDxfId="144" dataDxfId="142" headerRowBorderDxfId="143" tableBorderDxfId="141">
  <autoFilter ref="A7:J5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0"/>
    <tableColumn id="6" name="ערך נקוב****" dataDxfId="139"/>
    <tableColumn id="7" name="שער***" dataDxfId="138"/>
    <tableColumn id="8" name="שווי הוגן" dataDxfId="137"/>
    <tableColumn id="9" name="שעור מנכסי אפיק ההשקעה" dataDxfId="136"/>
    <tableColumn id="10" name="שעור מסך נכסי השקעה**" dataDxfId="1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4" dataDxfId="132" headerRowBorderDxfId="133" tableBorderDxfId="13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0"/>
    <tableColumn id="4" name="דירוג"/>
    <tableColumn id="5" name="שם מדרג" dataDxfId="129"/>
    <tableColumn id="6" name="תאריך רכישה" dataDxfId="128"/>
    <tableColumn id="7" name="מח&quot;מ" dataDxfId="127"/>
    <tableColumn id="8" name="סוג מטבע"/>
    <tableColumn id="9" name="שיעור ריבית" dataDxfId="126"/>
    <tableColumn id="10" name="תשואה לפידיון" dataDxfId="125"/>
    <tableColumn id="11" name="ערך נקוב****" dataDxfId="124"/>
    <tableColumn id="12" name="שער***" dataDxfId="123"/>
    <tableColumn id="13" name="שווי הוגן" dataDxfId="122"/>
    <tableColumn id="14" name="שעור מערך נקוב מונפק" dataDxfId="121"/>
    <tableColumn id="15" name="שעור מנכסי אפיק ההשקעה" dataDxfId="120"/>
    <tableColumn id="16" name="שעור מסך נכסי השקעה**" dataDxfId="1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1" totalsRowShown="0" headerRowDxfId="118" dataDxfId="116" headerRowBorderDxfId="117" tableBorderDxfId="115">
  <autoFilter ref="A6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4"/>
    <tableColumn id="3" name="מספר ני&quot;ע"/>
    <tableColumn id="4" name="מספר מנפיק" dataDxfId="113"/>
    <tableColumn id="5" name="דירוג"/>
    <tableColumn id="6" name="תאריך רכישה" dataDxfId="112"/>
    <tableColumn id="7" name="שם מדרג" dataDxfId="111"/>
    <tableColumn id="8" name="מח&quot;מ" dataDxfId="110"/>
    <tableColumn id="9" name="ענף משק"/>
    <tableColumn id="10" name="סוג מטבע"/>
    <tableColumn id="11" name="שיעור ריבית ממוצע" dataDxfId="109"/>
    <tableColumn id="12" name="תשואה לפידיון" dataDxfId="108"/>
    <tableColumn id="13" name="ערך נקוב****" dataDxfId="107"/>
    <tableColumn id="14" name="שער***" dataDxfId="106"/>
    <tableColumn id="15" name="שווי הוגן" dataDxfId="105"/>
    <tableColumn id="16" name="שעור מנכסי אפיק ההשקעה" dataDxfId="104"/>
    <tableColumn id="17" name="שעור מסך נכסי השקעה**" dataDxfId="1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2" dataDxfId="100" headerRowBorderDxfId="101" tableBorderDxfId="99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8"/>
    <tableColumn id="4" name="דירוג"/>
    <tableColumn id="5" name="שם מדרג" dataDxfId="97"/>
    <tableColumn id="6" name="מח&quot;מ" dataDxfId="96"/>
    <tableColumn id="7" name="סוג מטבע"/>
    <tableColumn id="8" name="תנאי ושיעור ריבית" dataDxfId="95"/>
    <tableColumn id="9" name="תשואה לפידיון" dataDxfId="94"/>
    <tableColumn id="10" name="ערך נקוב****" dataDxfId="93"/>
    <tableColumn id="11" name="שער***" dataDxfId="92"/>
    <tableColumn id="12" name="שווי הוגן" dataDxfId="91"/>
    <tableColumn id="13" name="שעור מנכסי אפיק ההשקעה" dataDxfId="90"/>
    <tableColumn id="14" name="שעור מסך נכסי השקעה**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048576" totalsRowShown="0" headerRowDxfId="88" dataDxfId="86" headerRowBorderDxfId="87" tableBorderDxfId="85">
  <autoFilter ref="A6:I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4"/>
    <tableColumn id="2" name="תאריך שערוך אחרון" dataDxfId="83"/>
    <tableColumn id="3" name="אופי הנכס" dataDxfId="82"/>
    <tableColumn id="4" name="שעור תשואה במהלך התקופה" dataDxfId="81"/>
    <tableColumn id="5" name="סוג מטבע" dataDxfId="80"/>
    <tableColumn id="6" name="שווי משוערך" dataDxfId="79"/>
    <tableColumn id="7" name="שעור מנכסי אפיק ההשקעה" dataDxfId="78"/>
    <tableColumn id="8" name="שעור מסך נכסי השקעה" dataDxfId="77"/>
    <tableColumn id="9" name="כתובת הנכס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75" headerRowBorderDxfId="74" tableBorderDxfId="73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72"/>
    <tableColumn id="3" name="דירוג"/>
    <tableColumn id="4" name="שם המדרג" dataDxfId="7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9" totalsRowShown="0" headerRowDxfId="70" dataDxfId="68" headerRowBorderDxfId="69" tableBorderDxfId="67">
  <autoFilter ref="A6:J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 dataDxfId="66"/>
    <tableColumn id="6" name="סוג מטבע"/>
    <tableColumn id="7" name="תשואה לפדיון" dataDxfId="65"/>
    <tableColumn id="8" name="שווי הוגן" dataDxfId="64"/>
    <tableColumn id="9" name="שעור מנכסי אפיק ההשקעה" dataDxfId="63"/>
    <tableColumn id="10" name="שעור מסך נכסי השקעה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048576" totalsRowShown="0" headerRowBorderDxfId="61" tableBorderDxfId="60">
  <autoFilter ref="A6:C1048576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D57"/>
  <sheetViews>
    <sheetView rightToLeft="1" topLeftCell="A28" workbookViewId="0">
      <selection activeCell="C45" sqref="C45"/>
    </sheetView>
  </sheetViews>
  <sheetFormatPr defaultColWidth="0" defaultRowHeight="18" zeroHeight="1"/>
  <cols>
    <col min="1" max="1" width="28.42578125" style="1" customWidth="1"/>
    <col min="2" max="2" width="47.28515625" style="9" customWidth="1"/>
    <col min="3" max="3" width="18" style="1" customWidth="1"/>
    <col min="4" max="4" width="21.42578125" style="1" customWidth="1"/>
    <col min="5" max="5" width="6.7109375" style="1" hidden="1" customWidth="1"/>
    <col min="6" max="6" width="8.140625" style="1" hidden="1" customWidth="1"/>
    <col min="7" max="7" width="6.28515625" style="1" hidden="1" customWidth="1"/>
    <col min="8" max="8" width="8" style="1" hidden="1" customWidth="1"/>
    <col min="9" max="9" width="8.7109375" style="1" hidden="1" customWidth="1"/>
    <col min="10" max="10" width="10" style="1" hidden="1" customWidth="1"/>
    <col min="11" max="11" width="9.5703125" style="1" hidden="1" customWidth="1"/>
    <col min="12" max="12" width="6.140625" style="1" hidden="1" customWidth="1"/>
    <col min="13" max="14" width="5.7109375" style="1" hidden="1" customWidth="1"/>
    <col min="15" max="15" width="6.85546875" style="1" hidden="1" customWidth="1"/>
    <col min="16" max="16" width="6.42578125" style="1" hidden="1" customWidth="1"/>
    <col min="17" max="17" width="6.7109375" style="1" hidden="1" customWidth="1"/>
    <col min="18" max="18" width="7.28515625" style="1" hidden="1" customWidth="1"/>
    <col min="19" max="30" width="5.7109375" style="1" hidden="1" customWidth="1"/>
    <col min="31" max="16384" width="9.140625" style="1" hidden="1"/>
  </cols>
  <sheetData>
    <row r="1" spans="1:5">
      <c r="B1" s="2" t="s">
        <v>0</v>
      </c>
      <c r="C1" t="s">
        <v>194</v>
      </c>
    </row>
    <row r="2" spans="1:5">
      <c r="B2" s="2" t="s">
        <v>1</v>
      </c>
    </row>
    <row r="3" spans="1:5">
      <c r="B3" s="2" t="s">
        <v>2</v>
      </c>
      <c r="C3" t="s">
        <v>195</v>
      </c>
    </row>
    <row r="4" spans="1:5">
      <c r="B4" s="2" t="s">
        <v>3</v>
      </c>
    </row>
    <row r="5" spans="1:5" ht="26.25" customHeight="1">
      <c r="B5" s="131" t="s">
        <v>4</v>
      </c>
      <c r="C5" s="132"/>
      <c r="D5" s="133"/>
    </row>
    <row r="6" spans="1:5" s="3" customFormat="1">
      <c r="B6" s="38" t="s">
        <v>3595</v>
      </c>
      <c r="C6" s="134" t="s">
        <v>5</v>
      </c>
      <c r="D6" s="135" t="s">
        <v>188</v>
      </c>
      <c r="E6" s="1"/>
    </row>
    <row r="7" spans="1:5" s="3" customFormat="1">
      <c r="B7" s="4"/>
      <c r="C7" s="49" t="s">
        <v>6</v>
      </c>
      <c r="D7" s="50" t="s">
        <v>7</v>
      </c>
    </row>
    <row r="8" spans="1:5" s="5" customFormat="1" ht="18" customHeight="1">
      <c r="B8" s="53"/>
      <c r="C8" s="52" t="s">
        <v>8</v>
      </c>
      <c r="D8" s="51" t="s">
        <v>9</v>
      </c>
    </row>
    <row r="9" spans="1:5" s="5" customFormat="1" ht="18" customHeight="1">
      <c r="B9" s="54" t="s">
        <v>10</v>
      </c>
      <c r="C9" s="46"/>
      <c r="D9" s="47"/>
    </row>
    <row r="10" spans="1:5">
      <c r="A10" s="7" t="s">
        <v>3567</v>
      </c>
      <c r="B10" s="55" t="s">
        <v>11</v>
      </c>
      <c r="C10" s="61">
        <f>מזומנים!I9</f>
        <v>2460016.1819089549</v>
      </c>
      <c r="D10" s="62">
        <f>מזומנים!K9</f>
        <v>0.10733757409591163</v>
      </c>
    </row>
    <row r="11" spans="1:5">
      <c r="B11" s="55" t="s">
        <v>12</v>
      </c>
      <c r="C11" s="48"/>
      <c r="D11" s="48"/>
    </row>
    <row r="12" spans="1:5">
      <c r="A12" s="7" t="s">
        <v>3568</v>
      </c>
      <c r="B12" s="56" t="s">
        <v>13</v>
      </c>
      <c r="C12" s="63">
        <v>7332931.727680211</v>
      </c>
      <c r="D12" s="64">
        <f>C12/$C$41</f>
        <v>0.31995688014106993</v>
      </c>
    </row>
    <row r="13" spans="1:5">
      <c r="A13" s="7" t="s">
        <v>3569</v>
      </c>
      <c r="B13" s="56" t="s">
        <v>14</v>
      </c>
      <c r="C13" s="63">
        <v>0</v>
      </c>
      <c r="D13" s="64">
        <f t="shared" ref="D13:D21" si="0">C13/$C$41</f>
        <v>0</v>
      </c>
    </row>
    <row r="14" spans="1:5">
      <c r="A14" s="7" t="s">
        <v>3570</v>
      </c>
      <c r="B14" s="55" t="s">
        <v>15</v>
      </c>
      <c r="C14" s="63">
        <v>2452583.5884708217</v>
      </c>
      <c r="D14" s="64">
        <f t="shared" si="0"/>
        <v>0.10701326868899706</v>
      </c>
    </row>
    <row r="15" spans="1:5">
      <c r="A15" s="7" t="s">
        <v>2733</v>
      </c>
      <c r="B15" s="55" t="s">
        <v>16</v>
      </c>
      <c r="C15" s="63">
        <v>4937257.4277091855</v>
      </c>
      <c r="D15" s="64">
        <f t="shared" si="0"/>
        <v>0.21542672722017822</v>
      </c>
    </row>
    <row r="16" spans="1:5">
      <c r="A16" s="7" t="s">
        <v>3571</v>
      </c>
      <c r="B16" s="55" t="s">
        <v>192</v>
      </c>
      <c r="C16" s="63">
        <v>2832608.0832079598</v>
      </c>
      <c r="D16" s="64">
        <f t="shared" si="0"/>
        <v>0.12359482927469023</v>
      </c>
    </row>
    <row r="17" spans="1:4">
      <c r="A17" s="7" t="s">
        <v>3572</v>
      </c>
      <c r="B17" s="55" t="s">
        <v>17</v>
      </c>
      <c r="C17" s="63">
        <v>765739.60125459475</v>
      </c>
      <c r="D17" s="64">
        <f t="shared" si="0"/>
        <v>3.3411418913536578E-2</v>
      </c>
    </row>
    <row r="18" spans="1:4">
      <c r="A18" s="7" t="s">
        <v>3573</v>
      </c>
      <c r="B18" s="55" t="s">
        <v>18</v>
      </c>
      <c r="C18" s="63">
        <v>5825.4326117000001</v>
      </c>
      <c r="D18" s="64">
        <f t="shared" si="0"/>
        <v>2.541803623884579E-4</v>
      </c>
    </row>
    <row r="19" spans="1:4">
      <c r="A19" s="7" t="s">
        <v>3574</v>
      </c>
      <c r="B19" s="55" t="s">
        <v>19</v>
      </c>
      <c r="C19" s="63">
        <v>1710.2473901184001</v>
      </c>
      <c r="D19" s="64">
        <f t="shared" si="0"/>
        <v>7.4623007486365918E-5</v>
      </c>
    </row>
    <row r="20" spans="1:4">
      <c r="A20" s="7" t="s">
        <v>3575</v>
      </c>
      <c r="B20" s="55" t="s">
        <v>20</v>
      </c>
      <c r="C20" s="63">
        <v>24800.246694212641</v>
      </c>
      <c r="D20" s="64">
        <f t="shared" si="0"/>
        <v>1.0821060189414059E-3</v>
      </c>
    </row>
    <row r="21" spans="1:4">
      <c r="A21" s="7" t="s">
        <v>3576</v>
      </c>
      <c r="B21" s="55" t="s">
        <v>21</v>
      </c>
      <c r="C21" s="63">
        <v>0</v>
      </c>
      <c r="D21" s="64">
        <f t="shared" si="0"/>
        <v>0</v>
      </c>
    </row>
    <row r="22" spans="1:4">
      <c r="B22" s="55" t="s">
        <v>22</v>
      </c>
      <c r="C22" s="48"/>
      <c r="D22" s="48"/>
    </row>
    <row r="23" spans="1:4">
      <c r="A23" s="7" t="s">
        <v>3577</v>
      </c>
      <c r="B23" s="56" t="s">
        <v>23</v>
      </c>
      <c r="C23" s="63">
        <v>28755.374253747363</v>
      </c>
      <c r="D23" s="64">
        <f t="shared" ref="D23:D36" si="1">C23/$C$41</f>
        <v>1.2546795981732731E-3</v>
      </c>
    </row>
    <row r="24" spans="1:4">
      <c r="A24" s="7" t="s">
        <v>3578</v>
      </c>
      <c r="B24" s="56" t="s">
        <v>24</v>
      </c>
      <c r="C24" s="63">
        <v>0</v>
      </c>
      <c r="D24" s="64">
        <f t="shared" si="1"/>
        <v>0</v>
      </c>
    </row>
    <row r="25" spans="1:4">
      <c r="A25" s="7" t="s">
        <v>3579</v>
      </c>
      <c r="B25" s="55" t="s">
        <v>15</v>
      </c>
      <c r="C25" s="63">
        <v>252162.39174891467</v>
      </c>
      <c r="D25" s="64">
        <f t="shared" si="1"/>
        <v>1.100256966096378E-2</v>
      </c>
    </row>
    <row r="26" spans="1:4">
      <c r="A26" s="7" t="s">
        <v>3580</v>
      </c>
      <c r="B26" s="55" t="s">
        <v>25</v>
      </c>
      <c r="C26" s="63">
        <f>'לא סחיר - מניות'!I10</f>
        <v>378540.17154033313</v>
      </c>
      <c r="D26" s="64">
        <f t="shared" si="1"/>
        <v>1.6516795299882862E-2</v>
      </c>
    </row>
    <row r="27" spans="1:4">
      <c r="A27" s="7" t="s">
        <v>3581</v>
      </c>
      <c r="B27" s="55" t="s">
        <v>26</v>
      </c>
      <c r="C27" s="63">
        <v>837363.24001535901</v>
      </c>
      <c r="D27" s="64">
        <f t="shared" si="1"/>
        <v>3.6536564060564262E-2</v>
      </c>
    </row>
    <row r="28" spans="1:4">
      <c r="A28" s="7" t="s">
        <v>3582</v>
      </c>
      <c r="B28" s="56" t="s">
        <v>27</v>
      </c>
      <c r="C28" s="63">
        <v>2955.4435815984111</v>
      </c>
      <c r="D28" s="64">
        <f t="shared" si="1"/>
        <v>1.2895449499845875E-4</v>
      </c>
    </row>
    <row r="29" spans="1:4">
      <c r="A29" s="7" t="s">
        <v>3583</v>
      </c>
      <c r="B29" s="56" t="s">
        <v>28</v>
      </c>
      <c r="C29" s="63">
        <v>0</v>
      </c>
      <c r="D29" s="64">
        <f t="shared" si="1"/>
        <v>0</v>
      </c>
    </row>
    <row r="30" spans="1:4">
      <c r="A30" s="7" t="s">
        <v>3584</v>
      </c>
      <c r="B30" s="56" t="s">
        <v>29</v>
      </c>
      <c r="C30" s="63">
        <v>6823.3998838796961</v>
      </c>
      <c r="D30" s="64">
        <f t="shared" si="1"/>
        <v>2.9772454181729364E-4</v>
      </c>
    </row>
    <row r="31" spans="1:4">
      <c r="A31" s="7" t="s">
        <v>3585</v>
      </c>
      <c r="B31" s="56" t="s">
        <v>30</v>
      </c>
      <c r="C31" s="63">
        <v>0</v>
      </c>
      <c r="D31" s="64">
        <f t="shared" si="1"/>
        <v>0</v>
      </c>
    </row>
    <row r="32" spans="1:4">
      <c r="A32" s="7" t="s">
        <v>3586</v>
      </c>
      <c r="B32" s="55" t="s">
        <v>31</v>
      </c>
      <c r="C32" s="63">
        <v>277484.8333548978</v>
      </c>
      <c r="D32" s="64">
        <f t="shared" si="1"/>
        <v>1.2107460544267817E-2</v>
      </c>
    </row>
    <row r="33" spans="1:4">
      <c r="A33" s="7" t="s">
        <v>3587</v>
      </c>
      <c r="B33" s="55" t="s">
        <v>32</v>
      </c>
      <c r="C33" s="63">
        <v>0</v>
      </c>
      <c r="D33" s="64">
        <f t="shared" si="1"/>
        <v>0</v>
      </c>
    </row>
    <row r="34" spans="1:4">
      <c r="A34" s="7" t="s">
        <v>3588</v>
      </c>
      <c r="B34" s="55" t="s">
        <v>33</v>
      </c>
      <c r="C34" s="63">
        <f>'זכויות מקרקעין'!F9</f>
        <v>147650.45692438559</v>
      </c>
      <c r="D34" s="64">
        <f t="shared" si="1"/>
        <v>6.4424136625467927E-3</v>
      </c>
    </row>
    <row r="35" spans="1:4">
      <c r="A35" s="7" t="s">
        <v>3589</v>
      </c>
      <c r="B35" s="55" t="s">
        <v>34</v>
      </c>
      <c r="C35" s="63">
        <v>0</v>
      </c>
      <c r="D35" s="64">
        <f t="shared" si="1"/>
        <v>0</v>
      </c>
    </row>
    <row r="36" spans="1:4">
      <c r="A36" s="7" t="s">
        <v>3590</v>
      </c>
      <c r="B36" s="55" t="s">
        <v>35</v>
      </c>
      <c r="C36" s="63">
        <v>173292.058528747</v>
      </c>
      <c r="D36" s="64">
        <f t="shared" si="1"/>
        <v>7.5612304135854866E-3</v>
      </c>
    </row>
    <row r="37" spans="1:4">
      <c r="A37" s="7"/>
      <c r="B37" s="57" t="s">
        <v>36</v>
      </c>
      <c r="C37" s="48"/>
      <c r="D37" s="48"/>
    </row>
    <row r="38" spans="1:4">
      <c r="A38" s="7" t="s">
        <v>3591</v>
      </c>
      <c r="B38" s="58" t="s">
        <v>37</v>
      </c>
      <c r="C38" s="63">
        <v>0</v>
      </c>
      <c r="D38" s="64">
        <f t="shared" ref="D38:D41" si="2">C38/$C$41</f>
        <v>0</v>
      </c>
    </row>
    <row r="39" spans="1:4">
      <c r="A39" s="7" t="s">
        <v>3592</v>
      </c>
      <c r="B39" s="58" t="s">
        <v>38</v>
      </c>
      <c r="C39" s="63">
        <v>0</v>
      </c>
      <c r="D39" s="64">
        <f t="shared" si="2"/>
        <v>0</v>
      </c>
    </row>
    <row r="40" spans="1:4">
      <c r="A40" s="7" t="s">
        <v>3593</v>
      </c>
      <c r="B40" s="58" t="s">
        <v>39</v>
      </c>
      <c r="C40" s="63">
        <v>0</v>
      </c>
      <c r="D40" s="64">
        <f t="shared" si="2"/>
        <v>0</v>
      </c>
    </row>
    <row r="41" spans="1:4">
      <c r="B41" s="58" t="s">
        <v>40</v>
      </c>
      <c r="C41" s="63">
        <f>SUM(C10:C40)</f>
        <v>22918499.906759623</v>
      </c>
      <c r="D41" s="64">
        <f t="shared" si="2"/>
        <v>1</v>
      </c>
    </row>
    <row r="42" spans="1:4">
      <c r="A42" s="7" t="s">
        <v>3594</v>
      </c>
      <c r="B42" s="59" t="s">
        <v>41</v>
      </c>
      <c r="C42" s="63">
        <f>'יתרת התחייבות להשקעה'!B9</f>
        <v>310114.21385</v>
      </c>
      <c r="D42" s="64">
        <v>0</v>
      </c>
    </row>
    <row r="43" spans="1:4">
      <c r="B43" s="8" t="s">
        <v>196</v>
      </c>
    </row>
    <row r="44" spans="1:4">
      <c r="C44" s="136" t="s">
        <v>42</v>
      </c>
      <c r="D44" s="135" t="s">
        <v>43</v>
      </c>
    </row>
    <row r="45" spans="1:4">
      <c r="C45" s="10" t="s">
        <v>8</v>
      </c>
      <c r="D45" s="10" t="s">
        <v>9</v>
      </c>
    </row>
    <row r="46" spans="1:4">
      <c r="C46" t="s">
        <v>197</v>
      </c>
      <c r="D46">
        <v>3.532</v>
      </c>
    </row>
    <row r="47" spans="1:4">
      <c r="C47" t="s">
        <v>198</v>
      </c>
      <c r="D47">
        <v>0.52100000000000002</v>
      </c>
    </row>
    <row r="48" spans="1:4">
      <c r="C48" t="s">
        <v>107</v>
      </c>
      <c r="D48">
        <v>3.8748</v>
      </c>
    </row>
    <row r="49" spans="3:4">
      <c r="C49" t="s">
        <v>199</v>
      </c>
      <c r="D49">
        <v>0.38059999999999999</v>
      </c>
    </row>
    <row r="50" spans="3:4">
      <c r="C50" t="s">
        <v>117</v>
      </c>
      <c r="D50">
        <v>2.4449999999999998</v>
      </c>
    </row>
    <row r="51" spans="3:4">
      <c r="C51" t="s">
        <v>200</v>
      </c>
      <c r="D51">
        <v>2.9498E-2</v>
      </c>
    </row>
    <row r="52" spans="3:4">
      <c r="C52" t="s">
        <v>120</v>
      </c>
      <c r="D52">
        <v>2.4260000000000002</v>
      </c>
    </row>
    <row r="53" spans="3:4">
      <c r="C53" t="s">
        <v>120</v>
      </c>
      <c r="D53">
        <v>0.50380000000000003</v>
      </c>
    </row>
    <row r="54" spans="3:4">
      <c r="C54" t="s">
        <v>201</v>
      </c>
      <c r="D54">
        <v>0.41980000000000001</v>
      </c>
    </row>
    <row r="55" spans="3:4">
      <c r="C55" t="s">
        <v>103</v>
      </c>
      <c r="D55">
        <v>3.26</v>
      </c>
    </row>
    <row r="56" spans="3:4">
      <c r="C56" t="s">
        <v>110</v>
      </c>
      <c r="D56">
        <v>4.5176999999999996</v>
      </c>
    </row>
    <row r="57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1" customWidth="1"/>
    <col min="2" max="2" width="12.42578125" style="11" customWidth="1"/>
    <col min="3" max="3" width="13.85546875" style="11" customWidth="1"/>
    <col min="4" max="4" width="10.7109375" style="12" customWidth="1"/>
    <col min="5" max="5" width="11.140625" style="12" customWidth="1"/>
    <col min="6" max="6" width="11.5703125" style="12" customWidth="1"/>
    <col min="7" max="7" width="13.85546875" style="12" customWidth="1"/>
    <col min="8" max="8" width="15.5703125" style="12" customWidth="1"/>
    <col min="9" max="9" width="14.7109375" style="12" customWidth="1"/>
    <col min="10" max="10" width="26.85546875" style="12" customWidth="1"/>
    <col min="11" max="11" width="23.7109375" style="12" customWidth="1"/>
    <col min="12" max="12" width="6.7109375" style="12" hidden="1" customWidth="1"/>
    <col min="13" max="13" width="18.85546875" style="12" hidden="1" customWidth="1"/>
    <col min="14" max="14" width="13.85546875" style="12" hidden="1" customWidth="1"/>
    <col min="15" max="15" width="6" style="12" hidden="1" customWidth="1"/>
    <col min="16" max="16" width="7.85546875" style="12" hidden="1" customWidth="1"/>
    <col min="17" max="17" width="8.140625" style="12" hidden="1" customWidth="1"/>
    <col min="18" max="18" width="6.28515625" style="12" hidden="1" customWidth="1"/>
    <col min="19" max="19" width="8" style="12" hidden="1" customWidth="1"/>
    <col min="20" max="20" width="8.7109375" style="12" hidden="1" customWidth="1"/>
    <col min="21" max="21" width="10" style="12" hidden="1" customWidth="1"/>
    <col min="22" max="22" width="9.5703125" style="12" hidden="1" customWidth="1"/>
    <col min="23" max="23" width="6.140625" style="12" hidden="1" customWidth="1"/>
    <col min="24" max="25" width="5.7109375" style="12" hidden="1" customWidth="1"/>
    <col min="26" max="26" width="6.85546875" style="12" hidden="1" customWidth="1"/>
    <col min="27" max="27" width="6.42578125" style="12" hidden="1" customWidth="1"/>
    <col min="28" max="28" width="6.7109375" style="12" hidden="1" customWidth="1"/>
    <col min="29" max="29" width="7.28515625" style="12" hidden="1" customWidth="1"/>
    <col min="30" max="36" width="5.7109375" style="12" hidden="1" customWidth="1"/>
    <col min="37" max="37" width="3.42578125" style="12" hidden="1" customWidth="1"/>
    <col min="38" max="38" width="5.7109375" style="12" hidden="1" customWidth="1"/>
    <col min="39" max="39" width="10.140625" style="12" hidden="1" customWidth="1"/>
    <col min="40" max="40" width="13.85546875" style="12" hidden="1" customWidth="1"/>
    <col min="41" max="41" width="5.7109375" style="12" hidden="1" customWidth="1"/>
    <col min="42" max="16384" width="9.140625" style="12" hidden="1"/>
  </cols>
  <sheetData>
    <row r="1" spans="1:14">
      <c r="A1" s="2" t="s">
        <v>0</v>
      </c>
      <c r="B1" t="s">
        <v>194</v>
      </c>
    </row>
    <row r="2" spans="1:14">
      <c r="A2" s="2" t="s">
        <v>1</v>
      </c>
    </row>
    <row r="3" spans="1:14">
      <c r="A3" s="2" t="s">
        <v>2</v>
      </c>
      <c r="B3" t="s">
        <v>195</v>
      </c>
    </row>
    <row r="4" spans="1:14">
      <c r="A4" s="2" t="s">
        <v>3</v>
      </c>
    </row>
    <row r="5" spans="1:14" ht="26.25" customHeight="1">
      <c r="A5" s="137" t="s">
        <v>44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</row>
    <row r="6" spans="1:14" s="14" customFormat="1">
      <c r="A6" s="139" t="s">
        <v>45</v>
      </c>
      <c r="B6" s="41" t="s">
        <v>46</v>
      </c>
      <c r="C6" s="41" t="s">
        <v>47</v>
      </c>
      <c r="D6" s="41" t="s">
        <v>48</v>
      </c>
      <c r="E6" s="41" t="s">
        <v>49</v>
      </c>
      <c r="F6" s="41" t="s">
        <v>50</v>
      </c>
      <c r="G6" s="41" t="s">
        <v>51</v>
      </c>
      <c r="H6" s="41" t="s">
        <v>52</v>
      </c>
      <c r="I6" s="41" t="s">
        <v>53</v>
      </c>
      <c r="J6" s="41" t="s">
        <v>54</v>
      </c>
      <c r="K6" s="41" t="s">
        <v>55</v>
      </c>
      <c r="L6" s="12"/>
    </row>
    <row r="7" spans="1:14" s="14" customFormat="1" ht="28.5" customHeight="1">
      <c r="A7" s="15"/>
      <c r="B7" s="16"/>
      <c r="C7" s="16"/>
      <c r="D7" s="16"/>
      <c r="E7" s="16"/>
      <c r="F7" s="16"/>
      <c r="G7" s="16" t="s">
        <v>7</v>
      </c>
      <c r="H7" s="16" t="s">
        <v>7</v>
      </c>
      <c r="I7" s="16" t="s">
        <v>6</v>
      </c>
      <c r="J7" s="16" t="s">
        <v>7</v>
      </c>
      <c r="K7" s="16" t="s">
        <v>7</v>
      </c>
    </row>
    <row r="8" spans="1:14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</row>
    <row r="9" spans="1:14" s="18" customFormat="1" ht="18" customHeight="1">
      <c r="A9" s="19" t="s">
        <v>64</v>
      </c>
      <c r="B9" s="6"/>
      <c r="C9" s="6"/>
      <c r="D9" s="6"/>
      <c r="E9" s="6"/>
      <c r="F9" s="6"/>
      <c r="G9" s="6"/>
      <c r="H9" s="62">
        <v>0</v>
      </c>
      <c r="I9" s="61">
        <f>I10</f>
        <v>2460016.1819089549</v>
      </c>
      <c r="J9" s="62">
        <f>I9/$I$9</f>
        <v>1</v>
      </c>
      <c r="K9" s="62">
        <f>I9/'סכום נכסי הקרן'!$C$41</f>
        <v>0.10733757409591163</v>
      </c>
    </row>
    <row r="10" spans="1:14">
      <c r="A10" s="65" t="s">
        <v>202</v>
      </c>
      <c r="B10" s="21"/>
      <c r="C10" s="22"/>
      <c r="D10" s="22"/>
      <c r="E10" s="22"/>
      <c r="F10" s="22"/>
      <c r="G10" s="22"/>
      <c r="H10" s="66">
        <v>0</v>
      </c>
      <c r="I10" s="67">
        <f>I11+I16+I34</f>
        <v>2460016.1819089549</v>
      </c>
      <c r="J10" s="66">
        <f t="shared" ref="J10:J50" si="0">I10/$I$9</f>
        <v>1</v>
      </c>
      <c r="K10" s="66">
        <f>I10/'סכום נכסי הקרן'!$C$41</f>
        <v>0.10733757409591163</v>
      </c>
    </row>
    <row r="11" spans="1:14">
      <c r="A11" s="65" t="s">
        <v>203</v>
      </c>
      <c r="B11" s="21"/>
      <c r="C11" s="22"/>
      <c r="D11" s="22"/>
      <c r="E11" s="22"/>
      <c r="F11" s="22"/>
      <c r="G11" s="22"/>
      <c r="H11" s="66">
        <v>0</v>
      </c>
      <c r="I11" s="67">
        <f>I12+I13+I14+I15</f>
        <v>2044059.0669373162</v>
      </c>
      <c r="J11" s="66">
        <f t="shared" si="0"/>
        <v>0.83091285413868343</v>
      </c>
      <c r="K11" s="66">
        <f>I11/'סכום נכסי הקרן'!$C$41</f>
        <v>8.9188170048356344E-2</v>
      </c>
      <c r="N11" s="79"/>
    </row>
    <row r="12" spans="1:14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99</v>
      </c>
      <c r="G12" s="64">
        <v>0</v>
      </c>
      <c r="H12" s="64">
        <v>0</v>
      </c>
      <c r="I12" s="63">
        <v>6725.7110899999998</v>
      </c>
      <c r="J12" s="64">
        <f t="shared" si="0"/>
        <v>2.7340109140180113E-3</v>
      </c>
      <c r="K12" s="64">
        <f>I12/'סכום נכסי הקרן'!$C$41</f>
        <v>2.9346209906243938E-4</v>
      </c>
    </row>
    <row r="13" spans="1:14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99</v>
      </c>
      <c r="G13" s="64">
        <v>0</v>
      </c>
      <c r="H13" s="64">
        <v>0</v>
      </c>
      <c r="I13" s="63">
        <f>1994565.1899+30428.7591473159</f>
        <v>2024993.9490473161</v>
      </c>
      <c r="J13" s="64">
        <f t="shared" si="0"/>
        <v>0.82316285719549021</v>
      </c>
      <c r="K13" s="64">
        <f>I13/'סכום נכסי הקרן'!$C$41</f>
        <v>8.835630417722326E-2</v>
      </c>
    </row>
    <row r="14" spans="1:14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99</v>
      </c>
      <c r="G14" s="64">
        <v>0</v>
      </c>
      <c r="H14" s="64">
        <v>0</v>
      </c>
      <c r="I14" s="63">
        <v>46951.231419999996</v>
      </c>
      <c r="J14" s="64">
        <f t="shared" si="0"/>
        <v>1.9085740884666125E-2</v>
      </c>
      <c r="K14" s="64">
        <f>I14/'סכום נכסי הקרן'!$C$41</f>
        <v>2.0486171263832198E-3</v>
      </c>
    </row>
    <row r="15" spans="1:14">
      <c r="A15" t="s">
        <v>213</v>
      </c>
      <c r="B15" t="s">
        <v>210</v>
      </c>
      <c r="C15" t="s">
        <v>211</v>
      </c>
      <c r="D15" t="s">
        <v>207</v>
      </c>
      <c r="E15" t="s">
        <v>208</v>
      </c>
      <c r="F15" t="s">
        <v>99</v>
      </c>
      <c r="G15" s="64">
        <v>0</v>
      </c>
      <c r="H15" s="64">
        <v>0</v>
      </c>
      <c r="I15" s="63">
        <v>-34611.824619999999</v>
      </c>
      <c r="J15" s="64">
        <f t="shared" si="0"/>
        <v>-1.406975485549102E-2</v>
      </c>
      <c r="K15" s="64">
        <f>I15/'סכום נכסי הקרן'!$C$41</f>
        <v>-1.5102133543125798E-3</v>
      </c>
    </row>
    <row r="16" spans="1:14">
      <c r="A16" s="65" t="s">
        <v>214</v>
      </c>
      <c r="C16" s="12"/>
      <c r="H16" s="66">
        <v>0</v>
      </c>
      <c r="I16" s="67">
        <v>411869.25532163872</v>
      </c>
      <c r="J16" s="66">
        <f t="shared" si="0"/>
        <v>0.16742542522709389</v>
      </c>
      <c r="K16" s="66">
        <f>I16/'סכום נכסי הקרן'!$C$41</f>
        <v>1.7971038985852703E-2</v>
      </c>
    </row>
    <row r="17" spans="1:11">
      <c r="A17" t="s">
        <v>215</v>
      </c>
      <c r="B17" t="s">
        <v>216</v>
      </c>
      <c r="C17" t="s">
        <v>206</v>
      </c>
      <c r="D17" t="s">
        <v>207</v>
      </c>
      <c r="E17" t="s">
        <v>208</v>
      </c>
      <c r="F17" t="s">
        <v>107</v>
      </c>
      <c r="G17" s="64">
        <v>0</v>
      </c>
      <c r="H17" s="64">
        <v>0</v>
      </c>
      <c r="I17" s="63">
        <v>1.1476770119999999</v>
      </c>
      <c r="J17" s="64">
        <f t="shared" si="0"/>
        <v>4.6653230187673433E-7</v>
      </c>
      <c r="K17" s="64">
        <f>I17/'סכום נכסי הקרן'!$C$41</f>
        <v>5.0076445520830187E-8</v>
      </c>
    </row>
    <row r="18" spans="1:11">
      <c r="A18" t="s">
        <v>217</v>
      </c>
      <c r="B18" t="s">
        <v>218</v>
      </c>
      <c r="C18" t="s">
        <v>211</v>
      </c>
      <c r="D18" t="s">
        <v>207</v>
      </c>
      <c r="E18" t="s">
        <v>208</v>
      </c>
      <c r="F18" t="s">
        <v>107</v>
      </c>
      <c r="G18" s="64">
        <v>0</v>
      </c>
      <c r="H18" s="64">
        <v>0</v>
      </c>
      <c r="I18" s="63">
        <v>41161.306500815997</v>
      </c>
      <c r="J18" s="64">
        <f t="shared" si="0"/>
        <v>1.6732128350828619E-2</v>
      </c>
      <c r="K18" s="64">
        <f>I18/'סכום נכסי הקרן'!$C$41</f>
        <v>1.7959860666393705E-3</v>
      </c>
    </row>
    <row r="19" spans="1:11">
      <c r="A19" t="s">
        <v>219</v>
      </c>
      <c r="B19" t="s">
        <v>218</v>
      </c>
      <c r="C19" t="s">
        <v>211</v>
      </c>
      <c r="D19" t="s">
        <v>207</v>
      </c>
      <c r="E19" t="s">
        <v>208</v>
      </c>
      <c r="F19" t="s">
        <v>107</v>
      </c>
      <c r="G19" s="64">
        <v>0</v>
      </c>
      <c r="H19" s="64">
        <v>0</v>
      </c>
      <c r="I19" s="63">
        <v>6953.0694146280002</v>
      </c>
      <c r="J19" s="64">
        <f t="shared" si="0"/>
        <v>2.8264323892505734E-3</v>
      </c>
      <c r="K19" s="64">
        <f>I19/'סכום נכסי הקרן'!$C$41</f>
        <v>3.0338239600826794E-4</v>
      </c>
    </row>
    <row r="20" spans="1:11">
      <c r="A20" t="s">
        <v>220</v>
      </c>
      <c r="B20" t="s">
        <v>218</v>
      </c>
      <c r="C20" t="s">
        <v>211</v>
      </c>
      <c r="D20" t="s">
        <v>207</v>
      </c>
      <c r="E20" t="s">
        <v>208</v>
      </c>
      <c r="F20" t="s">
        <v>107</v>
      </c>
      <c r="G20" s="64">
        <v>0</v>
      </c>
      <c r="H20" s="64">
        <v>0</v>
      </c>
      <c r="I20" s="63">
        <v>-999.91066154400005</v>
      </c>
      <c r="J20" s="64">
        <f t="shared" si="0"/>
        <v>-4.0646507486307533E-4</v>
      </c>
      <c r="K20" s="64">
        <f>I20/'סכום נכסי הקרן'!$C$41</f>
        <v>-4.3628975090515618E-5</v>
      </c>
    </row>
    <row r="21" spans="1:11">
      <c r="A21" t="s">
        <v>221</v>
      </c>
      <c r="B21" t="s">
        <v>222</v>
      </c>
      <c r="C21" t="s">
        <v>223</v>
      </c>
      <c r="D21" t="s">
        <v>207</v>
      </c>
      <c r="E21" t="s">
        <v>208</v>
      </c>
      <c r="F21" t="s">
        <v>103</v>
      </c>
      <c r="G21" s="64">
        <v>0</v>
      </c>
      <c r="H21" s="64">
        <v>0</v>
      </c>
      <c r="I21" s="63">
        <v>370.50431379999998</v>
      </c>
      <c r="J21" s="64">
        <f t="shared" si="0"/>
        <v>1.5061051895703031E-4</v>
      </c>
      <c r="K21" s="64">
        <f>I21/'סכום נכסי הקרן'!$C$41</f>
        <v>1.6166167738173944E-5</v>
      </c>
    </row>
    <row r="22" spans="1:11">
      <c r="A22" t="s">
        <v>224</v>
      </c>
      <c r="B22" t="s">
        <v>225</v>
      </c>
      <c r="C22" t="s">
        <v>206</v>
      </c>
      <c r="D22" t="s">
        <v>207</v>
      </c>
      <c r="E22" t="s">
        <v>208</v>
      </c>
      <c r="F22" t="s">
        <v>103</v>
      </c>
      <c r="G22" s="64">
        <v>0</v>
      </c>
      <c r="H22" s="64">
        <v>0</v>
      </c>
      <c r="I22" s="63">
        <v>5604.4938413999998</v>
      </c>
      <c r="J22" s="64">
        <f t="shared" si="0"/>
        <v>2.2782345427707525E-3</v>
      </c>
      <c r="K22" s="64">
        <f>I22/'סכום נכסי הקרן'!$C$41</f>
        <v>2.4454016904252099E-4</v>
      </c>
    </row>
    <row r="23" spans="1:11">
      <c r="A23" t="s">
        <v>226</v>
      </c>
      <c r="B23" t="s">
        <v>227</v>
      </c>
      <c r="C23" t="s">
        <v>211</v>
      </c>
      <c r="D23" t="s">
        <v>207</v>
      </c>
      <c r="E23" t="s">
        <v>208</v>
      </c>
      <c r="F23" t="s">
        <v>103</v>
      </c>
      <c r="G23" s="64">
        <v>0</v>
      </c>
      <c r="H23" s="64">
        <v>0</v>
      </c>
      <c r="I23" s="63">
        <v>289883.91738300002</v>
      </c>
      <c r="J23" s="64">
        <f t="shared" si="0"/>
        <v>0.11783821566492794</v>
      </c>
      <c r="K23" s="64">
        <f>I23/'סכום נכסי הקרן'!$C$41</f>
        <v>1.2648468205264217E-2</v>
      </c>
    </row>
    <row r="24" spans="1:11">
      <c r="A24" t="s">
        <v>228</v>
      </c>
      <c r="B24" t="s">
        <v>227</v>
      </c>
      <c r="C24" t="s">
        <v>211</v>
      </c>
      <c r="D24" t="s">
        <v>207</v>
      </c>
      <c r="E24" t="s">
        <v>208</v>
      </c>
      <c r="F24" t="s">
        <v>103</v>
      </c>
      <c r="G24" s="64">
        <v>0</v>
      </c>
      <c r="H24" s="64">
        <v>0</v>
      </c>
      <c r="I24" s="63">
        <v>66311.477537800005</v>
      </c>
      <c r="J24" s="64">
        <f t="shared" si="0"/>
        <v>2.6955707863003883E-2</v>
      </c>
      <c r="K24" s="64">
        <f>I24/'סכום נכסי הקרן'!$C$41</f>
        <v>2.8933602900529272E-3</v>
      </c>
    </row>
    <row r="25" spans="1:11">
      <c r="A25" t="s">
        <v>229</v>
      </c>
      <c r="B25" t="s">
        <v>227</v>
      </c>
      <c r="C25" t="s">
        <v>211</v>
      </c>
      <c r="D25" t="s">
        <v>207</v>
      </c>
      <c r="E25" t="s">
        <v>208</v>
      </c>
      <c r="F25" t="s">
        <v>103</v>
      </c>
      <c r="G25" s="64">
        <v>0</v>
      </c>
      <c r="H25" s="64">
        <v>0</v>
      </c>
      <c r="I25" s="63">
        <v>-6507.0481829999999</v>
      </c>
      <c r="J25" s="64">
        <f t="shared" si="0"/>
        <v>-2.6451241381471634E-3</v>
      </c>
      <c r="K25" s="64">
        <f>I25/'סכום נכסי הקרן'!$C$41</f>
        <v>-2.8392120817125554E-4</v>
      </c>
    </row>
    <row r="26" spans="1:11">
      <c r="A26" t="s">
        <v>230</v>
      </c>
      <c r="B26" t="s">
        <v>231</v>
      </c>
      <c r="C26" t="s">
        <v>211</v>
      </c>
      <c r="D26" t="s">
        <v>207</v>
      </c>
      <c r="E26" t="s">
        <v>208</v>
      </c>
      <c r="F26" t="s">
        <v>117</v>
      </c>
      <c r="G26" s="64">
        <v>0</v>
      </c>
      <c r="H26" s="64">
        <v>0</v>
      </c>
      <c r="I26" s="63">
        <v>2902.46905995</v>
      </c>
      <c r="J26" s="64">
        <f t="shared" si="0"/>
        <v>1.1798577104064839E-3</v>
      </c>
      <c r="K26" s="64">
        <f>I26/'סכום נכסי הקרן'!$C$41</f>
        <v>1.2664306441338862E-4</v>
      </c>
    </row>
    <row r="27" spans="1:11">
      <c r="A27" t="s">
        <v>232</v>
      </c>
      <c r="B27" t="s">
        <v>233</v>
      </c>
      <c r="C27" t="s">
        <v>211</v>
      </c>
      <c r="D27" t="s">
        <v>207</v>
      </c>
      <c r="E27" t="s">
        <v>208</v>
      </c>
      <c r="F27" t="s">
        <v>201</v>
      </c>
      <c r="G27" s="64">
        <v>0</v>
      </c>
      <c r="H27" s="64">
        <v>0</v>
      </c>
      <c r="I27" s="63">
        <v>147.98949963600001</v>
      </c>
      <c r="J27" s="64">
        <f t="shared" si="0"/>
        <v>6.0157937465745128E-5</v>
      </c>
      <c r="K27" s="64">
        <f>I27/'סכום נכסי הקרן'!$C$41</f>
        <v>6.4572070701866363E-6</v>
      </c>
    </row>
    <row r="28" spans="1:11">
      <c r="A28" t="s">
        <v>234</v>
      </c>
      <c r="B28" t="s">
        <v>235</v>
      </c>
      <c r="C28" t="s">
        <v>211</v>
      </c>
      <c r="D28" t="s">
        <v>207</v>
      </c>
      <c r="E28" t="s">
        <v>208</v>
      </c>
      <c r="F28" t="s">
        <v>120</v>
      </c>
      <c r="G28" s="64">
        <v>0</v>
      </c>
      <c r="H28" s="64">
        <v>0</v>
      </c>
      <c r="I28" s="63">
        <v>38.879900839999998</v>
      </c>
      <c r="J28" s="64">
        <f t="shared" si="0"/>
        <v>1.5804733776112591E-5</v>
      </c>
      <c r="K28" s="64">
        <f>I28/'סכום נכסי הקרן'!$C$41</f>
        <v>1.6964417827596426E-6</v>
      </c>
    </row>
    <row r="29" spans="1:11">
      <c r="A29" t="s">
        <v>236</v>
      </c>
      <c r="B29" t="s">
        <v>237</v>
      </c>
      <c r="C29" t="s">
        <v>211</v>
      </c>
      <c r="D29" t="s">
        <v>207</v>
      </c>
      <c r="E29" t="s">
        <v>208</v>
      </c>
      <c r="F29" t="s">
        <v>200</v>
      </c>
      <c r="G29" s="64">
        <v>0</v>
      </c>
      <c r="H29" s="64">
        <v>0</v>
      </c>
      <c r="I29" s="63">
        <v>295.86765765074</v>
      </c>
      <c r="J29" s="64">
        <f t="shared" si="0"/>
        <v>1.202706144075641E-4</v>
      </c>
      <c r="K29" s="64">
        <f>I29/'סכום נכסי הקרן'!$C$41</f>
        <v>1.290955598553273E-5</v>
      </c>
    </row>
    <row r="30" spans="1:11">
      <c r="A30" t="s">
        <v>238</v>
      </c>
      <c r="B30" t="s">
        <v>239</v>
      </c>
      <c r="C30" t="s">
        <v>211</v>
      </c>
      <c r="D30" t="s">
        <v>207</v>
      </c>
      <c r="E30" t="s">
        <v>208</v>
      </c>
      <c r="F30" t="s">
        <v>198</v>
      </c>
      <c r="G30" s="64">
        <v>0</v>
      </c>
      <c r="H30" s="64">
        <v>0</v>
      </c>
      <c r="I30" s="63">
        <v>94.532063500000007</v>
      </c>
      <c r="J30" s="64">
        <f t="shared" si="0"/>
        <v>3.8427415313440665E-5</v>
      </c>
      <c r="K30" s="64">
        <f>I30/'סכום נכסי הקרן'!$C$41</f>
        <v>4.1247055385208067E-6</v>
      </c>
    </row>
    <row r="31" spans="1:11">
      <c r="A31" t="s">
        <v>240</v>
      </c>
      <c r="B31" t="s">
        <v>241</v>
      </c>
      <c r="C31" t="s">
        <v>211</v>
      </c>
      <c r="D31" t="s">
        <v>207</v>
      </c>
      <c r="E31" t="s">
        <v>208</v>
      </c>
      <c r="F31" t="s">
        <v>199</v>
      </c>
      <c r="G31" s="64">
        <v>0</v>
      </c>
      <c r="H31" s="64">
        <v>0</v>
      </c>
      <c r="I31" s="63">
        <v>106.56564028</v>
      </c>
      <c r="J31" s="64">
        <f t="shared" si="0"/>
        <v>4.3319081014054883E-5</v>
      </c>
      <c r="K31" s="64">
        <f>I31/'סכום נכסי הקרן'!$C$41</f>
        <v>4.6497650681129153E-6</v>
      </c>
    </row>
    <row r="32" spans="1:11">
      <c r="A32" t="s">
        <v>242</v>
      </c>
      <c r="B32" t="s">
        <v>243</v>
      </c>
      <c r="C32" t="s">
        <v>211</v>
      </c>
      <c r="D32" t="s">
        <v>207</v>
      </c>
      <c r="E32" t="s">
        <v>208</v>
      </c>
      <c r="F32" t="s">
        <v>110</v>
      </c>
      <c r="G32" s="64">
        <v>0</v>
      </c>
      <c r="H32" s="64">
        <v>0</v>
      </c>
      <c r="I32" s="63">
        <v>1702.2309595500001</v>
      </c>
      <c r="J32" s="64">
        <f t="shared" si="0"/>
        <v>6.9195925297901135E-4</v>
      </c>
      <c r="K32" s="64">
        <f>I32/'סכום נכסי הקרן'!$C$41</f>
        <v>7.4273227587986284E-5</v>
      </c>
    </row>
    <row r="33" spans="1:11">
      <c r="A33" t="s">
        <v>244</v>
      </c>
      <c r="B33" t="s">
        <v>245</v>
      </c>
      <c r="C33" t="s">
        <v>211</v>
      </c>
      <c r="D33" t="s">
        <v>207</v>
      </c>
      <c r="E33" t="s">
        <v>208</v>
      </c>
      <c r="F33" t="s">
        <v>197</v>
      </c>
      <c r="G33" s="64">
        <v>0</v>
      </c>
      <c r="H33" s="64">
        <v>0</v>
      </c>
      <c r="I33" s="63">
        <v>3801.76271632</v>
      </c>
      <c r="J33" s="64">
        <f t="shared" si="0"/>
        <v>1.5454218327010595E-3</v>
      </c>
      <c r="K33" s="64">
        <f>I33/'סכום נכסי הקרן'!$C$41</f>
        <v>1.6588183047698952E-4</v>
      </c>
    </row>
    <row r="34" spans="1:11">
      <c r="A34" s="65" t="s">
        <v>246</v>
      </c>
      <c r="C34" s="12"/>
      <c r="H34" s="66">
        <v>0</v>
      </c>
      <c r="I34" s="67">
        <v>4087.8596499999999</v>
      </c>
      <c r="J34" s="66">
        <f t="shared" si="0"/>
        <v>1.6617206342227596E-3</v>
      </c>
      <c r="K34" s="66">
        <f>I34/'סכום נכסי הקרן'!$C$41</f>
        <v>1.7836506170259073E-4</v>
      </c>
    </row>
    <row r="35" spans="1:11">
      <c r="A35" t="s">
        <v>247</v>
      </c>
      <c r="B35" t="s">
        <v>248</v>
      </c>
      <c r="C35" t="s">
        <v>223</v>
      </c>
      <c r="D35" t="s">
        <v>207</v>
      </c>
      <c r="E35" t="s">
        <v>208</v>
      </c>
      <c r="F35" t="s">
        <v>99</v>
      </c>
      <c r="G35" s="64">
        <v>0</v>
      </c>
      <c r="H35" s="64">
        <v>0</v>
      </c>
      <c r="I35" s="63">
        <v>4083.7384499999998</v>
      </c>
      <c r="J35" s="64">
        <f t="shared" si="0"/>
        <v>1.6600453606898831E-3</v>
      </c>
      <c r="K35" s="64">
        <f>I35/'סכום נכסי הקרן'!$C$41</f>
        <v>1.7818524190562466E-4</v>
      </c>
    </row>
    <row r="36" spans="1:11">
      <c r="A36" t="s">
        <v>249</v>
      </c>
      <c r="B36" t="s">
        <v>250</v>
      </c>
      <c r="C36" t="s">
        <v>206</v>
      </c>
      <c r="D36" t="s">
        <v>207</v>
      </c>
      <c r="E36" t="s">
        <v>208</v>
      </c>
      <c r="F36" t="s">
        <v>99</v>
      </c>
      <c r="G36" s="64">
        <v>0</v>
      </c>
      <c r="H36" s="64">
        <v>0</v>
      </c>
      <c r="I36" s="63">
        <v>4.1212</v>
      </c>
      <c r="J36" s="64">
        <f t="shared" si="0"/>
        <v>1.6752735328765107E-6</v>
      </c>
      <c r="K36" s="64">
        <f>I36/'סכום נכסי הקרן'!$C$41</f>
        <v>1.7981979696605212E-7</v>
      </c>
    </row>
    <row r="37" spans="1:11">
      <c r="A37" s="65" t="s">
        <v>251</v>
      </c>
      <c r="C37" s="12"/>
      <c r="H37" s="66">
        <v>0</v>
      </c>
      <c r="I37" s="67">
        <v>0</v>
      </c>
      <c r="J37" s="66">
        <f t="shared" si="0"/>
        <v>0</v>
      </c>
      <c r="K37" s="66">
        <f>I37/'סכום נכסי הקרן'!$C$41</f>
        <v>0</v>
      </c>
    </row>
    <row r="38" spans="1:11">
      <c r="A38" t="s">
        <v>252</v>
      </c>
      <c r="B38" t="s">
        <v>252</v>
      </c>
      <c r="C38" s="12"/>
      <c r="D38" t="s">
        <v>252</v>
      </c>
      <c r="F38" t="s">
        <v>252</v>
      </c>
      <c r="G38" s="64">
        <v>0</v>
      </c>
      <c r="H38" s="64">
        <v>0</v>
      </c>
      <c r="I38" s="63">
        <v>0</v>
      </c>
      <c r="J38" s="64">
        <f t="shared" si="0"/>
        <v>0</v>
      </c>
      <c r="K38" s="64">
        <f>I38/'סכום נכסי הקרן'!$C$41</f>
        <v>0</v>
      </c>
    </row>
    <row r="39" spans="1:11">
      <c r="A39" s="65" t="s">
        <v>253</v>
      </c>
      <c r="C39" s="12"/>
      <c r="H39" s="66">
        <v>0</v>
      </c>
      <c r="I39" s="67">
        <v>0</v>
      </c>
      <c r="J39" s="66">
        <f t="shared" si="0"/>
        <v>0</v>
      </c>
      <c r="K39" s="66">
        <f>I39/'סכום נכסי הקרן'!$C$41</f>
        <v>0</v>
      </c>
    </row>
    <row r="40" spans="1:11">
      <c r="A40" t="s">
        <v>252</v>
      </c>
      <c r="B40" t="s">
        <v>252</v>
      </c>
      <c r="C40" s="12"/>
      <c r="D40" t="s">
        <v>252</v>
      </c>
      <c r="F40" t="s">
        <v>252</v>
      </c>
      <c r="G40" s="64">
        <v>0</v>
      </c>
      <c r="H40" s="64">
        <v>0</v>
      </c>
      <c r="I40" s="63">
        <v>0</v>
      </c>
      <c r="J40" s="64">
        <f t="shared" si="0"/>
        <v>0</v>
      </c>
      <c r="K40" s="64">
        <f>I40/'סכום נכסי הקרן'!$C$41</f>
        <v>0</v>
      </c>
    </row>
    <row r="41" spans="1:11">
      <c r="A41" s="65" t="s">
        <v>254</v>
      </c>
      <c r="C41" s="12"/>
      <c r="H41" s="66">
        <v>0</v>
      </c>
      <c r="I41" s="67">
        <v>0</v>
      </c>
      <c r="J41" s="66">
        <f t="shared" si="0"/>
        <v>0</v>
      </c>
      <c r="K41" s="66">
        <f>I41/'סכום נכסי הקרן'!$C$41</f>
        <v>0</v>
      </c>
    </row>
    <row r="42" spans="1:11">
      <c r="A42" t="s">
        <v>252</v>
      </c>
      <c r="B42" t="s">
        <v>252</v>
      </c>
      <c r="C42" s="12"/>
      <c r="D42" t="s">
        <v>252</v>
      </c>
      <c r="F42" t="s">
        <v>252</v>
      </c>
      <c r="G42" s="64">
        <v>0</v>
      </c>
      <c r="H42" s="64">
        <v>0</v>
      </c>
      <c r="I42" s="63">
        <v>0</v>
      </c>
      <c r="J42" s="64">
        <f t="shared" si="0"/>
        <v>0</v>
      </c>
      <c r="K42" s="64">
        <f>I42/'סכום נכסי הקרן'!$C$41</f>
        <v>0</v>
      </c>
    </row>
    <row r="43" spans="1:11">
      <c r="A43" s="65" t="s">
        <v>255</v>
      </c>
      <c r="C43" s="12"/>
      <c r="H43" s="66">
        <v>0</v>
      </c>
      <c r="I43" s="67">
        <v>0</v>
      </c>
      <c r="J43" s="66">
        <f t="shared" si="0"/>
        <v>0</v>
      </c>
      <c r="K43" s="66">
        <f>I43/'סכום נכסי הקרן'!$C$41</f>
        <v>0</v>
      </c>
    </row>
    <row r="44" spans="1:11">
      <c r="A44" t="s">
        <v>252</v>
      </c>
      <c r="B44" t="s">
        <v>252</v>
      </c>
      <c r="C44" s="12"/>
      <c r="D44" t="s">
        <v>252</v>
      </c>
      <c r="F44" t="s">
        <v>252</v>
      </c>
      <c r="G44" s="64">
        <v>0</v>
      </c>
      <c r="H44" s="64">
        <v>0</v>
      </c>
      <c r="I44" s="63">
        <v>0</v>
      </c>
      <c r="J44" s="64">
        <f t="shared" si="0"/>
        <v>0</v>
      </c>
      <c r="K44" s="64">
        <f>I44/'סכום נכסי הקרן'!$C$41</f>
        <v>0</v>
      </c>
    </row>
    <row r="45" spans="1:11">
      <c r="A45" s="65" t="s">
        <v>256</v>
      </c>
      <c r="C45" s="12"/>
      <c r="H45" s="66">
        <v>0</v>
      </c>
      <c r="I45" s="67">
        <v>0</v>
      </c>
      <c r="J45" s="66">
        <f t="shared" si="0"/>
        <v>0</v>
      </c>
      <c r="K45" s="66">
        <f>I45/'סכום נכסי הקרן'!$C$41</f>
        <v>0</v>
      </c>
    </row>
    <row r="46" spans="1:11">
      <c r="A46" s="65" t="s">
        <v>257</v>
      </c>
      <c r="C46" s="12"/>
      <c r="H46" s="66">
        <v>0</v>
      </c>
      <c r="I46" s="67">
        <v>0</v>
      </c>
      <c r="J46" s="66">
        <f t="shared" si="0"/>
        <v>0</v>
      </c>
      <c r="K46" s="66">
        <f>I46/'סכום נכסי הקרן'!$C$41</f>
        <v>0</v>
      </c>
    </row>
    <row r="47" spans="1:11">
      <c r="A47" t="s">
        <v>252</v>
      </c>
      <c r="B47" t="s">
        <v>252</v>
      </c>
      <c r="C47" s="12"/>
      <c r="D47" t="s">
        <v>252</v>
      </c>
      <c r="F47" t="s">
        <v>252</v>
      </c>
      <c r="G47" s="64">
        <v>0</v>
      </c>
      <c r="H47" s="64">
        <v>0</v>
      </c>
      <c r="I47" s="63">
        <v>0</v>
      </c>
      <c r="J47" s="64">
        <f t="shared" si="0"/>
        <v>0</v>
      </c>
      <c r="K47" s="64">
        <f>I47/'סכום נכסי הקרן'!$C$41</f>
        <v>0</v>
      </c>
    </row>
    <row r="48" spans="1:11">
      <c r="A48" s="65" t="s">
        <v>255</v>
      </c>
      <c r="C48" s="12"/>
      <c r="H48" s="66">
        <v>0</v>
      </c>
      <c r="I48" s="67">
        <v>0</v>
      </c>
      <c r="J48" s="66">
        <f t="shared" si="0"/>
        <v>0</v>
      </c>
      <c r="K48" s="66">
        <f>I48/'סכום נכסי הקרן'!$C$41</f>
        <v>0</v>
      </c>
    </row>
    <row r="49" spans="1:11">
      <c r="A49" t="s">
        <v>252</v>
      </c>
      <c r="B49" t="s">
        <v>252</v>
      </c>
      <c r="C49" s="12"/>
      <c r="D49" t="s">
        <v>252</v>
      </c>
      <c r="F49" t="s">
        <v>252</v>
      </c>
      <c r="G49" s="64">
        <v>0</v>
      </c>
      <c r="H49" s="64">
        <v>0</v>
      </c>
      <c r="I49" s="63">
        <v>0</v>
      </c>
      <c r="J49" s="64">
        <f t="shared" si="0"/>
        <v>0</v>
      </c>
      <c r="K49" s="64">
        <f>I49/'סכום נכסי הקרן'!$C$41</f>
        <v>0</v>
      </c>
    </row>
    <row r="50" spans="1:11">
      <c r="A50" t="s">
        <v>258</v>
      </c>
      <c r="C50" s="12"/>
      <c r="J50" s="12">
        <f t="shared" si="0"/>
        <v>0</v>
      </c>
      <c r="K50" s="12">
        <f>I50/'סכום נכסי הקרן'!$C$41</f>
        <v>0</v>
      </c>
    </row>
    <row r="51" spans="1:11" hidden="1">
      <c r="C51" s="12"/>
    </row>
    <row r="52" spans="1:11" hidden="1">
      <c r="C52" s="12"/>
    </row>
    <row r="53" spans="1:11" hidden="1">
      <c r="C53" s="12"/>
    </row>
    <row r="54" spans="1:11" hidden="1">
      <c r="C54" s="12"/>
    </row>
    <row r="55" spans="1:11" hidden="1">
      <c r="C55" s="12"/>
    </row>
    <row r="56" spans="1:11" hidden="1">
      <c r="C56" s="12"/>
    </row>
    <row r="57" spans="1:11" hidden="1">
      <c r="C57" s="12"/>
    </row>
    <row r="58" spans="1:11" hidden="1">
      <c r="C58" s="12"/>
    </row>
    <row r="59" spans="1:11" hidden="1">
      <c r="C59" s="12"/>
    </row>
    <row r="60" spans="1:11" hidden="1">
      <c r="C60" s="12"/>
    </row>
    <row r="61" spans="1:11" hidden="1">
      <c r="C61" s="12"/>
    </row>
    <row r="62" spans="1:11" hidden="1">
      <c r="C62" s="12"/>
    </row>
    <row r="63" spans="1:11" hidden="1">
      <c r="C63" s="12"/>
    </row>
    <row r="64" spans="1:11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3:3" hidden="1">
      <c r="C369" s="12"/>
    </row>
    <row r="370" spans="3:3" hidden="1">
      <c r="C370" s="12"/>
    </row>
    <row r="371" spans="3:3" hidden="1">
      <c r="C371" s="12"/>
    </row>
    <row r="372" spans="3:3" hidden="1">
      <c r="C372" s="12"/>
    </row>
    <row r="373" spans="3:3" hidden="1">
      <c r="C373" s="12"/>
    </row>
    <row r="374" spans="3:3" hidden="1">
      <c r="C374" s="12"/>
    </row>
    <row r="375" spans="3:3" hidden="1">
      <c r="C375" s="12"/>
    </row>
    <row r="376" spans="3:3" hidden="1">
      <c r="C376" s="12"/>
    </row>
    <row r="377" spans="3:3" hidden="1">
      <c r="C377" s="12"/>
    </row>
    <row r="378" spans="3:3" hidden="1">
      <c r="C378" s="12"/>
    </row>
    <row r="379" spans="3:3" hidden="1">
      <c r="C379" s="12"/>
    </row>
    <row r="380" spans="3:3" hidden="1">
      <c r="C380" s="12"/>
    </row>
    <row r="381" spans="3:3" hidden="1">
      <c r="C381" s="12"/>
    </row>
    <row r="382" spans="3:3" hidden="1">
      <c r="C382" s="12"/>
    </row>
    <row r="383" spans="3:3" hidden="1">
      <c r="C383" s="12"/>
    </row>
    <row r="384" spans="3:3" hidden="1">
      <c r="C384" s="12"/>
    </row>
    <row r="385" spans="3:3" hidden="1">
      <c r="C385" s="12"/>
    </row>
    <row r="386" spans="3:3" hidden="1">
      <c r="C386" s="12"/>
    </row>
    <row r="387" spans="3:3" hidden="1">
      <c r="C387" s="12"/>
    </row>
    <row r="388" spans="3:3" hidden="1">
      <c r="C388" s="12"/>
    </row>
    <row r="389" spans="3:3" hidden="1">
      <c r="C389" s="12"/>
    </row>
    <row r="390" spans="3:3" hidden="1">
      <c r="C390" s="12"/>
    </row>
    <row r="391" spans="3:3" hidden="1">
      <c r="C391" s="12"/>
    </row>
    <row r="392" spans="3:3" hidden="1">
      <c r="C392" s="12"/>
    </row>
    <row r="393" spans="3:3" hidden="1">
      <c r="C393" s="12"/>
    </row>
    <row r="394" spans="3:3" hidden="1">
      <c r="C394" s="12"/>
    </row>
    <row r="395" spans="3:3" hidden="1">
      <c r="C395" s="12"/>
    </row>
    <row r="396" spans="3:3" hidden="1">
      <c r="C396" s="12"/>
    </row>
    <row r="397" spans="3:3" hidden="1">
      <c r="C397" s="12"/>
    </row>
    <row r="398" spans="3:3" hidden="1">
      <c r="C398" s="12"/>
    </row>
    <row r="399" spans="3:3" hidden="1">
      <c r="C399" s="12"/>
    </row>
    <row r="400" spans="3:3" hidden="1">
      <c r="C400" s="12"/>
    </row>
    <row r="401" spans="3:3" hidden="1">
      <c r="C401" s="12"/>
    </row>
    <row r="402" spans="3:3" hidden="1">
      <c r="C402" s="12"/>
    </row>
    <row r="403" spans="3:3" hidden="1">
      <c r="C403" s="12"/>
    </row>
    <row r="404" spans="3:3" hidden="1">
      <c r="C404" s="12"/>
    </row>
    <row r="405" spans="3:3" hidden="1">
      <c r="C405" s="12"/>
    </row>
    <row r="406" spans="3:3" hidden="1">
      <c r="C406" s="12"/>
    </row>
    <row r="407" spans="3:3" hidden="1">
      <c r="C407" s="12"/>
    </row>
    <row r="408" spans="3:3" hidden="1">
      <c r="C408" s="12"/>
    </row>
    <row r="409" spans="3:3" hidden="1">
      <c r="C409" s="12"/>
    </row>
    <row r="410" spans="3:3" hidden="1">
      <c r="C410" s="12"/>
    </row>
    <row r="411" spans="3:3" hidden="1">
      <c r="C411" s="12"/>
    </row>
    <row r="412" spans="3:3" hidden="1">
      <c r="C412" s="12"/>
    </row>
    <row r="413" spans="3:3" hidden="1">
      <c r="C413" s="12"/>
    </row>
    <row r="414" spans="3:3" hidden="1">
      <c r="C414" s="12"/>
    </row>
    <row r="415" spans="3:3" hidden="1">
      <c r="C415" s="12"/>
    </row>
    <row r="416" spans="3:3" hidden="1">
      <c r="C416" s="12"/>
    </row>
    <row r="417" spans="3:3" hidden="1">
      <c r="C417" s="12"/>
    </row>
    <row r="418" spans="3:3" hidden="1">
      <c r="C418" s="12"/>
    </row>
    <row r="419" spans="3:3" hidden="1">
      <c r="C419" s="12"/>
    </row>
    <row r="420" spans="3:3" hidden="1">
      <c r="C420" s="12"/>
    </row>
    <row r="421" spans="3:3" hidden="1">
      <c r="C421" s="12"/>
    </row>
    <row r="422" spans="3:3" hidden="1">
      <c r="C422" s="12"/>
    </row>
    <row r="423" spans="3:3" hidden="1">
      <c r="C423" s="12"/>
    </row>
    <row r="424" spans="3:3" hidden="1">
      <c r="C424" s="12"/>
    </row>
    <row r="425" spans="3:3" hidden="1">
      <c r="C425" s="12"/>
    </row>
    <row r="426" spans="3:3" hidden="1">
      <c r="C426" s="12"/>
    </row>
    <row r="427" spans="3:3" hidden="1">
      <c r="C427" s="12"/>
    </row>
    <row r="428" spans="3:3" hidden="1">
      <c r="C428" s="12"/>
    </row>
    <row r="429" spans="3:3" hidden="1">
      <c r="C429" s="12"/>
    </row>
    <row r="430" spans="3:3" hidden="1">
      <c r="C430" s="12"/>
    </row>
    <row r="431" spans="3:3" hidden="1">
      <c r="C431" s="12"/>
    </row>
    <row r="432" spans="3:3" hidden="1">
      <c r="C432" s="12"/>
    </row>
    <row r="433" spans="3:3" hidden="1">
      <c r="C433" s="12"/>
    </row>
    <row r="434" spans="3:3" hidden="1">
      <c r="C434" s="12"/>
    </row>
    <row r="435" spans="3:3" hidden="1">
      <c r="C435" s="12"/>
    </row>
    <row r="436" spans="3:3" hidden="1">
      <c r="C436" s="12"/>
    </row>
    <row r="437" spans="3:3" hidden="1">
      <c r="C437" s="12"/>
    </row>
    <row r="438" spans="3:3" hidden="1">
      <c r="C438" s="12"/>
    </row>
    <row r="439" spans="3:3" hidden="1">
      <c r="C439" s="12"/>
    </row>
    <row r="440" spans="3:3" hidden="1">
      <c r="C440" s="12"/>
    </row>
    <row r="441" spans="3:3" hidden="1">
      <c r="C441" s="12"/>
    </row>
    <row r="442" spans="3:3" hidden="1">
      <c r="C442" s="12"/>
    </row>
    <row r="443" spans="3:3" hidden="1">
      <c r="C443" s="12"/>
    </row>
    <row r="444" spans="3:3" hidden="1">
      <c r="C444" s="12"/>
    </row>
    <row r="445" spans="3:3" hidden="1">
      <c r="C445" s="12"/>
    </row>
    <row r="446" spans="3:3" hidden="1">
      <c r="C446" s="12"/>
    </row>
    <row r="447" spans="3:3" hidden="1">
      <c r="C447" s="12"/>
    </row>
    <row r="448" spans="3:3" hidden="1">
      <c r="C448" s="12"/>
    </row>
    <row r="449" spans="3:3" hidden="1">
      <c r="C449" s="12"/>
    </row>
    <row r="450" spans="3:3" hidden="1">
      <c r="C450" s="12"/>
    </row>
    <row r="451" spans="3:3" hidden="1">
      <c r="C451" s="12"/>
    </row>
    <row r="452" spans="3:3" hidden="1">
      <c r="C452" s="12"/>
    </row>
    <row r="453" spans="3:3" hidden="1">
      <c r="C453" s="12"/>
    </row>
    <row r="454" spans="3:3" hidden="1">
      <c r="C454" s="12"/>
    </row>
    <row r="455" spans="3:3" hidden="1">
      <c r="C455" s="12"/>
    </row>
    <row r="456" spans="3:3" hidden="1">
      <c r="C456" s="12"/>
    </row>
    <row r="457" spans="3:3" hidden="1">
      <c r="C457" s="12"/>
    </row>
    <row r="458" spans="3:3" hidden="1">
      <c r="C458" s="12"/>
    </row>
    <row r="459" spans="3:3" hidden="1">
      <c r="C459" s="12"/>
    </row>
    <row r="460" spans="3:3" hidden="1">
      <c r="C460" s="12"/>
    </row>
    <row r="461" spans="3:3" hidden="1">
      <c r="C461" s="12"/>
    </row>
    <row r="462" spans="3:3" hidden="1">
      <c r="C462" s="12"/>
    </row>
    <row r="463" spans="3:3" hidden="1">
      <c r="C463" s="12"/>
    </row>
    <row r="464" spans="3:3" hidden="1">
      <c r="C464" s="12"/>
    </row>
    <row r="465" spans="3:3" hidden="1">
      <c r="C465" s="12"/>
    </row>
    <row r="466" spans="3:3" hidden="1">
      <c r="C466" s="12"/>
    </row>
    <row r="467" spans="3:3" hidden="1">
      <c r="C467" s="12"/>
    </row>
    <row r="468" spans="3:3" hidden="1">
      <c r="C468" s="12"/>
    </row>
    <row r="469" spans="3:3" hidden="1">
      <c r="C469" s="12"/>
    </row>
    <row r="470" spans="3:3" hidden="1">
      <c r="C470" s="12"/>
    </row>
    <row r="471" spans="3:3" hidden="1">
      <c r="C471" s="12"/>
    </row>
    <row r="472" spans="3:3" hidden="1">
      <c r="C472" s="12"/>
    </row>
    <row r="473" spans="3:3" hidden="1">
      <c r="C473" s="12"/>
    </row>
    <row r="474" spans="3:3" hidden="1">
      <c r="C474" s="12"/>
    </row>
    <row r="475" spans="3:3" hidden="1">
      <c r="C475" s="12"/>
    </row>
    <row r="476" spans="3:3" hidden="1">
      <c r="C476" s="12"/>
    </row>
    <row r="477" spans="3:3" hidden="1">
      <c r="C477" s="12"/>
    </row>
    <row r="478" spans="3:3" hidden="1">
      <c r="C478" s="12"/>
    </row>
    <row r="479" spans="3:3" hidden="1">
      <c r="C479" s="12"/>
    </row>
    <row r="480" spans="3:3" hidden="1">
      <c r="C480" s="12"/>
    </row>
    <row r="481" spans="3:4" hidden="1">
      <c r="C481" s="12"/>
    </row>
    <row r="482" spans="3:4" hidden="1">
      <c r="C482" s="12"/>
    </row>
    <row r="483" spans="3:4" hidden="1">
      <c r="C483" s="12"/>
    </row>
    <row r="484" spans="3:4" hidden="1">
      <c r="C484" s="12"/>
    </row>
    <row r="485" spans="3:4" hidden="1">
      <c r="D485" s="11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23.28515625" style="11" bestFit="1" customWidth="1"/>
    <col min="3" max="3" width="12.7109375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5.5703125" style="12" customWidth="1"/>
    <col min="11" max="11" width="14.7109375" style="12" customWidth="1"/>
    <col min="12" max="12" width="11.7109375" style="12" customWidth="1"/>
    <col min="13" max="13" width="31.140625" style="12" customWidth="1"/>
    <col min="14" max="14" width="14.7109375" style="12" customWidth="1"/>
    <col min="15" max="15" width="26.140625" style="12" customWidth="1"/>
    <col min="16" max="16" width="26.85546875" style="12" customWidth="1"/>
    <col min="17" max="17" width="25.42578125" style="12" customWidth="1"/>
    <col min="18" max="37" width="7.5703125" style="12" hidden="1" customWidth="1"/>
    <col min="38" max="38" width="6.7109375" style="12" hidden="1" customWidth="1"/>
    <col min="39" max="39" width="7.7109375" style="12" hidden="1" customWidth="1"/>
    <col min="40" max="40" width="7.140625" style="12" hidden="1" customWidth="1"/>
    <col min="41" max="41" width="6" style="12" hidden="1" customWidth="1"/>
    <col min="42" max="42" width="7.85546875" style="12" hidden="1" customWidth="1"/>
    <col min="43" max="43" width="8.140625" style="12" hidden="1" customWidth="1"/>
    <col min="44" max="44" width="1.7109375" style="12" hidden="1" customWidth="1"/>
    <col min="45" max="45" width="15" style="12" hidden="1" customWidth="1"/>
    <col min="46" max="46" width="8.7109375" style="12" hidden="1" customWidth="1"/>
    <col min="47" max="47" width="10" style="12" hidden="1" customWidth="1"/>
    <col min="48" max="48" width="9.5703125" style="12" hidden="1" customWidth="1"/>
    <col min="49" max="49" width="6.140625" style="12" hidden="1" customWidth="1"/>
    <col min="50" max="51" width="5.7109375" style="12" hidden="1" customWidth="1"/>
    <col min="52" max="52" width="6.85546875" style="12" hidden="1" customWidth="1"/>
    <col min="53" max="53" width="6.42578125" style="12" hidden="1" customWidth="1"/>
    <col min="54" max="54" width="6.7109375" style="12" hidden="1" customWidth="1"/>
    <col min="55" max="55" width="7.28515625" style="12" hidden="1" customWidth="1"/>
    <col min="56" max="67" width="5.7109375" style="12" hidden="1" customWidth="1"/>
    <col min="68" max="16384" width="9.140625" style="12" hidden="1"/>
  </cols>
  <sheetData>
    <row r="1" spans="1:52">
      <c r="A1" s="2" t="s">
        <v>0</v>
      </c>
      <c r="B1" t="s">
        <v>194</v>
      </c>
    </row>
    <row r="2" spans="1:52">
      <c r="A2" s="2" t="s">
        <v>1</v>
      </c>
    </row>
    <row r="3" spans="1:52">
      <c r="A3" s="2" t="s">
        <v>2</v>
      </c>
      <c r="B3" t="s">
        <v>195</v>
      </c>
    </row>
    <row r="4" spans="1:52">
      <c r="A4" s="2" t="s">
        <v>3</v>
      </c>
    </row>
    <row r="5" spans="1:52" ht="21.75" customHeight="1">
      <c r="A5" s="142" t="s">
        <v>65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4"/>
    </row>
    <row r="6" spans="1:52" ht="27.75" customHeight="1">
      <c r="A6" s="145" t="s">
        <v>66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  <c r="AT6" s="14"/>
      <c r="AU6" s="14"/>
    </row>
    <row r="7" spans="1:52" s="14" customFormat="1" ht="76.5" customHeight="1">
      <c r="A7" s="38" t="s">
        <v>45</v>
      </c>
      <c r="B7" s="39" t="s">
        <v>46</v>
      </c>
      <c r="C7" s="39" t="s">
        <v>67</v>
      </c>
      <c r="D7" s="39" t="s">
        <v>48</v>
      </c>
      <c r="E7" s="39" t="s">
        <v>49</v>
      </c>
      <c r="F7" s="39" t="s">
        <v>68</v>
      </c>
      <c r="G7" s="39" t="s">
        <v>69</v>
      </c>
      <c r="H7" s="39" t="s">
        <v>50</v>
      </c>
      <c r="I7" s="39" t="s">
        <v>51</v>
      </c>
      <c r="J7" s="39" t="s">
        <v>52</v>
      </c>
      <c r="K7" s="39" t="s">
        <v>184</v>
      </c>
      <c r="L7" s="39" t="s">
        <v>185</v>
      </c>
      <c r="M7" s="148" t="s">
        <v>189</v>
      </c>
      <c r="N7" s="39" t="s">
        <v>53</v>
      </c>
      <c r="O7" s="39" t="s">
        <v>186</v>
      </c>
      <c r="P7" s="39" t="s">
        <v>54</v>
      </c>
      <c r="Q7" s="149" t="s">
        <v>180</v>
      </c>
      <c r="AL7" s="12"/>
      <c r="AT7" s="12"/>
      <c r="AU7" s="12"/>
      <c r="AV7" s="12"/>
    </row>
    <row r="8" spans="1:52" s="14" customFormat="1" ht="21.75" customHeight="1">
      <c r="A8" s="15"/>
      <c r="B8" s="24"/>
      <c r="C8" s="24"/>
      <c r="D8" s="24"/>
      <c r="E8" s="24"/>
      <c r="F8" s="24" t="s">
        <v>71</v>
      </c>
      <c r="G8" s="24" t="s">
        <v>72</v>
      </c>
      <c r="H8" s="24"/>
      <c r="I8" s="24" t="s">
        <v>7</v>
      </c>
      <c r="J8" s="24" t="s">
        <v>7</v>
      </c>
      <c r="K8" s="24" t="s">
        <v>181</v>
      </c>
      <c r="L8" s="24"/>
      <c r="M8" s="16" t="s">
        <v>182</v>
      </c>
      <c r="N8" s="24" t="s">
        <v>6</v>
      </c>
      <c r="O8" s="24" t="s">
        <v>7</v>
      </c>
      <c r="P8" s="24" t="s">
        <v>7</v>
      </c>
      <c r="Q8" s="25" t="s">
        <v>7</v>
      </c>
      <c r="AT8" s="12"/>
      <c r="AU8" s="12"/>
    </row>
    <row r="9" spans="1:52" s="18" customFormat="1" ht="18" customHeight="1">
      <c r="A9" s="17"/>
      <c r="B9" s="26" t="s">
        <v>8</v>
      </c>
      <c r="C9" s="2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6" t="s">
        <v>77</v>
      </c>
      <c r="Q9" s="27" t="s">
        <v>82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T9" s="12"/>
      <c r="AU9" s="12"/>
      <c r="AV9" s="14"/>
    </row>
    <row r="10" spans="1:52" s="18" customFormat="1" ht="18" customHeight="1">
      <c r="A10" s="19" t="s">
        <v>78</v>
      </c>
      <c r="B10" s="26"/>
      <c r="C10" s="26"/>
      <c r="D10" s="6"/>
      <c r="E10" s="6"/>
      <c r="F10" s="6"/>
      <c r="G10" s="61">
        <v>3.77</v>
      </c>
      <c r="H10" s="6"/>
      <c r="I10" s="6"/>
      <c r="J10" s="62">
        <v>-2.7000000000000001E-3</v>
      </c>
      <c r="K10" s="61">
        <v>6534550838</v>
      </c>
      <c r="L10" s="6"/>
      <c r="M10" s="61">
        <v>0</v>
      </c>
      <c r="N10" s="61">
        <v>7332931.727680211</v>
      </c>
      <c r="O10" s="6"/>
      <c r="P10" s="62">
        <v>1</v>
      </c>
      <c r="Q10" s="62">
        <v>0.32040000000000002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T10" s="12"/>
      <c r="AU10" s="12"/>
      <c r="AV10" s="14"/>
      <c r="AZ10" s="12"/>
    </row>
    <row r="11" spans="1:52">
      <c r="A11" s="65" t="s">
        <v>202</v>
      </c>
      <c r="B11" s="12"/>
      <c r="C11" s="12"/>
      <c r="G11" s="67">
        <v>3.84</v>
      </c>
      <c r="J11" s="66">
        <v>-2.8999999999999998E-3</v>
      </c>
      <c r="K11" s="67">
        <v>6473651838</v>
      </c>
      <c r="M11" s="67">
        <v>0</v>
      </c>
      <c r="N11" s="67">
        <v>7132056.4218939999</v>
      </c>
      <c r="P11" s="66">
        <v>0.97260000000000002</v>
      </c>
      <c r="Q11" s="66">
        <v>0.31159999999999999</v>
      </c>
    </row>
    <row r="12" spans="1:52">
      <c r="A12" s="65" t="s">
        <v>259</v>
      </c>
      <c r="B12" s="12"/>
      <c r="C12" s="12"/>
      <c r="G12" s="67">
        <v>4.96</v>
      </c>
      <c r="J12" s="66">
        <v>-1.24E-2</v>
      </c>
      <c r="K12" s="67">
        <v>2313889441</v>
      </c>
      <c r="M12" s="67">
        <v>0</v>
      </c>
      <c r="N12" s="67">
        <v>2741420.8436314999</v>
      </c>
      <c r="P12" s="66">
        <v>0.37390000000000001</v>
      </c>
      <c r="Q12" s="66">
        <v>0.1198</v>
      </c>
    </row>
    <row r="13" spans="1:52">
      <c r="A13" s="65" t="s">
        <v>260</v>
      </c>
      <c r="B13" s="12"/>
      <c r="C13" s="12"/>
      <c r="G13" s="67">
        <v>4.96</v>
      </c>
      <c r="J13" s="66">
        <v>-1.24E-2</v>
      </c>
      <c r="K13" s="67">
        <v>2313889441</v>
      </c>
      <c r="M13" s="67">
        <v>0</v>
      </c>
      <c r="N13" s="67">
        <v>2741420.8436314999</v>
      </c>
      <c r="P13" s="66">
        <v>0.37390000000000001</v>
      </c>
      <c r="Q13" s="66">
        <v>0.1198</v>
      </c>
    </row>
    <row r="14" spans="1:52">
      <c r="A14" t="s">
        <v>261</v>
      </c>
      <c r="B14" t="s">
        <v>262</v>
      </c>
      <c r="C14" t="s">
        <v>97</v>
      </c>
      <c r="D14" t="s">
        <v>263</v>
      </c>
      <c r="F14" t="s">
        <v>264</v>
      </c>
      <c r="G14" s="63">
        <v>0.08</v>
      </c>
      <c r="H14" t="s">
        <v>99</v>
      </c>
      <c r="I14" s="64">
        <v>0.04</v>
      </c>
      <c r="J14" s="64">
        <v>1.24E-2</v>
      </c>
      <c r="K14" s="63">
        <v>102714856</v>
      </c>
      <c r="L14" s="63">
        <v>137.53</v>
      </c>
      <c r="M14" s="63">
        <v>0</v>
      </c>
      <c r="N14" s="63">
        <v>141263.74145679999</v>
      </c>
      <c r="O14" s="64">
        <v>9.9000000000000008E-3</v>
      </c>
      <c r="P14" s="64">
        <v>1.9300000000000001E-2</v>
      </c>
      <c r="Q14" s="64">
        <v>6.1999999999999998E-3</v>
      </c>
    </row>
    <row r="15" spans="1:52">
      <c r="A15" t="s">
        <v>265</v>
      </c>
      <c r="B15" t="s">
        <v>266</v>
      </c>
      <c r="C15" t="s">
        <v>97</v>
      </c>
      <c r="D15" t="s">
        <v>263</v>
      </c>
      <c r="F15" t="s">
        <v>264</v>
      </c>
      <c r="G15" s="63">
        <v>2.89</v>
      </c>
      <c r="H15" t="s">
        <v>99</v>
      </c>
      <c r="I15" s="64">
        <v>0.04</v>
      </c>
      <c r="J15" s="64">
        <v>-1.6E-2</v>
      </c>
      <c r="K15" s="63">
        <v>237772380</v>
      </c>
      <c r="L15" s="63">
        <v>152.28</v>
      </c>
      <c r="M15" s="63">
        <v>0</v>
      </c>
      <c r="N15" s="63">
        <v>362079.780264</v>
      </c>
      <c r="O15" s="64">
        <v>1.6899999999999998E-2</v>
      </c>
      <c r="P15" s="64">
        <v>4.9399999999999999E-2</v>
      </c>
      <c r="Q15" s="64">
        <v>1.5800000000000002E-2</v>
      </c>
    </row>
    <row r="16" spans="1:52">
      <c r="A16" t="s">
        <v>267</v>
      </c>
      <c r="B16" t="s">
        <v>268</v>
      </c>
      <c r="C16" t="s">
        <v>97</v>
      </c>
      <c r="D16" t="s">
        <v>263</v>
      </c>
      <c r="F16" t="s">
        <v>264</v>
      </c>
      <c r="G16" s="63">
        <v>12.34</v>
      </c>
      <c r="H16" t="s">
        <v>99</v>
      </c>
      <c r="I16" s="64">
        <v>0.04</v>
      </c>
      <c r="J16" s="64">
        <v>-2.3E-3</v>
      </c>
      <c r="K16" s="63">
        <v>9952614</v>
      </c>
      <c r="L16" s="63">
        <v>198.59</v>
      </c>
      <c r="M16" s="63">
        <v>0</v>
      </c>
      <c r="N16" s="63">
        <v>19764.896142599999</v>
      </c>
      <c r="O16" s="64">
        <v>5.9999999999999995E-4</v>
      </c>
      <c r="P16" s="64">
        <v>2.7000000000000001E-3</v>
      </c>
      <c r="Q16" s="64">
        <v>8.9999999999999998E-4</v>
      </c>
    </row>
    <row r="17" spans="1:17">
      <c r="A17" t="s">
        <v>269</v>
      </c>
      <c r="B17" t="s">
        <v>270</v>
      </c>
      <c r="C17" t="s">
        <v>97</v>
      </c>
      <c r="D17" t="s">
        <v>263</v>
      </c>
      <c r="F17" t="s">
        <v>264</v>
      </c>
      <c r="G17" s="63">
        <v>16.5</v>
      </c>
      <c r="H17" t="s">
        <v>99</v>
      </c>
      <c r="I17" s="64">
        <v>2.75E-2</v>
      </c>
      <c r="J17" s="64">
        <v>5.9999999999999995E-4</v>
      </c>
      <c r="K17" s="63">
        <v>1473235</v>
      </c>
      <c r="L17" s="63">
        <v>169.6</v>
      </c>
      <c r="M17" s="63">
        <v>0</v>
      </c>
      <c r="N17" s="63">
        <v>2498.6065600000002</v>
      </c>
      <c r="O17" s="64">
        <v>1E-4</v>
      </c>
      <c r="P17" s="64">
        <v>2.9999999999999997E-4</v>
      </c>
      <c r="Q17" s="64">
        <v>1E-4</v>
      </c>
    </row>
    <row r="18" spans="1:17">
      <c r="A18" t="s">
        <v>271</v>
      </c>
      <c r="B18" t="s">
        <v>272</v>
      </c>
      <c r="C18" t="s">
        <v>97</v>
      </c>
      <c r="D18" t="s">
        <v>263</v>
      </c>
      <c r="F18" t="s">
        <v>264</v>
      </c>
      <c r="G18" s="63">
        <v>1.23</v>
      </c>
      <c r="H18" t="s">
        <v>99</v>
      </c>
      <c r="I18" s="64">
        <v>2.75E-2</v>
      </c>
      <c r="J18" s="64">
        <v>-1.89E-2</v>
      </c>
      <c r="K18" s="63">
        <v>143797994</v>
      </c>
      <c r="L18" s="63">
        <v>113.53</v>
      </c>
      <c r="M18" s="63">
        <v>0</v>
      </c>
      <c r="N18" s="63">
        <v>163253.86258819999</v>
      </c>
      <c r="O18" s="64">
        <v>8.2000000000000007E-3</v>
      </c>
      <c r="P18" s="64">
        <v>2.23E-2</v>
      </c>
      <c r="Q18" s="64">
        <v>7.1000000000000004E-3</v>
      </c>
    </row>
    <row r="19" spans="1:17">
      <c r="A19" t="s">
        <v>273</v>
      </c>
      <c r="B19" t="s">
        <v>274</v>
      </c>
      <c r="C19" t="s">
        <v>97</v>
      </c>
      <c r="D19" t="s">
        <v>263</v>
      </c>
      <c r="F19" t="s">
        <v>264</v>
      </c>
      <c r="G19" s="63">
        <v>2.2000000000000002</v>
      </c>
      <c r="H19" t="s">
        <v>99</v>
      </c>
      <c r="I19" s="64">
        <v>1.7500000000000002E-2</v>
      </c>
      <c r="J19" s="64">
        <v>-1.7500000000000002E-2</v>
      </c>
      <c r="K19" s="63">
        <v>256029809</v>
      </c>
      <c r="L19" s="63">
        <v>112.94</v>
      </c>
      <c r="M19" s="63">
        <v>0</v>
      </c>
      <c r="N19" s="63">
        <v>289160.06628460001</v>
      </c>
      <c r="O19" s="64">
        <v>1.3299999999999999E-2</v>
      </c>
      <c r="P19" s="64">
        <v>3.9399999999999998E-2</v>
      </c>
      <c r="Q19" s="64">
        <v>1.26E-2</v>
      </c>
    </row>
    <row r="20" spans="1:17">
      <c r="A20" t="s">
        <v>275</v>
      </c>
      <c r="B20" t="s">
        <v>276</v>
      </c>
      <c r="C20" t="s">
        <v>97</v>
      </c>
      <c r="D20" t="s">
        <v>263</v>
      </c>
      <c r="F20" t="s">
        <v>264</v>
      </c>
      <c r="G20" s="63">
        <v>7.79</v>
      </c>
      <c r="H20" t="s">
        <v>99</v>
      </c>
      <c r="I20" s="64">
        <v>5.0000000000000001E-3</v>
      </c>
      <c r="J20" s="64">
        <v>-8.3999999999999995E-3</v>
      </c>
      <c r="K20" s="63">
        <v>380651306</v>
      </c>
      <c r="L20" s="63">
        <v>112.75</v>
      </c>
      <c r="M20" s="63">
        <v>0</v>
      </c>
      <c r="N20" s="63">
        <v>429184.34751499997</v>
      </c>
      <c r="O20" s="64">
        <v>1.8800000000000001E-2</v>
      </c>
      <c r="P20" s="64">
        <v>5.8500000000000003E-2</v>
      </c>
      <c r="Q20" s="64">
        <v>1.8800000000000001E-2</v>
      </c>
    </row>
    <row r="21" spans="1:17">
      <c r="A21" t="s">
        <v>277</v>
      </c>
      <c r="B21" t="s">
        <v>278</v>
      </c>
      <c r="C21" t="s">
        <v>97</v>
      </c>
      <c r="D21" t="s">
        <v>263</v>
      </c>
      <c r="F21" t="s">
        <v>264</v>
      </c>
      <c r="G21" s="63">
        <v>5.07</v>
      </c>
      <c r="H21" t="s">
        <v>99</v>
      </c>
      <c r="I21" s="64">
        <v>1E-3</v>
      </c>
      <c r="J21" s="64">
        <v>-1.32E-2</v>
      </c>
      <c r="K21" s="63">
        <v>32728877</v>
      </c>
      <c r="L21" s="63">
        <v>109.2</v>
      </c>
      <c r="M21" s="63">
        <v>0</v>
      </c>
      <c r="N21" s="63">
        <v>35739.933684000003</v>
      </c>
      <c r="O21" s="64">
        <v>3.8E-3</v>
      </c>
      <c r="P21" s="64">
        <v>4.8999999999999998E-3</v>
      </c>
      <c r="Q21" s="64">
        <v>1.6000000000000001E-3</v>
      </c>
    </row>
    <row r="22" spans="1:17">
      <c r="A22" t="s">
        <v>279</v>
      </c>
      <c r="B22" t="s">
        <v>280</v>
      </c>
      <c r="C22" t="s">
        <v>97</v>
      </c>
      <c r="D22" t="s">
        <v>263</v>
      </c>
      <c r="F22" t="s">
        <v>264</v>
      </c>
      <c r="G22" s="63">
        <v>4.2699999999999996</v>
      </c>
      <c r="H22" t="s">
        <v>99</v>
      </c>
      <c r="I22" s="64">
        <v>7.4999999999999997E-3</v>
      </c>
      <c r="J22" s="64">
        <v>-1.44E-2</v>
      </c>
      <c r="K22" s="63">
        <v>443557700</v>
      </c>
      <c r="L22" s="63">
        <v>112.46</v>
      </c>
      <c r="M22" s="63">
        <v>0</v>
      </c>
      <c r="N22" s="63">
        <v>498824.98942</v>
      </c>
      <c r="O22" s="64">
        <v>2.0299999999999999E-2</v>
      </c>
      <c r="P22" s="64">
        <v>6.8000000000000005E-2</v>
      </c>
      <c r="Q22" s="64">
        <v>2.18E-2</v>
      </c>
    </row>
    <row r="23" spans="1:17">
      <c r="A23" t="s">
        <v>281</v>
      </c>
      <c r="B23" t="s">
        <v>282</v>
      </c>
      <c r="C23" t="s">
        <v>97</v>
      </c>
      <c r="D23" t="s">
        <v>263</v>
      </c>
      <c r="F23" t="s">
        <v>264</v>
      </c>
      <c r="G23" s="63">
        <v>10.37</v>
      </c>
      <c r="H23" t="s">
        <v>99</v>
      </c>
      <c r="I23" s="64">
        <v>1E-3</v>
      </c>
      <c r="J23" s="64">
        <v>-5.4999999999999997E-3</v>
      </c>
      <c r="K23" s="63">
        <v>174293739</v>
      </c>
      <c r="L23" s="63">
        <v>108.59</v>
      </c>
      <c r="M23" s="63">
        <v>0</v>
      </c>
      <c r="N23" s="63">
        <v>189265.5711801</v>
      </c>
      <c r="O23" s="64">
        <v>2.6100000000000002E-2</v>
      </c>
      <c r="P23" s="64">
        <v>2.58E-2</v>
      </c>
      <c r="Q23" s="64">
        <v>8.3000000000000001E-3</v>
      </c>
    </row>
    <row r="24" spans="1:17">
      <c r="A24" t="s">
        <v>283</v>
      </c>
      <c r="B24" t="s">
        <v>284</v>
      </c>
      <c r="C24" t="s">
        <v>97</v>
      </c>
      <c r="D24" t="s">
        <v>263</v>
      </c>
      <c r="F24" t="s">
        <v>264</v>
      </c>
      <c r="G24" s="63">
        <v>28.23</v>
      </c>
      <c r="H24" t="s">
        <v>99</v>
      </c>
      <c r="I24" s="64">
        <v>5.0000000000000001E-3</v>
      </c>
      <c r="J24" s="64">
        <v>5.1999999999999998E-3</v>
      </c>
      <c r="K24" s="63">
        <v>68615</v>
      </c>
      <c r="L24" s="63">
        <v>100.98</v>
      </c>
      <c r="M24" s="63">
        <v>0</v>
      </c>
      <c r="N24" s="63">
        <v>69.287426999999994</v>
      </c>
      <c r="O24" s="64">
        <v>0</v>
      </c>
      <c r="P24" s="64">
        <v>0</v>
      </c>
      <c r="Q24" s="64">
        <v>0</v>
      </c>
    </row>
    <row r="25" spans="1:17">
      <c r="A25" t="s">
        <v>285</v>
      </c>
      <c r="B25" t="s">
        <v>286</v>
      </c>
      <c r="C25" t="s">
        <v>97</v>
      </c>
      <c r="D25" t="s">
        <v>263</v>
      </c>
      <c r="F25" t="s">
        <v>264</v>
      </c>
      <c r="G25" s="63">
        <v>5.82</v>
      </c>
      <c r="H25" t="s">
        <v>99</v>
      </c>
      <c r="I25" s="64">
        <v>7.4999999999999997E-3</v>
      </c>
      <c r="J25" s="64">
        <v>-1.61E-2</v>
      </c>
      <c r="K25" s="63">
        <v>517590803</v>
      </c>
      <c r="L25" s="63">
        <v>114.87</v>
      </c>
      <c r="M25" s="63">
        <v>0</v>
      </c>
      <c r="N25" s="63">
        <v>594556.5554061</v>
      </c>
      <c r="O25" s="64">
        <v>2.58E-2</v>
      </c>
      <c r="P25" s="64">
        <v>8.1100000000000005E-2</v>
      </c>
      <c r="Q25" s="64">
        <v>2.5999999999999999E-2</v>
      </c>
    </row>
    <row r="26" spans="1:17">
      <c r="A26" t="s">
        <v>287</v>
      </c>
      <c r="B26" t="s">
        <v>288</v>
      </c>
      <c r="C26" t="s">
        <v>97</v>
      </c>
      <c r="D26" t="s">
        <v>263</v>
      </c>
      <c r="F26" t="s">
        <v>264</v>
      </c>
      <c r="G26" s="63">
        <v>21.61</v>
      </c>
      <c r="H26" t="s">
        <v>99</v>
      </c>
      <c r="I26" s="64">
        <v>0.01</v>
      </c>
      <c r="J26" s="64">
        <v>3.0000000000000001E-3</v>
      </c>
      <c r="K26" s="63">
        <v>13257513</v>
      </c>
      <c r="L26" s="63">
        <v>118.87</v>
      </c>
      <c r="M26" s="63">
        <v>0</v>
      </c>
      <c r="N26" s="63">
        <v>15759.2057031</v>
      </c>
      <c r="O26" s="64">
        <v>6.9999999999999999E-4</v>
      </c>
      <c r="P26" s="64">
        <v>2.0999999999999999E-3</v>
      </c>
      <c r="Q26" s="64">
        <v>6.9999999999999999E-4</v>
      </c>
    </row>
    <row r="27" spans="1:17">
      <c r="A27" s="65" t="s">
        <v>289</v>
      </c>
      <c r="B27" s="12"/>
      <c r="C27" s="12"/>
      <c r="G27" s="67">
        <v>3.15</v>
      </c>
      <c r="J27" s="66">
        <v>3.0999999999999999E-3</v>
      </c>
      <c r="K27" s="67">
        <v>4159762397</v>
      </c>
      <c r="M27" s="67">
        <v>0</v>
      </c>
      <c r="N27" s="67">
        <v>4390635.5782625005</v>
      </c>
      <c r="P27" s="66">
        <v>0.5988</v>
      </c>
      <c r="Q27" s="66">
        <v>0.1918</v>
      </c>
    </row>
    <row r="28" spans="1:17">
      <c r="A28" s="65" t="s">
        <v>290</v>
      </c>
      <c r="B28" s="12"/>
      <c r="C28" s="12"/>
      <c r="G28" s="67">
        <v>0.37</v>
      </c>
      <c r="J28" s="66">
        <v>2.9999999999999997E-4</v>
      </c>
      <c r="K28" s="67">
        <v>574004680</v>
      </c>
      <c r="M28" s="67">
        <v>0</v>
      </c>
      <c r="N28" s="67">
        <v>573961.82977129996</v>
      </c>
      <c r="P28" s="66">
        <v>7.8299999999999995E-2</v>
      </c>
      <c r="Q28" s="66">
        <v>2.5100000000000001E-2</v>
      </c>
    </row>
    <row r="29" spans="1:17">
      <c r="A29" t="s">
        <v>291</v>
      </c>
      <c r="B29" t="s">
        <v>292</v>
      </c>
      <c r="C29" t="s">
        <v>97</v>
      </c>
      <c r="D29" t="s">
        <v>263</v>
      </c>
      <c r="F29" t="s">
        <v>293</v>
      </c>
      <c r="G29" s="63">
        <v>0.18</v>
      </c>
      <c r="H29" t="s">
        <v>99</v>
      </c>
      <c r="I29" s="64">
        <v>0</v>
      </c>
      <c r="J29" s="64">
        <v>0</v>
      </c>
      <c r="K29" s="63">
        <v>103858589</v>
      </c>
      <c r="L29" s="63">
        <v>100</v>
      </c>
      <c r="M29" s="63">
        <v>0</v>
      </c>
      <c r="N29" s="63">
        <v>103858.58900000001</v>
      </c>
      <c r="O29" s="64">
        <v>1.15E-2</v>
      </c>
      <c r="P29" s="64">
        <v>1.4200000000000001E-2</v>
      </c>
      <c r="Q29" s="64">
        <v>4.4999999999999997E-3</v>
      </c>
    </row>
    <row r="30" spans="1:17">
      <c r="A30" t="s">
        <v>294</v>
      </c>
      <c r="B30" t="s">
        <v>295</v>
      </c>
      <c r="C30" t="s">
        <v>97</v>
      </c>
      <c r="D30" t="s">
        <v>263</v>
      </c>
      <c r="F30" t="s">
        <v>296</v>
      </c>
      <c r="G30" s="63">
        <v>0.35</v>
      </c>
      <c r="H30" t="s">
        <v>99</v>
      </c>
      <c r="I30" s="64">
        <v>0</v>
      </c>
      <c r="J30" s="64">
        <v>0</v>
      </c>
      <c r="K30" s="63">
        <v>26696536</v>
      </c>
      <c r="L30" s="63">
        <v>100</v>
      </c>
      <c r="M30" s="63">
        <v>0</v>
      </c>
      <c r="N30" s="63">
        <v>26696.536</v>
      </c>
      <c r="O30" s="64">
        <v>3.3E-3</v>
      </c>
      <c r="P30" s="64">
        <v>3.5999999999999999E-3</v>
      </c>
      <c r="Q30" s="64">
        <v>1.1999999999999999E-3</v>
      </c>
    </row>
    <row r="31" spans="1:17">
      <c r="A31" t="s">
        <v>297</v>
      </c>
      <c r="B31" t="s">
        <v>298</v>
      </c>
      <c r="C31" t="s">
        <v>97</v>
      </c>
      <c r="D31" t="s">
        <v>263</v>
      </c>
      <c r="F31" t="s">
        <v>293</v>
      </c>
      <c r="G31" s="63">
        <v>0.44</v>
      </c>
      <c r="H31" t="s">
        <v>99</v>
      </c>
      <c r="I31" s="64">
        <v>0</v>
      </c>
      <c r="J31" s="64">
        <v>2.0000000000000001E-4</v>
      </c>
      <c r="K31" s="63">
        <v>804551</v>
      </c>
      <c r="L31" s="63">
        <v>99.99</v>
      </c>
      <c r="M31" s="63">
        <v>0</v>
      </c>
      <c r="N31" s="63">
        <v>804.47054490000005</v>
      </c>
      <c r="O31" s="64">
        <v>1E-4</v>
      </c>
      <c r="P31" s="64">
        <v>1E-4</v>
      </c>
      <c r="Q31" s="64">
        <v>0</v>
      </c>
    </row>
    <row r="32" spans="1:17">
      <c r="A32" t="s">
        <v>299</v>
      </c>
      <c r="B32" t="s">
        <v>300</v>
      </c>
      <c r="C32" t="s">
        <v>97</v>
      </c>
      <c r="D32" t="s">
        <v>263</v>
      </c>
      <c r="F32" t="s">
        <v>301</v>
      </c>
      <c r="G32" s="63">
        <v>0.67</v>
      </c>
      <c r="H32" t="s">
        <v>99</v>
      </c>
      <c r="I32" s="64">
        <v>0</v>
      </c>
      <c r="J32" s="64">
        <v>1E-4</v>
      </c>
      <c r="K32" s="63">
        <v>18000000</v>
      </c>
      <c r="L32" s="63">
        <v>99.99</v>
      </c>
      <c r="M32" s="63">
        <v>0</v>
      </c>
      <c r="N32" s="63">
        <v>17998.2</v>
      </c>
      <c r="O32" s="64">
        <v>2E-3</v>
      </c>
      <c r="P32" s="64">
        <v>2.5000000000000001E-3</v>
      </c>
      <c r="Q32" s="64">
        <v>8.0000000000000004E-4</v>
      </c>
    </row>
    <row r="33" spans="1:17">
      <c r="A33" t="s">
        <v>302</v>
      </c>
      <c r="B33" t="s">
        <v>303</v>
      </c>
      <c r="C33" t="s">
        <v>97</v>
      </c>
      <c r="D33" t="s">
        <v>263</v>
      </c>
      <c r="F33" t="s">
        <v>304</v>
      </c>
      <c r="G33" s="63">
        <v>0.77</v>
      </c>
      <c r="H33" t="s">
        <v>99</v>
      </c>
      <c r="I33" s="64">
        <v>0</v>
      </c>
      <c r="J33" s="64">
        <v>1E-4</v>
      </c>
      <c r="K33" s="63">
        <v>21000000</v>
      </c>
      <c r="L33" s="63">
        <v>99.99</v>
      </c>
      <c r="M33" s="63">
        <v>0</v>
      </c>
      <c r="N33" s="63">
        <v>20997.9</v>
      </c>
      <c r="O33" s="64">
        <v>2.3E-3</v>
      </c>
      <c r="P33" s="64">
        <v>2.8999999999999998E-3</v>
      </c>
      <c r="Q33" s="64">
        <v>8.9999999999999998E-4</v>
      </c>
    </row>
    <row r="34" spans="1:17">
      <c r="A34" t="s">
        <v>305</v>
      </c>
      <c r="B34" t="s">
        <v>306</v>
      </c>
      <c r="C34" t="s">
        <v>97</v>
      </c>
      <c r="D34" t="s">
        <v>263</v>
      </c>
      <c r="F34" t="s">
        <v>307</v>
      </c>
      <c r="G34" s="63">
        <v>0.84</v>
      </c>
      <c r="H34" t="s">
        <v>99</v>
      </c>
      <c r="I34" s="64">
        <v>0</v>
      </c>
      <c r="J34" s="64">
        <v>1E-4</v>
      </c>
      <c r="K34" s="63">
        <v>35204439</v>
      </c>
      <c r="L34" s="63">
        <v>99.99</v>
      </c>
      <c r="M34" s="63">
        <v>0</v>
      </c>
      <c r="N34" s="63">
        <v>35200.918556099998</v>
      </c>
      <c r="O34" s="64">
        <v>4.4000000000000003E-3</v>
      </c>
      <c r="P34" s="64">
        <v>4.7999999999999996E-3</v>
      </c>
      <c r="Q34" s="64">
        <v>1.5E-3</v>
      </c>
    </row>
    <row r="35" spans="1:17">
      <c r="A35" t="s">
        <v>308</v>
      </c>
      <c r="B35" t="s">
        <v>309</v>
      </c>
      <c r="C35" t="s">
        <v>97</v>
      </c>
      <c r="D35" t="s">
        <v>263</v>
      </c>
      <c r="F35" t="s">
        <v>310</v>
      </c>
      <c r="G35" s="63">
        <v>0.94</v>
      </c>
      <c r="H35" t="s">
        <v>99</v>
      </c>
      <c r="I35" s="64">
        <v>0</v>
      </c>
      <c r="J35" s="64">
        <v>1E-4</v>
      </c>
      <c r="K35" s="63">
        <v>140654</v>
      </c>
      <c r="L35" s="63">
        <v>99.99</v>
      </c>
      <c r="M35" s="63">
        <v>0</v>
      </c>
      <c r="N35" s="63">
        <v>140.6399346</v>
      </c>
      <c r="O35" s="64">
        <v>0</v>
      </c>
      <c r="P35" s="64">
        <v>0</v>
      </c>
      <c r="Q35" s="64">
        <v>0</v>
      </c>
    </row>
    <row r="36" spans="1:17">
      <c r="A36" t="s">
        <v>311</v>
      </c>
      <c r="B36" t="s">
        <v>312</v>
      </c>
      <c r="C36" t="s">
        <v>97</v>
      </c>
      <c r="D36" t="s">
        <v>263</v>
      </c>
      <c r="F36" t="s">
        <v>313</v>
      </c>
      <c r="G36" s="63">
        <v>0.27</v>
      </c>
      <c r="H36" t="s">
        <v>99</v>
      </c>
      <c r="I36" s="64">
        <v>0</v>
      </c>
      <c r="J36" s="64">
        <v>4.0000000000000002E-4</v>
      </c>
      <c r="K36" s="63">
        <v>127814400</v>
      </c>
      <c r="L36" s="63">
        <v>99.99</v>
      </c>
      <c r="M36" s="63">
        <v>0</v>
      </c>
      <c r="N36" s="63">
        <v>127801.61856</v>
      </c>
      <c r="O36" s="64">
        <v>1.83E-2</v>
      </c>
      <c r="P36" s="64">
        <v>1.7399999999999999E-2</v>
      </c>
      <c r="Q36" s="64">
        <v>5.5999999999999999E-3</v>
      </c>
    </row>
    <row r="37" spans="1:17">
      <c r="A37" t="s">
        <v>314</v>
      </c>
      <c r="B37" t="s">
        <v>315</v>
      </c>
      <c r="C37" t="s">
        <v>97</v>
      </c>
      <c r="D37" t="s">
        <v>263</v>
      </c>
      <c r="F37" t="s">
        <v>316</v>
      </c>
      <c r="G37" s="63">
        <v>0.52</v>
      </c>
      <c r="H37" t="s">
        <v>99</v>
      </c>
      <c r="I37" s="64">
        <v>0</v>
      </c>
      <c r="J37" s="64">
        <v>2.0000000000000001E-4</v>
      </c>
      <c r="K37" s="63">
        <v>173038243</v>
      </c>
      <c r="L37" s="63">
        <v>99.99</v>
      </c>
      <c r="M37" s="63">
        <v>0</v>
      </c>
      <c r="N37" s="63">
        <v>173020.93917570001</v>
      </c>
      <c r="O37" s="64">
        <v>2.1600000000000001E-2</v>
      </c>
      <c r="P37" s="64">
        <v>2.3599999999999999E-2</v>
      </c>
      <c r="Q37" s="64">
        <v>7.6E-3</v>
      </c>
    </row>
    <row r="38" spans="1:17">
      <c r="A38" t="s">
        <v>317</v>
      </c>
      <c r="B38" t="s">
        <v>318</v>
      </c>
      <c r="C38" t="s">
        <v>97</v>
      </c>
      <c r="D38" t="s">
        <v>263</v>
      </c>
      <c r="F38" t="s">
        <v>319</v>
      </c>
      <c r="G38" s="63">
        <v>0.1</v>
      </c>
      <c r="H38" t="s">
        <v>99</v>
      </c>
      <c r="I38" s="64">
        <v>0</v>
      </c>
      <c r="J38" s="64">
        <v>1E-3</v>
      </c>
      <c r="K38" s="63">
        <v>52500000</v>
      </c>
      <c r="L38" s="63">
        <v>99.99</v>
      </c>
      <c r="M38" s="63">
        <v>0</v>
      </c>
      <c r="N38" s="63">
        <v>52494.75</v>
      </c>
      <c r="O38" s="64">
        <v>5.7999999999999996E-3</v>
      </c>
      <c r="P38" s="64">
        <v>7.1999999999999998E-3</v>
      </c>
      <c r="Q38" s="64">
        <v>2.3E-3</v>
      </c>
    </row>
    <row r="39" spans="1:17">
      <c r="A39" t="s">
        <v>320</v>
      </c>
      <c r="B39" t="s">
        <v>321</v>
      </c>
      <c r="C39" t="s">
        <v>97</v>
      </c>
      <c r="D39" t="s">
        <v>263</v>
      </c>
      <c r="F39" t="s">
        <v>293</v>
      </c>
      <c r="G39" s="63">
        <v>0.02</v>
      </c>
      <c r="H39" t="s">
        <v>99</v>
      </c>
      <c r="I39" s="64">
        <v>0</v>
      </c>
      <c r="J39" s="64">
        <v>0</v>
      </c>
      <c r="K39" s="63">
        <v>14947268</v>
      </c>
      <c r="L39" s="63">
        <v>100</v>
      </c>
      <c r="M39" s="63">
        <v>0</v>
      </c>
      <c r="N39" s="63">
        <v>14947.268</v>
      </c>
      <c r="O39" s="64">
        <v>1.6999999999999999E-3</v>
      </c>
      <c r="P39" s="64">
        <v>2E-3</v>
      </c>
      <c r="Q39" s="64">
        <v>6.9999999999999999E-4</v>
      </c>
    </row>
    <row r="40" spans="1:17">
      <c r="A40" s="65" t="s">
        <v>322</v>
      </c>
      <c r="B40" s="12"/>
      <c r="C40" s="12"/>
      <c r="G40" s="67">
        <v>3.51</v>
      </c>
      <c r="J40" s="66">
        <v>3.5999999999999999E-3</v>
      </c>
      <c r="K40" s="67">
        <v>3534968133</v>
      </c>
      <c r="M40" s="67">
        <v>0</v>
      </c>
      <c r="N40" s="67">
        <v>3766620.241688</v>
      </c>
      <c r="P40" s="66">
        <v>0.51370000000000005</v>
      </c>
      <c r="Q40" s="66">
        <v>0.1646</v>
      </c>
    </row>
    <row r="41" spans="1:17">
      <c r="A41" t="s">
        <v>323</v>
      </c>
      <c r="B41" t="s">
        <v>324</v>
      </c>
      <c r="C41" t="s">
        <v>97</v>
      </c>
      <c r="D41" t="s">
        <v>263</v>
      </c>
      <c r="F41" t="s">
        <v>325</v>
      </c>
      <c r="G41" s="63">
        <v>0.17</v>
      </c>
      <c r="H41" t="s">
        <v>99</v>
      </c>
      <c r="I41" s="64">
        <v>0</v>
      </c>
      <c r="J41" s="64">
        <v>5.9999999999999995E-4</v>
      </c>
      <c r="K41" s="63">
        <v>44110000</v>
      </c>
      <c r="L41" s="63">
        <v>99.99</v>
      </c>
      <c r="M41" s="63">
        <v>0</v>
      </c>
      <c r="N41" s="63">
        <v>44105.589</v>
      </c>
      <c r="O41" s="64">
        <v>6.4999999999999997E-3</v>
      </c>
      <c r="P41" s="64">
        <v>6.0000000000000001E-3</v>
      </c>
      <c r="Q41" s="64">
        <v>1.9E-3</v>
      </c>
    </row>
    <row r="42" spans="1:17">
      <c r="A42" t="s">
        <v>326</v>
      </c>
      <c r="B42" t="s">
        <v>327</v>
      </c>
      <c r="C42" t="s">
        <v>97</v>
      </c>
      <c r="D42" t="s">
        <v>263</v>
      </c>
      <c r="F42" t="s">
        <v>264</v>
      </c>
      <c r="G42" s="63">
        <v>4.62</v>
      </c>
      <c r="H42" t="s">
        <v>99</v>
      </c>
      <c r="I42" s="64">
        <v>5.0000000000000001E-3</v>
      </c>
      <c r="J42" s="64">
        <v>4.4000000000000003E-3</v>
      </c>
      <c r="K42" s="63">
        <v>59207351</v>
      </c>
      <c r="L42" s="63">
        <v>100.38</v>
      </c>
      <c r="M42" s="63">
        <v>0</v>
      </c>
      <c r="N42" s="63">
        <v>59432.338933799998</v>
      </c>
      <c r="O42" s="64">
        <v>1.11E-2</v>
      </c>
      <c r="P42" s="64">
        <v>8.0999999999999996E-3</v>
      </c>
      <c r="Q42" s="64">
        <v>2.5999999999999999E-3</v>
      </c>
    </row>
    <row r="43" spans="1:17">
      <c r="A43" t="s">
        <v>328</v>
      </c>
      <c r="B43" t="s">
        <v>329</v>
      </c>
      <c r="C43" t="s">
        <v>97</v>
      </c>
      <c r="D43" t="s">
        <v>263</v>
      </c>
      <c r="F43" t="s">
        <v>264</v>
      </c>
      <c r="G43" s="63">
        <v>3.32</v>
      </c>
      <c r="H43" t="s">
        <v>99</v>
      </c>
      <c r="I43" s="64">
        <v>4.0000000000000001E-3</v>
      </c>
      <c r="J43" s="64">
        <v>2.8E-3</v>
      </c>
      <c r="K43" s="63">
        <v>34806091</v>
      </c>
      <c r="L43" s="63">
        <v>100.44</v>
      </c>
      <c r="M43" s="63">
        <v>0</v>
      </c>
      <c r="N43" s="63">
        <v>34959.237800399998</v>
      </c>
      <c r="O43" s="64">
        <v>2.0299999999999999E-2</v>
      </c>
      <c r="P43" s="64">
        <v>4.7999999999999996E-3</v>
      </c>
      <c r="Q43" s="64">
        <v>1.5E-3</v>
      </c>
    </row>
    <row r="44" spans="1:17">
      <c r="A44" t="s">
        <v>330</v>
      </c>
      <c r="B44" t="s">
        <v>331</v>
      </c>
      <c r="C44" t="s">
        <v>97</v>
      </c>
      <c r="D44" t="s">
        <v>263</v>
      </c>
      <c r="F44" t="s">
        <v>264</v>
      </c>
      <c r="G44" s="63">
        <v>5.48</v>
      </c>
      <c r="H44" t="s">
        <v>99</v>
      </c>
      <c r="I44" s="64">
        <v>0.02</v>
      </c>
      <c r="J44" s="64">
        <v>6.0000000000000001E-3</v>
      </c>
      <c r="K44" s="63">
        <v>135629134</v>
      </c>
      <c r="L44" s="63">
        <v>108.39</v>
      </c>
      <c r="M44" s="63">
        <v>0</v>
      </c>
      <c r="N44" s="63">
        <v>147008.41834259999</v>
      </c>
      <c r="O44" s="64">
        <v>6.7000000000000002E-3</v>
      </c>
      <c r="P44" s="64">
        <v>0.02</v>
      </c>
      <c r="Q44" s="64">
        <v>6.4000000000000003E-3</v>
      </c>
    </row>
    <row r="45" spans="1:17">
      <c r="A45" t="s">
        <v>332</v>
      </c>
      <c r="B45" t="s">
        <v>333</v>
      </c>
      <c r="C45" t="s">
        <v>97</v>
      </c>
      <c r="D45" t="s">
        <v>263</v>
      </c>
      <c r="F45" t="s">
        <v>264</v>
      </c>
      <c r="G45" s="63">
        <v>8.4</v>
      </c>
      <c r="H45" t="s">
        <v>99</v>
      </c>
      <c r="I45" s="64">
        <v>0.01</v>
      </c>
      <c r="J45" s="64">
        <v>1.1299999999999999E-2</v>
      </c>
      <c r="K45" s="63">
        <v>172864485</v>
      </c>
      <c r="L45" s="63">
        <v>99.34</v>
      </c>
      <c r="M45" s="63">
        <v>0</v>
      </c>
      <c r="N45" s="63">
        <v>171723.57939900001</v>
      </c>
      <c r="O45" s="64">
        <v>7.1999999999999998E-3</v>
      </c>
      <c r="P45" s="64">
        <v>2.3400000000000001E-2</v>
      </c>
      <c r="Q45" s="64">
        <v>7.4999999999999997E-3</v>
      </c>
    </row>
    <row r="46" spans="1:17">
      <c r="A46" t="s">
        <v>334</v>
      </c>
      <c r="B46" t="s">
        <v>335</v>
      </c>
      <c r="C46" t="s">
        <v>97</v>
      </c>
      <c r="D46" t="s">
        <v>263</v>
      </c>
      <c r="F46" t="s">
        <v>264</v>
      </c>
      <c r="G46" s="63">
        <v>17.96</v>
      </c>
      <c r="H46" t="s">
        <v>99</v>
      </c>
      <c r="I46" s="64">
        <v>3.7499999999999999E-2</v>
      </c>
      <c r="J46" s="64">
        <v>2.2700000000000001E-2</v>
      </c>
      <c r="K46" s="63">
        <v>64563205</v>
      </c>
      <c r="L46" s="63">
        <v>129.58000000000001</v>
      </c>
      <c r="M46" s="63">
        <v>0</v>
      </c>
      <c r="N46" s="63">
        <v>83661.001038999995</v>
      </c>
      <c r="O46" s="64">
        <v>2.5999999999999999E-3</v>
      </c>
      <c r="P46" s="64">
        <v>1.14E-2</v>
      </c>
      <c r="Q46" s="64">
        <v>3.7000000000000002E-3</v>
      </c>
    </row>
    <row r="47" spans="1:17">
      <c r="A47" t="s">
        <v>336</v>
      </c>
      <c r="B47" t="s">
        <v>337</v>
      </c>
      <c r="C47" t="s">
        <v>97</v>
      </c>
      <c r="D47" t="s">
        <v>263</v>
      </c>
      <c r="F47" t="s">
        <v>264</v>
      </c>
      <c r="G47" s="63">
        <v>14.22</v>
      </c>
      <c r="H47" t="s">
        <v>99</v>
      </c>
      <c r="I47" s="64">
        <v>1.4999999999999999E-2</v>
      </c>
      <c r="J47" s="64">
        <v>1.8700000000000001E-2</v>
      </c>
      <c r="K47" s="63">
        <v>33485461</v>
      </c>
      <c r="L47" s="63">
        <v>95</v>
      </c>
      <c r="M47" s="63">
        <v>0</v>
      </c>
      <c r="N47" s="63">
        <v>31811.18795</v>
      </c>
      <c r="O47" s="64">
        <v>1.9E-3</v>
      </c>
      <c r="P47" s="64">
        <v>4.3E-3</v>
      </c>
      <c r="Q47" s="64">
        <v>1.4E-3</v>
      </c>
    </row>
    <row r="48" spans="1:17">
      <c r="A48" t="s">
        <v>338</v>
      </c>
      <c r="B48" t="s">
        <v>339</v>
      </c>
      <c r="C48" t="s">
        <v>97</v>
      </c>
      <c r="D48" t="s">
        <v>263</v>
      </c>
      <c r="F48" t="s">
        <v>264</v>
      </c>
      <c r="G48" s="63">
        <v>1.08</v>
      </c>
      <c r="H48" t="s">
        <v>99</v>
      </c>
      <c r="I48" s="64">
        <v>7.4999999999999997E-3</v>
      </c>
      <c r="J48" s="64">
        <v>2.0000000000000001E-4</v>
      </c>
      <c r="K48" s="63">
        <v>754646597</v>
      </c>
      <c r="L48" s="63">
        <v>101.48</v>
      </c>
      <c r="M48" s="63">
        <v>0</v>
      </c>
      <c r="N48" s="63">
        <v>765815.36663559999</v>
      </c>
      <c r="O48" s="64">
        <v>4.8800000000000003E-2</v>
      </c>
      <c r="P48" s="64">
        <v>0.10440000000000001</v>
      </c>
      <c r="Q48" s="64">
        <v>3.3500000000000002E-2</v>
      </c>
    </row>
    <row r="49" spans="1:17">
      <c r="A49" t="s">
        <v>340</v>
      </c>
      <c r="B49" t="s">
        <v>341</v>
      </c>
      <c r="C49" t="s">
        <v>97</v>
      </c>
      <c r="D49" t="s">
        <v>263</v>
      </c>
      <c r="F49" t="s">
        <v>264</v>
      </c>
      <c r="G49" s="63">
        <v>6.7</v>
      </c>
      <c r="H49" t="s">
        <v>99</v>
      </c>
      <c r="I49" s="64">
        <v>2.2499999999999999E-2</v>
      </c>
      <c r="J49" s="64">
        <v>8.5000000000000006E-3</v>
      </c>
      <c r="K49" s="63">
        <v>316124039</v>
      </c>
      <c r="L49" s="63">
        <v>111.45</v>
      </c>
      <c r="M49" s="63">
        <v>0</v>
      </c>
      <c r="N49" s="63">
        <v>352320.24146549997</v>
      </c>
      <c r="O49" s="64">
        <v>1.67E-2</v>
      </c>
      <c r="P49" s="64">
        <v>4.8000000000000001E-2</v>
      </c>
      <c r="Q49" s="64">
        <v>1.54E-2</v>
      </c>
    </row>
    <row r="50" spans="1:17">
      <c r="A50" t="s">
        <v>342</v>
      </c>
      <c r="B50" t="s">
        <v>343</v>
      </c>
      <c r="C50" t="s">
        <v>97</v>
      </c>
      <c r="D50" t="s">
        <v>263</v>
      </c>
      <c r="F50" t="s">
        <v>264</v>
      </c>
      <c r="G50" s="63">
        <v>1.41</v>
      </c>
      <c r="H50" t="s">
        <v>99</v>
      </c>
      <c r="I50" s="64">
        <v>1.2500000000000001E-2</v>
      </c>
      <c r="J50" s="64">
        <v>5.9999999999999995E-4</v>
      </c>
      <c r="K50" s="63">
        <v>560386047</v>
      </c>
      <c r="L50" s="63">
        <v>102.42</v>
      </c>
      <c r="M50" s="63">
        <v>0</v>
      </c>
      <c r="N50" s="63">
        <v>573947.38933739997</v>
      </c>
      <c r="O50" s="64">
        <v>3.5499999999999997E-2</v>
      </c>
      <c r="P50" s="64">
        <v>7.8299999999999995E-2</v>
      </c>
      <c r="Q50" s="64">
        <v>2.5100000000000001E-2</v>
      </c>
    </row>
    <row r="51" spans="1:17">
      <c r="A51" t="s">
        <v>344</v>
      </c>
      <c r="B51" t="s">
        <v>345</v>
      </c>
      <c r="C51" t="s">
        <v>97</v>
      </c>
      <c r="D51" t="s">
        <v>263</v>
      </c>
      <c r="F51" t="s">
        <v>264</v>
      </c>
      <c r="G51" s="63">
        <v>2.38</v>
      </c>
      <c r="H51" t="s">
        <v>99</v>
      </c>
      <c r="I51" s="64">
        <v>1.3899999999999999E-2</v>
      </c>
      <c r="J51" s="64">
        <v>4.0000000000000002E-4</v>
      </c>
      <c r="K51" s="63">
        <v>47079524</v>
      </c>
      <c r="L51" s="63">
        <v>104.07</v>
      </c>
      <c r="M51" s="63">
        <v>0</v>
      </c>
      <c r="N51" s="63">
        <v>48995.660626800003</v>
      </c>
      <c r="O51" s="64">
        <v>2.8E-3</v>
      </c>
      <c r="P51" s="64">
        <v>6.7000000000000002E-3</v>
      </c>
      <c r="Q51" s="64">
        <v>2.0999999999999999E-3</v>
      </c>
    </row>
    <row r="52" spans="1:17">
      <c r="A52" t="s">
        <v>346</v>
      </c>
      <c r="B52" t="s">
        <v>347</v>
      </c>
      <c r="C52" t="s">
        <v>97</v>
      </c>
      <c r="D52" t="s">
        <v>263</v>
      </c>
      <c r="F52" t="s">
        <v>264</v>
      </c>
      <c r="G52" s="63">
        <v>0.59</v>
      </c>
      <c r="H52" t="s">
        <v>99</v>
      </c>
      <c r="I52" s="64">
        <v>5.5E-2</v>
      </c>
      <c r="J52" s="64">
        <v>-2.0000000000000001E-4</v>
      </c>
      <c r="K52" s="63">
        <v>354075213</v>
      </c>
      <c r="L52" s="63">
        <v>105.51</v>
      </c>
      <c r="M52" s="63">
        <v>0</v>
      </c>
      <c r="N52" s="63">
        <v>373584.75723629998</v>
      </c>
      <c r="O52" s="64">
        <v>0.02</v>
      </c>
      <c r="P52" s="64">
        <v>5.0900000000000001E-2</v>
      </c>
      <c r="Q52" s="64">
        <v>1.6299999999999999E-2</v>
      </c>
    </row>
    <row r="53" spans="1:17">
      <c r="A53" t="s">
        <v>348</v>
      </c>
      <c r="B53" t="s">
        <v>349</v>
      </c>
      <c r="C53" t="s">
        <v>97</v>
      </c>
      <c r="D53" t="s">
        <v>263</v>
      </c>
      <c r="F53" t="s">
        <v>264</v>
      </c>
      <c r="G53" s="63">
        <v>1.71</v>
      </c>
      <c r="H53" t="s">
        <v>99</v>
      </c>
      <c r="I53" s="64">
        <v>4.2500000000000003E-2</v>
      </c>
      <c r="J53" s="64">
        <v>8.9999999999999998E-4</v>
      </c>
      <c r="K53" s="63">
        <v>236147112</v>
      </c>
      <c r="L53" s="63">
        <v>108.33</v>
      </c>
      <c r="M53" s="63">
        <v>0</v>
      </c>
      <c r="N53" s="63">
        <v>255818.16642960001</v>
      </c>
      <c r="O53" s="64">
        <v>1.2800000000000001E-2</v>
      </c>
      <c r="P53" s="64">
        <v>3.49E-2</v>
      </c>
      <c r="Q53" s="64">
        <v>1.12E-2</v>
      </c>
    </row>
    <row r="54" spans="1:17">
      <c r="A54" t="s">
        <v>350</v>
      </c>
      <c r="B54" t="s">
        <v>351</v>
      </c>
      <c r="C54" t="s">
        <v>97</v>
      </c>
      <c r="D54" t="s">
        <v>263</v>
      </c>
      <c r="F54" t="s">
        <v>264</v>
      </c>
      <c r="G54" s="63">
        <v>2.65</v>
      </c>
      <c r="H54" t="s">
        <v>99</v>
      </c>
      <c r="I54" s="64">
        <v>3.7499999999999999E-2</v>
      </c>
      <c r="J54" s="64">
        <v>1.9E-3</v>
      </c>
      <c r="K54" s="63">
        <v>109516606</v>
      </c>
      <c r="L54" s="63">
        <v>110.69</v>
      </c>
      <c r="M54" s="63">
        <v>0</v>
      </c>
      <c r="N54" s="63">
        <v>121223.9311814</v>
      </c>
      <c r="O54" s="64">
        <v>5.1000000000000004E-3</v>
      </c>
      <c r="P54" s="64">
        <v>1.6500000000000001E-2</v>
      </c>
      <c r="Q54" s="64">
        <v>5.3E-3</v>
      </c>
    </row>
    <row r="55" spans="1:17">
      <c r="A55" t="s">
        <v>352</v>
      </c>
      <c r="B55" t="s">
        <v>353</v>
      </c>
      <c r="C55" t="s">
        <v>97</v>
      </c>
      <c r="D55" t="s">
        <v>263</v>
      </c>
      <c r="F55" t="s">
        <v>264</v>
      </c>
      <c r="G55" s="63">
        <v>4.01</v>
      </c>
      <c r="H55" t="s">
        <v>99</v>
      </c>
      <c r="I55" s="64">
        <v>1.7500000000000002E-2</v>
      </c>
      <c r="J55" s="64">
        <v>3.5000000000000001E-3</v>
      </c>
      <c r="K55" s="63">
        <v>106112903</v>
      </c>
      <c r="L55" s="63">
        <v>107.19</v>
      </c>
      <c r="M55" s="63">
        <v>0</v>
      </c>
      <c r="N55" s="63">
        <v>113742.42072569999</v>
      </c>
      <c r="O55" s="64">
        <v>5.4999999999999997E-3</v>
      </c>
      <c r="P55" s="64">
        <v>1.55E-2</v>
      </c>
      <c r="Q55" s="64">
        <v>5.0000000000000001E-3</v>
      </c>
    </row>
    <row r="56" spans="1:17">
      <c r="A56" t="s">
        <v>354</v>
      </c>
      <c r="B56" t="s">
        <v>355</v>
      </c>
      <c r="C56" t="s">
        <v>97</v>
      </c>
      <c r="D56" t="s">
        <v>263</v>
      </c>
      <c r="F56" t="s">
        <v>264</v>
      </c>
      <c r="G56" s="63">
        <v>3.81</v>
      </c>
      <c r="H56" t="s">
        <v>99</v>
      </c>
      <c r="I56" s="64">
        <v>5.0000000000000001E-3</v>
      </c>
      <c r="J56" s="64">
        <v>3.2000000000000002E-3</v>
      </c>
      <c r="K56" s="63">
        <v>103027367</v>
      </c>
      <c r="L56" s="63">
        <v>100.75</v>
      </c>
      <c r="M56" s="63">
        <v>0</v>
      </c>
      <c r="N56" s="63">
        <v>103800.0722525</v>
      </c>
      <c r="O56" s="64">
        <v>5.0000000000000001E-3</v>
      </c>
      <c r="P56" s="64">
        <v>1.4200000000000001E-2</v>
      </c>
      <c r="Q56" s="64">
        <v>4.4999999999999997E-3</v>
      </c>
    </row>
    <row r="57" spans="1:17">
      <c r="A57" t="s">
        <v>356</v>
      </c>
      <c r="B57" t="s">
        <v>357</v>
      </c>
      <c r="C57" t="s">
        <v>97</v>
      </c>
      <c r="D57" t="s">
        <v>263</v>
      </c>
      <c r="F57" t="s">
        <v>264</v>
      </c>
      <c r="G57" s="63">
        <v>2.08</v>
      </c>
      <c r="H57" t="s">
        <v>99</v>
      </c>
      <c r="I57" s="64">
        <v>1.5E-3</v>
      </c>
      <c r="J57" s="64">
        <v>1.1000000000000001E-3</v>
      </c>
      <c r="K57" s="63">
        <v>216965543</v>
      </c>
      <c r="L57" s="63">
        <v>100.21</v>
      </c>
      <c r="M57" s="63">
        <v>0</v>
      </c>
      <c r="N57" s="63">
        <v>217421.1706403</v>
      </c>
      <c r="O57" s="64">
        <v>1.0999999999999999E-2</v>
      </c>
      <c r="P57" s="64">
        <v>2.9600000000000001E-2</v>
      </c>
      <c r="Q57" s="64">
        <v>9.4999999999999998E-3</v>
      </c>
    </row>
    <row r="58" spans="1:17">
      <c r="A58" t="s">
        <v>358</v>
      </c>
      <c r="B58" t="s">
        <v>359</v>
      </c>
      <c r="C58" t="s">
        <v>97</v>
      </c>
      <c r="D58" t="s">
        <v>263</v>
      </c>
      <c r="F58" t="s">
        <v>264</v>
      </c>
      <c r="G58" s="63">
        <v>4.6399999999999997</v>
      </c>
      <c r="H58" t="s">
        <v>99</v>
      </c>
      <c r="I58" s="64">
        <v>6.25E-2</v>
      </c>
      <c r="J58" s="64">
        <v>5.0000000000000001E-3</v>
      </c>
      <c r="K58" s="63">
        <v>121793654</v>
      </c>
      <c r="L58" s="63">
        <v>134.34</v>
      </c>
      <c r="M58" s="63">
        <v>0</v>
      </c>
      <c r="N58" s="63">
        <v>163617.59478360001</v>
      </c>
      <c r="O58" s="64">
        <v>7.4999999999999997E-3</v>
      </c>
      <c r="P58" s="64">
        <v>2.23E-2</v>
      </c>
      <c r="Q58" s="64">
        <v>7.1000000000000004E-3</v>
      </c>
    </row>
    <row r="59" spans="1:17">
      <c r="A59" t="s">
        <v>360</v>
      </c>
      <c r="B59" t="s">
        <v>361</v>
      </c>
      <c r="C59" t="s">
        <v>97</v>
      </c>
      <c r="D59" t="s">
        <v>263</v>
      </c>
      <c r="F59" t="s">
        <v>264</v>
      </c>
      <c r="G59" s="63">
        <v>14.31</v>
      </c>
      <c r="H59" t="s">
        <v>99</v>
      </c>
      <c r="I59" s="64">
        <v>5.5E-2</v>
      </c>
      <c r="J59" s="64">
        <v>0.02</v>
      </c>
      <c r="K59" s="63">
        <v>64427801</v>
      </c>
      <c r="L59" s="63">
        <v>160.85</v>
      </c>
      <c r="M59" s="63">
        <v>0</v>
      </c>
      <c r="N59" s="63">
        <v>103632.1179085</v>
      </c>
      <c r="O59" s="64">
        <v>3.3E-3</v>
      </c>
      <c r="P59" s="64">
        <v>1.41E-2</v>
      </c>
      <c r="Q59" s="64">
        <v>4.4999999999999997E-3</v>
      </c>
    </row>
    <row r="60" spans="1:17">
      <c r="A60" s="65" t="s">
        <v>362</v>
      </c>
      <c r="B60" s="12"/>
      <c r="C60" s="12"/>
      <c r="G60" s="67">
        <v>7.19</v>
      </c>
      <c r="J60" s="66">
        <v>1.6000000000000001E-3</v>
      </c>
      <c r="K60" s="67">
        <v>50789584</v>
      </c>
      <c r="M60" s="67">
        <v>0</v>
      </c>
      <c r="N60" s="67">
        <v>50053.506803199998</v>
      </c>
      <c r="P60" s="66">
        <v>6.7999999999999996E-3</v>
      </c>
      <c r="Q60" s="66">
        <v>2.2000000000000001E-3</v>
      </c>
    </row>
    <row r="61" spans="1:17">
      <c r="A61" t="s">
        <v>363</v>
      </c>
      <c r="B61" t="s">
        <v>364</v>
      </c>
      <c r="C61" t="s">
        <v>97</v>
      </c>
      <c r="D61" t="s">
        <v>263</v>
      </c>
      <c r="F61" t="s">
        <v>264</v>
      </c>
      <c r="G61" s="63">
        <v>4.92</v>
      </c>
      <c r="H61" t="s">
        <v>99</v>
      </c>
      <c r="I61" s="64">
        <v>0</v>
      </c>
      <c r="J61" s="64">
        <v>1.4E-3</v>
      </c>
      <c r="K61" s="63">
        <v>6545976</v>
      </c>
      <c r="L61" s="63">
        <v>99.32</v>
      </c>
      <c r="M61" s="63">
        <v>0</v>
      </c>
      <c r="N61" s="63">
        <v>6501.4633631999995</v>
      </c>
      <c r="O61" s="64">
        <v>2.9999999999999997E-4</v>
      </c>
      <c r="P61" s="64">
        <v>8.9999999999999998E-4</v>
      </c>
      <c r="Q61" s="64">
        <v>2.9999999999999997E-4</v>
      </c>
    </row>
    <row r="62" spans="1:17">
      <c r="A62" t="s">
        <v>365</v>
      </c>
      <c r="B62" t="s">
        <v>366</v>
      </c>
      <c r="C62" t="s">
        <v>97</v>
      </c>
      <c r="D62" t="s">
        <v>263</v>
      </c>
      <c r="F62" t="s">
        <v>264</v>
      </c>
      <c r="G62" s="63">
        <v>0.42</v>
      </c>
      <c r="H62" t="s">
        <v>99</v>
      </c>
      <c r="I62" s="64">
        <v>0</v>
      </c>
      <c r="J62" s="64">
        <v>0</v>
      </c>
      <c r="K62" s="63">
        <v>9138808</v>
      </c>
      <c r="L62" s="63">
        <v>100</v>
      </c>
      <c r="M62" s="63">
        <v>0</v>
      </c>
      <c r="N62" s="63">
        <v>9138.8080000000009</v>
      </c>
      <c r="O62" s="64">
        <v>6.9999999999999999E-4</v>
      </c>
      <c r="P62" s="64">
        <v>1.1999999999999999E-3</v>
      </c>
      <c r="Q62" s="64">
        <v>4.0000000000000002E-4</v>
      </c>
    </row>
    <row r="63" spans="1:17">
      <c r="A63" t="s">
        <v>367</v>
      </c>
      <c r="B63" t="s">
        <v>368</v>
      </c>
      <c r="C63" t="s">
        <v>97</v>
      </c>
      <c r="D63" t="s">
        <v>263</v>
      </c>
      <c r="F63" t="s">
        <v>264</v>
      </c>
      <c r="G63" s="63">
        <v>9.42</v>
      </c>
      <c r="H63" t="s">
        <v>99</v>
      </c>
      <c r="I63" s="64">
        <v>0</v>
      </c>
      <c r="J63" s="64">
        <v>2.0999999999999999E-3</v>
      </c>
      <c r="K63" s="63">
        <v>35104800</v>
      </c>
      <c r="L63" s="63">
        <v>98.03</v>
      </c>
      <c r="M63" s="63">
        <v>0</v>
      </c>
      <c r="N63" s="63">
        <v>34413.235439999997</v>
      </c>
      <c r="O63" s="64">
        <v>2.0999999999999999E-3</v>
      </c>
      <c r="P63" s="64">
        <v>4.7000000000000002E-3</v>
      </c>
      <c r="Q63" s="64">
        <v>1.5E-3</v>
      </c>
    </row>
    <row r="64" spans="1:17">
      <c r="A64" s="65" t="s">
        <v>369</v>
      </c>
      <c r="B64" s="12"/>
      <c r="C64" s="12"/>
      <c r="G64" s="67">
        <v>0</v>
      </c>
      <c r="J64" s="66">
        <v>0</v>
      </c>
      <c r="K64" s="67">
        <v>0</v>
      </c>
      <c r="M64" s="67">
        <v>0</v>
      </c>
      <c r="N64" s="67">
        <v>0</v>
      </c>
      <c r="P64" s="66">
        <v>0</v>
      </c>
      <c r="Q64" s="66">
        <v>0</v>
      </c>
    </row>
    <row r="65" spans="1:17">
      <c r="A65" t="s">
        <v>252</v>
      </c>
      <c r="B65" t="s">
        <v>252</v>
      </c>
      <c r="C65" s="12"/>
      <c r="D65" t="s">
        <v>252</v>
      </c>
      <c r="G65" s="63">
        <v>0</v>
      </c>
      <c r="H65" t="s">
        <v>252</v>
      </c>
      <c r="I65" s="64">
        <v>0</v>
      </c>
      <c r="J65" s="64">
        <v>0</v>
      </c>
      <c r="K65" s="63">
        <v>0</v>
      </c>
      <c r="L65" s="63">
        <v>0</v>
      </c>
      <c r="N65" s="63">
        <v>0</v>
      </c>
      <c r="O65" s="64">
        <v>0</v>
      </c>
      <c r="P65" s="64">
        <v>0</v>
      </c>
      <c r="Q65" s="64">
        <v>0</v>
      </c>
    </row>
    <row r="66" spans="1:17">
      <c r="A66" s="65" t="s">
        <v>256</v>
      </c>
      <c r="B66" s="12"/>
      <c r="C66" s="12"/>
      <c r="G66" s="67">
        <v>1.26</v>
      </c>
      <c r="J66" s="66">
        <v>1.4E-3</v>
      </c>
      <c r="K66" s="67">
        <v>60899000</v>
      </c>
      <c r="M66" s="67">
        <v>0</v>
      </c>
      <c r="N66" s="67">
        <v>200875.30578621087</v>
      </c>
      <c r="P66" s="66">
        <v>2.7400000000000001E-2</v>
      </c>
      <c r="Q66" s="66">
        <v>8.8000000000000005E-3</v>
      </c>
    </row>
    <row r="67" spans="1:17">
      <c r="A67" s="65" t="s">
        <v>370</v>
      </c>
      <c r="B67" s="12"/>
      <c r="C67" s="12"/>
      <c r="G67" s="67">
        <v>3.56</v>
      </c>
      <c r="J67" s="66">
        <v>4.0000000000000001E-3</v>
      </c>
      <c r="K67" s="67">
        <v>3399000</v>
      </c>
      <c r="M67" s="67">
        <v>0</v>
      </c>
      <c r="N67" s="67">
        <v>13392.34148121088</v>
      </c>
      <c r="P67" s="66">
        <v>1.8E-3</v>
      </c>
      <c r="Q67" s="66">
        <v>5.9999999999999995E-4</v>
      </c>
    </row>
    <row r="68" spans="1:17">
      <c r="A68" t="s">
        <v>371</v>
      </c>
      <c r="B68" t="s">
        <v>372</v>
      </c>
      <c r="C68" t="s">
        <v>373</v>
      </c>
      <c r="D68" t="s">
        <v>374</v>
      </c>
      <c r="E68" t="s">
        <v>375</v>
      </c>
      <c r="F68" t="s">
        <v>376</v>
      </c>
      <c r="G68" s="63">
        <v>1.96</v>
      </c>
      <c r="H68" t="s">
        <v>103</v>
      </c>
      <c r="I68" s="64">
        <v>3.15E-2</v>
      </c>
      <c r="J68" s="64">
        <v>4.7999999999999996E-3</v>
      </c>
      <c r="K68" s="63">
        <v>419000</v>
      </c>
      <c r="L68" s="63">
        <v>105.3</v>
      </c>
      <c r="M68" s="63">
        <v>0</v>
      </c>
      <c r="N68" s="63">
        <v>1438.33482</v>
      </c>
      <c r="O68" s="64">
        <v>4.0000000000000002E-4</v>
      </c>
      <c r="P68" s="64">
        <v>2.0000000000000001E-4</v>
      </c>
      <c r="Q68" s="64">
        <v>1E-4</v>
      </c>
    </row>
    <row r="69" spans="1:17">
      <c r="A69" t="s">
        <v>377</v>
      </c>
      <c r="B69" t="s">
        <v>3566</v>
      </c>
      <c r="C69" t="s">
        <v>120</v>
      </c>
      <c r="D69" t="s">
        <v>374</v>
      </c>
      <c r="E69" t="s">
        <v>375</v>
      </c>
      <c r="F69" t="s">
        <v>378</v>
      </c>
      <c r="G69" s="63">
        <v>7.69</v>
      </c>
      <c r="H69" t="s">
        <v>103</v>
      </c>
      <c r="I69" s="64">
        <v>2.5000000000000001E-2</v>
      </c>
      <c r="J69" s="64">
        <v>1.9E-2</v>
      </c>
      <c r="K69" s="63">
        <v>200000</v>
      </c>
      <c r="L69" s="63">
        <v>105.88483340000001</v>
      </c>
      <c r="M69" s="63">
        <v>0</v>
      </c>
      <c r="N69" s="63">
        <v>690.36911344199996</v>
      </c>
      <c r="O69" s="64">
        <v>2.0000000000000001E-4</v>
      </c>
      <c r="P69" s="64">
        <v>1E-4</v>
      </c>
      <c r="Q69" s="64">
        <v>0</v>
      </c>
    </row>
    <row r="70" spans="1:17">
      <c r="A70" t="s">
        <v>379</v>
      </c>
      <c r="B70" t="s">
        <v>380</v>
      </c>
      <c r="C70" t="s">
        <v>120</v>
      </c>
      <c r="D70" t="s">
        <v>374</v>
      </c>
      <c r="E70" t="s">
        <v>375</v>
      </c>
      <c r="F70" t="s">
        <v>381</v>
      </c>
      <c r="G70" s="63">
        <v>7.98</v>
      </c>
      <c r="H70" t="s">
        <v>103</v>
      </c>
      <c r="I70" s="64">
        <v>2.75E-2</v>
      </c>
      <c r="J70" s="64">
        <v>1.9400000000000001E-2</v>
      </c>
      <c r="K70" s="63">
        <v>250000</v>
      </c>
      <c r="L70" s="63">
        <v>108.10608329999999</v>
      </c>
      <c r="M70" s="63">
        <v>0</v>
      </c>
      <c r="N70" s="63">
        <v>881.06457905800005</v>
      </c>
      <c r="O70" s="64">
        <v>1E-4</v>
      </c>
      <c r="P70" s="64">
        <v>1E-4</v>
      </c>
      <c r="Q70" s="64">
        <v>0</v>
      </c>
    </row>
    <row r="71" spans="1:17">
      <c r="A71" t="s">
        <v>382</v>
      </c>
      <c r="B71" t="s">
        <v>383</v>
      </c>
      <c r="C71" t="s">
        <v>120</v>
      </c>
      <c r="D71" t="s">
        <v>374</v>
      </c>
      <c r="E71" t="s">
        <v>375</v>
      </c>
      <c r="F71" t="s">
        <v>384</v>
      </c>
      <c r="G71" s="63">
        <v>2.5</v>
      </c>
      <c r="H71" t="s">
        <v>107</v>
      </c>
      <c r="I71" s="64">
        <v>2.8799999999999999E-2</v>
      </c>
      <c r="J71" s="64">
        <v>-1.6999999999999999E-3</v>
      </c>
      <c r="K71" s="63">
        <v>2000000</v>
      </c>
      <c r="L71" s="63">
        <v>109.10190277777778</v>
      </c>
      <c r="M71" s="63">
        <v>0</v>
      </c>
      <c r="N71" s="63">
        <v>8454.9610578388802</v>
      </c>
      <c r="O71" s="64">
        <v>5.9999999999999995E-4</v>
      </c>
      <c r="P71" s="64">
        <v>1.1999999999999999E-3</v>
      </c>
      <c r="Q71" s="64">
        <v>4.0000000000000002E-4</v>
      </c>
    </row>
    <row r="72" spans="1:17">
      <c r="A72" t="s">
        <v>385</v>
      </c>
      <c r="B72" t="s">
        <v>386</v>
      </c>
      <c r="C72" t="s">
        <v>373</v>
      </c>
      <c r="D72" t="s">
        <v>374</v>
      </c>
      <c r="E72" t="s">
        <v>375</v>
      </c>
      <c r="F72" t="s">
        <v>387</v>
      </c>
      <c r="G72" s="63">
        <v>5.91</v>
      </c>
      <c r="H72" t="s">
        <v>103</v>
      </c>
      <c r="I72" s="64">
        <v>3.2500000000000001E-2</v>
      </c>
      <c r="J72" s="64">
        <v>1.6199999999999999E-2</v>
      </c>
      <c r="K72" s="63">
        <v>530000</v>
      </c>
      <c r="L72" s="63">
        <v>111.56452779999999</v>
      </c>
      <c r="M72" s="63">
        <v>0</v>
      </c>
      <c r="N72" s="63">
        <v>1927.611910872</v>
      </c>
      <c r="O72" s="64">
        <v>5.0000000000000001E-4</v>
      </c>
      <c r="P72" s="64">
        <v>2.9999999999999997E-4</v>
      </c>
      <c r="Q72" s="64">
        <v>1E-4</v>
      </c>
    </row>
    <row r="73" spans="1:17">
      <c r="A73" s="65" t="s">
        <v>388</v>
      </c>
      <c r="B73" s="12"/>
      <c r="C73" s="12"/>
      <c r="G73" s="67">
        <v>1.0900000000000001</v>
      </c>
      <c r="J73" s="66">
        <v>1.1999999999999999E-3</v>
      </c>
      <c r="K73" s="67">
        <v>57500000</v>
      </c>
      <c r="M73" s="67">
        <v>0</v>
      </c>
      <c r="N73" s="67">
        <v>187482.964305</v>
      </c>
      <c r="P73" s="66">
        <v>2.5600000000000001E-2</v>
      </c>
      <c r="Q73" s="66">
        <v>8.2000000000000007E-3</v>
      </c>
    </row>
    <row r="74" spans="1:17">
      <c r="A74" t="s">
        <v>389</v>
      </c>
      <c r="B74" t="s">
        <v>390</v>
      </c>
      <c r="C74" t="s">
        <v>120</v>
      </c>
      <c r="D74" t="s">
        <v>263</v>
      </c>
      <c r="E74" t="s">
        <v>375</v>
      </c>
      <c r="F74" t="s">
        <v>391</v>
      </c>
      <c r="G74" s="63">
        <v>1.25</v>
      </c>
      <c r="H74" t="s">
        <v>103</v>
      </c>
      <c r="I74" s="64">
        <v>1.2999999999999999E-3</v>
      </c>
      <c r="J74" s="64">
        <v>1.4E-3</v>
      </c>
      <c r="K74" s="63">
        <v>21500000</v>
      </c>
      <c r="L74" s="63">
        <v>100.00785</v>
      </c>
      <c r="M74" s="63">
        <v>0</v>
      </c>
      <c r="N74" s="63">
        <v>70095.502064999993</v>
      </c>
      <c r="O74" s="64">
        <v>0</v>
      </c>
      <c r="P74" s="64">
        <v>9.5999999999999992E-3</v>
      </c>
      <c r="Q74" s="64">
        <v>3.0999999999999999E-3</v>
      </c>
    </row>
    <row r="75" spans="1:17">
      <c r="A75" t="s">
        <v>392</v>
      </c>
      <c r="B75" t="s">
        <v>393</v>
      </c>
      <c r="C75" t="s">
        <v>120</v>
      </c>
      <c r="D75" t="s">
        <v>394</v>
      </c>
      <c r="E75" t="s">
        <v>375</v>
      </c>
      <c r="F75" t="s">
        <v>395</v>
      </c>
      <c r="G75" s="63">
        <v>1</v>
      </c>
      <c r="H75" t="s">
        <v>103</v>
      </c>
      <c r="I75" s="64">
        <v>1.2999999999999999E-3</v>
      </c>
      <c r="J75" s="64">
        <v>1E-3</v>
      </c>
      <c r="K75" s="63">
        <v>36000000</v>
      </c>
      <c r="L75" s="63">
        <v>100.0234</v>
      </c>
      <c r="M75" s="63">
        <v>0</v>
      </c>
      <c r="N75" s="63">
        <v>117387.46223999999</v>
      </c>
      <c r="O75" s="64">
        <v>6.9999999999999999E-4</v>
      </c>
      <c r="P75" s="64">
        <v>1.6E-2</v>
      </c>
      <c r="Q75" s="64">
        <v>5.1000000000000004E-3</v>
      </c>
    </row>
    <row r="76" spans="1:17">
      <c r="A76" s="140" t="s">
        <v>396</v>
      </c>
      <c r="B76" s="12"/>
      <c r="C76" s="12"/>
    </row>
    <row r="77" spans="1:17">
      <c r="A77" s="140" t="s">
        <v>397</v>
      </c>
      <c r="B77" s="12"/>
      <c r="C77" s="12"/>
    </row>
    <row r="78" spans="1:17">
      <c r="A78" s="140" t="s">
        <v>398</v>
      </c>
      <c r="B78" s="12"/>
      <c r="C78" s="12"/>
    </row>
    <row r="79" spans="1:17">
      <c r="A79" s="140" t="s">
        <v>399</v>
      </c>
      <c r="B79" s="12"/>
      <c r="C79" s="12"/>
    </row>
    <row r="80" spans="1:17" hidden="1">
      <c r="B80" s="12"/>
      <c r="C80" s="12"/>
    </row>
    <row r="81" spans="2:3" hidden="1">
      <c r="B81" s="12"/>
      <c r="C81" s="12"/>
    </row>
    <row r="82" spans="2:3" hidden="1">
      <c r="B82" s="12"/>
      <c r="C82" s="12"/>
    </row>
    <row r="83" spans="2:3" hidden="1">
      <c r="B83" s="12"/>
      <c r="C83" s="12"/>
    </row>
    <row r="84" spans="2:3" hidden="1">
      <c r="B84" s="12"/>
      <c r="C84" s="12"/>
    </row>
    <row r="85" spans="2:3" hidden="1">
      <c r="B85" s="12"/>
      <c r="C85" s="12"/>
    </row>
    <row r="86" spans="2:3" hidden="1">
      <c r="B86" s="12"/>
      <c r="C86" s="12"/>
    </row>
    <row r="87" spans="2:3" hidden="1">
      <c r="B87" s="12"/>
      <c r="C87" s="12"/>
    </row>
    <row r="88" spans="2:3" hidden="1">
      <c r="B88" s="12"/>
      <c r="C88" s="12"/>
    </row>
    <row r="89" spans="2:3" hidden="1">
      <c r="B89" s="12"/>
      <c r="C89" s="12"/>
    </row>
    <row r="90" spans="2:3" hidden="1">
      <c r="B90" s="12"/>
      <c r="C90" s="12"/>
    </row>
    <row r="91" spans="2:3" hidden="1">
      <c r="B91" s="12"/>
      <c r="C91" s="12"/>
    </row>
    <row r="92" spans="2:3" hidden="1">
      <c r="B92" s="12"/>
      <c r="C92" s="12"/>
    </row>
    <row r="93" spans="2:3" hidden="1">
      <c r="B93" s="12"/>
      <c r="C93" s="12"/>
    </row>
    <row r="94" spans="2:3" hidden="1">
      <c r="B94" s="12"/>
      <c r="C94" s="12"/>
    </row>
    <row r="95" spans="2:3" hidden="1">
      <c r="B95" s="12"/>
      <c r="C95" s="12"/>
    </row>
    <row r="96" spans="2:3" hidden="1">
      <c r="B96" s="12"/>
      <c r="C96" s="12"/>
    </row>
    <row r="97" spans="2:3" hidden="1">
      <c r="B97" s="12"/>
      <c r="C97" s="12"/>
    </row>
    <row r="98" spans="2:3" hidden="1">
      <c r="B98" s="12"/>
      <c r="C98" s="12"/>
    </row>
    <row r="99" spans="2:3" hidden="1">
      <c r="B99" s="12"/>
      <c r="C99" s="12"/>
    </row>
    <row r="100" spans="2:3" hidden="1">
      <c r="B100" s="12"/>
      <c r="C100" s="12"/>
    </row>
    <row r="101" spans="2:3" hidden="1">
      <c r="B101" s="12"/>
      <c r="C101" s="12"/>
    </row>
    <row r="102" spans="2:3" hidden="1">
      <c r="B102" s="12"/>
      <c r="C102" s="12"/>
    </row>
    <row r="103" spans="2:3" hidden="1">
      <c r="B103" s="12"/>
      <c r="C103" s="12"/>
    </row>
    <row r="104" spans="2:3" hidden="1">
      <c r="B104" s="12"/>
      <c r="C104" s="12"/>
    </row>
    <row r="105" spans="2:3" hidden="1">
      <c r="B105" s="12"/>
      <c r="C105" s="12"/>
    </row>
    <row r="106" spans="2:3" hidden="1">
      <c r="B106" s="12"/>
      <c r="C106" s="12"/>
    </row>
    <row r="107" spans="2:3" hidden="1">
      <c r="B107" s="12"/>
      <c r="C107" s="12"/>
    </row>
    <row r="108" spans="2:3" hidden="1">
      <c r="B108" s="12"/>
      <c r="C108" s="12"/>
    </row>
    <row r="109" spans="2:3" hidden="1">
      <c r="B109" s="12"/>
      <c r="C109" s="12"/>
    </row>
    <row r="110" spans="2:3" hidden="1">
      <c r="B110" s="12"/>
      <c r="C110" s="12"/>
    </row>
    <row r="111" spans="2:3" hidden="1">
      <c r="B111" s="12"/>
      <c r="C111" s="12"/>
    </row>
    <row r="112" spans="2:3" hidden="1">
      <c r="B112" s="12"/>
      <c r="C112" s="12"/>
    </row>
    <row r="113" spans="2:3" hidden="1">
      <c r="B113" s="12"/>
      <c r="C113" s="12"/>
    </row>
    <row r="114" spans="2:3" hidden="1">
      <c r="B114" s="12"/>
      <c r="C114" s="12"/>
    </row>
    <row r="115" spans="2:3" hidden="1">
      <c r="B115" s="12"/>
      <c r="C115" s="12"/>
    </row>
    <row r="116" spans="2:3" hidden="1">
      <c r="B116" s="12"/>
      <c r="C116" s="12"/>
    </row>
    <row r="117" spans="2:3" hidden="1">
      <c r="B117" s="12"/>
      <c r="C117" s="12"/>
    </row>
    <row r="118" spans="2:3" hidden="1">
      <c r="B118" s="12"/>
      <c r="C118" s="12"/>
    </row>
    <row r="119" spans="2:3" hidden="1">
      <c r="B119" s="12"/>
      <c r="C119" s="12"/>
    </row>
    <row r="120" spans="2:3" hidden="1">
      <c r="B120" s="12"/>
      <c r="C120" s="12"/>
    </row>
    <row r="121" spans="2:3" hidden="1">
      <c r="B121" s="12"/>
      <c r="C121" s="12"/>
    </row>
    <row r="122" spans="2:3" hidden="1">
      <c r="B122" s="12"/>
      <c r="C122" s="12"/>
    </row>
    <row r="123" spans="2:3" hidden="1">
      <c r="B123" s="12"/>
      <c r="C123" s="12"/>
    </row>
    <row r="124" spans="2:3" hidden="1">
      <c r="B124" s="12"/>
      <c r="C124" s="12"/>
    </row>
    <row r="125" spans="2:3" hidden="1">
      <c r="B125" s="12"/>
      <c r="C125" s="12"/>
    </row>
    <row r="126" spans="2:3" hidden="1">
      <c r="B126" s="12"/>
      <c r="C126" s="12"/>
    </row>
    <row r="127" spans="2:3" hidden="1">
      <c r="B127" s="12"/>
      <c r="C127" s="12"/>
    </row>
    <row r="128" spans="2:3" hidden="1">
      <c r="B128" s="12"/>
      <c r="C128" s="12"/>
    </row>
    <row r="129" spans="2:3" hidden="1">
      <c r="B129" s="12"/>
      <c r="C129" s="12"/>
    </row>
    <row r="130" spans="2:3" hidden="1">
      <c r="B130" s="12"/>
      <c r="C130" s="12"/>
    </row>
    <row r="131" spans="2:3" hidden="1">
      <c r="B131" s="12"/>
      <c r="C131" s="12"/>
    </row>
    <row r="132" spans="2:3" hidden="1">
      <c r="B132" s="12"/>
      <c r="C132" s="12"/>
    </row>
    <row r="133" spans="2:3" hidden="1">
      <c r="B133" s="12"/>
      <c r="C133" s="12"/>
    </row>
    <row r="134" spans="2:3" hidden="1">
      <c r="B134" s="12"/>
      <c r="C134" s="12"/>
    </row>
    <row r="135" spans="2:3" hidden="1">
      <c r="B135" s="12"/>
      <c r="C135" s="12"/>
    </row>
    <row r="136" spans="2:3" hidden="1">
      <c r="B136" s="12"/>
      <c r="C136" s="12"/>
    </row>
    <row r="137" spans="2:3" hidden="1">
      <c r="B137" s="12"/>
      <c r="C137" s="12"/>
    </row>
    <row r="138" spans="2:3" hidden="1">
      <c r="B138" s="12"/>
      <c r="C138" s="12"/>
    </row>
    <row r="139" spans="2:3" hidden="1">
      <c r="B139" s="12"/>
      <c r="C139" s="12"/>
    </row>
    <row r="140" spans="2:3" hidden="1">
      <c r="B140" s="12"/>
      <c r="C140" s="12"/>
    </row>
    <row r="141" spans="2:3" hidden="1">
      <c r="B141" s="12"/>
      <c r="C141" s="12"/>
    </row>
    <row r="142" spans="2:3" hidden="1">
      <c r="B142" s="12"/>
      <c r="C142" s="12"/>
    </row>
    <row r="143" spans="2:3" hidden="1">
      <c r="B143" s="12"/>
      <c r="C143" s="12"/>
    </row>
    <row r="144" spans="2:3" hidden="1">
      <c r="B144" s="12"/>
      <c r="C144" s="12"/>
    </row>
    <row r="145" spans="2:3" hidden="1">
      <c r="B145" s="12"/>
      <c r="C145" s="12"/>
    </row>
    <row r="146" spans="2:3" hidden="1">
      <c r="B146" s="12"/>
      <c r="C146" s="12"/>
    </row>
    <row r="147" spans="2:3" hidden="1">
      <c r="B147" s="12"/>
      <c r="C147" s="12"/>
    </row>
    <row r="148" spans="2:3" hidden="1">
      <c r="B148" s="12"/>
      <c r="C148" s="12"/>
    </row>
    <row r="149" spans="2:3" hidden="1">
      <c r="B149" s="12"/>
      <c r="C149" s="12"/>
    </row>
    <row r="150" spans="2:3" hidden="1">
      <c r="B150" s="12"/>
      <c r="C150" s="12"/>
    </row>
    <row r="151" spans="2:3" hidden="1">
      <c r="B151" s="12"/>
      <c r="C151" s="12"/>
    </row>
    <row r="152" spans="2:3" hidden="1">
      <c r="B152" s="12"/>
      <c r="C152" s="12"/>
    </row>
    <row r="153" spans="2:3" hidden="1">
      <c r="B153" s="12"/>
      <c r="C153" s="12"/>
    </row>
    <row r="154" spans="2:3" hidden="1">
      <c r="B154" s="12"/>
      <c r="C154" s="12"/>
    </row>
    <row r="155" spans="2:3" hidden="1">
      <c r="B155" s="12"/>
      <c r="C155" s="12"/>
    </row>
    <row r="156" spans="2:3" hidden="1">
      <c r="B156" s="12"/>
      <c r="C156" s="12"/>
    </row>
    <row r="157" spans="2:3" hidden="1">
      <c r="B157" s="12"/>
      <c r="C157" s="12"/>
    </row>
    <row r="158" spans="2:3" hidden="1">
      <c r="B158" s="12"/>
      <c r="C158" s="12"/>
    </row>
    <row r="159" spans="2:3" hidden="1">
      <c r="B159" s="12"/>
      <c r="C159" s="12"/>
    </row>
    <row r="160" spans="2:3" hidden="1">
      <c r="B160" s="12"/>
      <c r="C160" s="12"/>
    </row>
    <row r="161" spans="2:3" hidden="1">
      <c r="B161" s="12"/>
      <c r="C161" s="12"/>
    </row>
    <row r="162" spans="2:3" hidden="1">
      <c r="B162" s="12"/>
      <c r="C162" s="12"/>
    </row>
    <row r="163" spans="2:3" hidden="1">
      <c r="B163" s="12"/>
      <c r="C163" s="12"/>
    </row>
    <row r="164" spans="2:3" hidden="1">
      <c r="B164" s="12"/>
      <c r="C164" s="12"/>
    </row>
    <row r="165" spans="2:3" hidden="1">
      <c r="B165" s="12"/>
      <c r="C165" s="12"/>
    </row>
    <row r="166" spans="2:3" hidden="1">
      <c r="B166" s="12"/>
      <c r="C166" s="12"/>
    </row>
    <row r="167" spans="2:3" hidden="1">
      <c r="B167" s="12"/>
      <c r="C167" s="12"/>
    </row>
    <row r="168" spans="2:3" hidden="1">
      <c r="B168" s="12"/>
      <c r="C168" s="12"/>
    </row>
    <row r="169" spans="2:3" hidden="1">
      <c r="B169" s="12"/>
      <c r="C169" s="12"/>
    </row>
    <row r="170" spans="2:3" hidden="1">
      <c r="B170" s="12"/>
      <c r="C170" s="12"/>
    </row>
    <row r="171" spans="2:3" hidden="1">
      <c r="B171" s="12"/>
      <c r="C171" s="12"/>
    </row>
    <row r="172" spans="2:3" hidden="1">
      <c r="B172" s="12"/>
      <c r="C172" s="12"/>
    </row>
    <row r="173" spans="2:3" hidden="1">
      <c r="B173" s="12"/>
      <c r="C173" s="12"/>
    </row>
    <row r="174" spans="2:3" hidden="1">
      <c r="B174" s="12"/>
      <c r="C174" s="12"/>
    </row>
    <row r="175" spans="2:3" hidden="1">
      <c r="B175" s="12"/>
      <c r="C175" s="12"/>
    </row>
    <row r="176" spans="2:3" hidden="1">
      <c r="B176" s="12"/>
      <c r="C176" s="12"/>
    </row>
    <row r="177" spans="2:3" hidden="1">
      <c r="B177" s="12"/>
      <c r="C177" s="12"/>
    </row>
    <row r="178" spans="2:3" hidden="1">
      <c r="B178" s="12"/>
      <c r="C178" s="12"/>
    </row>
    <row r="179" spans="2:3" hidden="1">
      <c r="B179" s="12"/>
      <c r="C179" s="12"/>
    </row>
    <row r="180" spans="2:3" hidden="1">
      <c r="B180" s="12"/>
      <c r="C180" s="12"/>
    </row>
    <row r="181" spans="2:3" hidden="1">
      <c r="B181" s="12"/>
      <c r="C181" s="12"/>
    </row>
    <row r="182" spans="2:3" hidden="1">
      <c r="B182" s="12"/>
      <c r="C182" s="12"/>
    </row>
    <row r="183" spans="2:3" hidden="1">
      <c r="B183" s="12"/>
      <c r="C183" s="12"/>
    </row>
    <row r="184" spans="2:3" hidden="1">
      <c r="B184" s="12"/>
      <c r="C184" s="12"/>
    </row>
    <row r="185" spans="2:3" hidden="1">
      <c r="B185" s="12"/>
      <c r="C185" s="12"/>
    </row>
    <row r="186" spans="2:3" hidden="1">
      <c r="B186" s="12"/>
      <c r="C186" s="12"/>
    </row>
    <row r="187" spans="2:3" hidden="1">
      <c r="B187" s="12"/>
      <c r="C187" s="12"/>
    </row>
    <row r="188" spans="2:3" hidden="1">
      <c r="B188" s="12"/>
      <c r="C188" s="12"/>
    </row>
    <row r="189" spans="2:3" hidden="1">
      <c r="B189" s="12"/>
      <c r="C189" s="12"/>
    </row>
    <row r="190" spans="2:3" hidden="1">
      <c r="B190" s="12"/>
      <c r="C190" s="12"/>
    </row>
    <row r="191" spans="2:3" hidden="1">
      <c r="B191" s="12"/>
      <c r="C191" s="12"/>
    </row>
    <row r="192" spans="2:3" hidden="1">
      <c r="B192" s="12"/>
      <c r="C192" s="12"/>
    </row>
    <row r="193" spans="2:3" hidden="1">
      <c r="B193" s="12"/>
      <c r="C193" s="12"/>
    </row>
    <row r="194" spans="2:3" hidden="1">
      <c r="B194" s="12"/>
      <c r="C194" s="12"/>
    </row>
    <row r="195" spans="2:3" hidden="1">
      <c r="B195" s="12"/>
      <c r="C195" s="12"/>
    </row>
    <row r="196" spans="2:3" hidden="1">
      <c r="B196" s="12"/>
      <c r="C196" s="12"/>
    </row>
    <row r="197" spans="2:3" hidden="1">
      <c r="B197" s="12"/>
      <c r="C197" s="12"/>
    </row>
    <row r="198" spans="2:3" hidden="1">
      <c r="B198" s="12"/>
      <c r="C198" s="12"/>
    </row>
    <row r="199" spans="2:3" hidden="1">
      <c r="B199" s="12"/>
      <c r="C199" s="12"/>
    </row>
    <row r="200" spans="2:3" hidden="1">
      <c r="B200" s="12"/>
      <c r="C200" s="12"/>
    </row>
    <row r="201" spans="2:3" hidden="1">
      <c r="B201" s="12"/>
      <c r="C201" s="12"/>
    </row>
    <row r="202" spans="2:3" hidden="1">
      <c r="B202" s="12"/>
      <c r="C202" s="12"/>
    </row>
    <row r="203" spans="2:3" hidden="1">
      <c r="B203" s="12"/>
      <c r="C203" s="12"/>
    </row>
    <row r="204" spans="2:3" hidden="1">
      <c r="B204" s="12"/>
      <c r="C204" s="12"/>
    </row>
    <row r="205" spans="2:3" hidden="1">
      <c r="B205" s="12"/>
      <c r="C205" s="12"/>
    </row>
    <row r="206" spans="2:3" hidden="1">
      <c r="B206" s="12"/>
      <c r="C206" s="12"/>
    </row>
    <row r="207" spans="2:3" hidden="1">
      <c r="B207" s="12"/>
      <c r="C207" s="12"/>
    </row>
    <row r="208" spans="2:3" hidden="1">
      <c r="B208" s="12"/>
      <c r="C208" s="12"/>
    </row>
    <row r="209" spans="2:3" hidden="1">
      <c r="B209" s="12"/>
      <c r="C209" s="12"/>
    </row>
    <row r="210" spans="2:3" hidden="1">
      <c r="B210" s="12"/>
      <c r="C210" s="12"/>
    </row>
    <row r="211" spans="2:3" hidden="1">
      <c r="B211" s="12"/>
      <c r="C211" s="12"/>
    </row>
    <row r="212" spans="2:3" hidden="1">
      <c r="B212" s="12"/>
      <c r="C212" s="12"/>
    </row>
    <row r="213" spans="2:3" hidden="1">
      <c r="B213" s="12"/>
      <c r="C213" s="12"/>
    </row>
    <row r="214" spans="2:3" hidden="1">
      <c r="B214" s="12"/>
      <c r="C214" s="12"/>
    </row>
    <row r="215" spans="2:3" hidden="1">
      <c r="B215" s="12"/>
      <c r="C215" s="12"/>
    </row>
    <row r="216" spans="2:3" hidden="1">
      <c r="B216" s="12"/>
      <c r="C216" s="12"/>
    </row>
    <row r="217" spans="2:3" hidden="1">
      <c r="B217" s="12"/>
      <c r="C217" s="12"/>
    </row>
    <row r="218" spans="2:3" hidden="1">
      <c r="B218" s="12"/>
      <c r="C218" s="12"/>
    </row>
    <row r="219" spans="2:3" hidden="1">
      <c r="B219" s="12"/>
      <c r="C219" s="12"/>
    </row>
    <row r="220" spans="2:3" hidden="1">
      <c r="B220" s="12"/>
      <c r="C220" s="12"/>
    </row>
    <row r="221" spans="2:3" hidden="1">
      <c r="B221" s="12"/>
      <c r="C221" s="12"/>
    </row>
    <row r="222" spans="2:3" hidden="1">
      <c r="B222" s="12"/>
      <c r="C222" s="12"/>
    </row>
    <row r="223" spans="2:3" hidden="1">
      <c r="B223" s="12"/>
      <c r="C223" s="12"/>
    </row>
    <row r="224" spans="2:3" hidden="1">
      <c r="B224" s="12"/>
      <c r="C224" s="12"/>
    </row>
    <row r="225" spans="2:3" hidden="1">
      <c r="B225" s="12"/>
      <c r="C225" s="12"/>
    </row>
    <row r="226" spans="2:3" hidden="1">
      <c r="B226" s="12"/>
      <c r="C226" s="12"/>
    </row>
    <row r="227" spans="2:3" hidden="1">
      <c r="B227" s="12"/>
      <c r="C227" s="12"/>
    </row>
    <row r="228" spans="2:3" hidden="1">
      <c r="B228" s="12"/>
      <c r="C228" s="12"/>
    </row>
    <row r="229" spans="2:3" hidden="1">
      <c r="B229" s="12"/>
      <c r="C229" s="12"/>
    </row>
    <row r="230" spans="2:3" hidden="1">
      <c r="B230" s="12"/>
      <c r="C230" s="12"/>
    </row>
    <row r="231" spans="2:3" hidden="1">
      <c r="B231" s="12"/>
      <c r="C231" s="12"/>
    </row>
    <row r="232" spans="2:3" hidden="1">
      <c r="B232" s="12"/>
      <c r="C232" s="12"/>
    </row>
    <row r="233" spans="2:3" hidden="1">
      <c r="B233" s="12"/>
      <c r="C233" s="12"/>
    </row>
    <row r="234" spans="2:3" hidden="1">
      <c r="B234" s="12"/>
      <c r="C234" s="12"/>
    </row>
    <row r="235" spans="2:3" hidden="1">
      <c r="B235" s="12"/>
      <c r="C235" s="12"/>
    </row>
    <row r="236" spans="2:3" hidden="1">
      <c r="B236" s="12"/>
      <c r="C236" s="12"/>
    </row>
    <row r="237" spans="2:3" hidden="1">
      <c r="B237" s="12"/>
      <c r="C237" s="12"/>
    </row>
    <row r="238" spans="2:3" hidden="1">
      <c r="B238" s="12"/>
      <c r="C238" s="12"/>
    </row>
    <row r="239" spans="2:3" hidden="1">
      <c r="B239" s="12"/>
      <c r="C239" s="12"/>
    </row>
    <row r="240" spans="2:3" hidden="1">
      <c r="B240" s="12"/>
      <c r="C240" s="12"/>
    </row>
    <row r="241" spans="2:3" hidden="1">
      <c r="B241" s="12"/>
      <c r="C241" s="12"/>
    </row>
    <row r="242" spans="2:3" hidden="1">
      <c r="B242" s="12"/>
      <c r="C242" s="12"/>
    </row>
    <row r="243" spans="2:3" hidden="1">
      <c r="B243" s="12"/>
      <c r="C243" s="12"/>
    </row>
    <row r="244" spans="2:3" hidden="1">
      <c r="B244" s="12"/>
      <c r="C244" s="12"/>
    </row>
    <row r="245" spans="2:3" hidden="1">
      <c r="B245" s="12"/>
      <c r="C245" s="12"/>
    </row>
    <row r="246" spans="2:3" hidden="1">
      <c r="B246" s="12"/>
      <c r="C246" s="12"/>
    </row>
    <row r="247" spans="2:3" hidden="1">
      <c r="B247" s="12"/>
      <c r="C247" s="12"/>
    </row>
    <row r="248" spans="2:3" hidden="1">
      <c r="B248" s="12"/>
      <c r="C248" s="12"/>
    </row>
    <row r="249" spans="2:3" hidden="1">
      <c r="B249" s="12"/>
      <c r="C249" s="12"/>
    </row>
    <row r="250" spans="2:3" hidden="1">
      <c r="B250" s="12"/>
      <c r="C250" s="12"/>
    </row>
    <row r="251" spans="2:3" hidden="1">
      <c r="B251" s="12"/>
      <c r="C251" s="12"/>
    </row>
    <row r="252" spans="2:3" hidden="1">
      <c r="B252" s="12"/>
      <c r="C252" s="12"/>
    </row>
    <row r="253" spans="2:3" hidden="1">
      <c r="B253" s="12"/>
      <c r="C253" s="12"/>
    </row>
    <row r="254" spans="2:3" hidden="1">
      <c r="B254" s="12"/>
      <c r="C254" s="12"/>
    </row>
    <row r="255" spans="2:3" hidden="1">
      <c r="B255" s="12"/>
      <c r="C255" s="12"/>
    </row>
    <row r="256" spans="2:3" hidden="1">
      <c r="B256" s="12"/>
      <c r="C256" s="12"/>
    </row>
    <row r="257" spans="2:3" hidden="1">
      <c r="B257" s="12"/>
      <c r="C257" s="12"/>
    </row>
    <row r="258" spans="2:3" hidden="1">
      <c r="B258" s="12"/>
      <c r="C258" s="12"/>
    </row>
    <row r="259" spans="2:3" hidden="1">
      <c r="B259" s="12"/>
      <c r="C259" s="12"/>
    </row>
    <row r="260" spans="2:3" hidden="1">
      <c r="B260" s="12"/>
      <c r="C260" s="12"/>
    </row>
    <row r="261" spans="2:3" hidden="1">
      <c r="B261" s="12"/>
      <c r="C261" s="12"/>
    </row>
    <row r="262" spans="2:3" hidden="1">
      <c r="B262" s="12"/>
      <c r="C262" s="12"/>
    </row>
    <row r="263" spans="2:3" hidden="1">
      <c r="B263" s="12"/>
      <c r="C263" s="12"/>
    </row>
    <row r="264" spans="2:3" hidden="1">
      <c r="B264" s="12"/>
      <c r="C264" s="12"/>
    </row>
    <row r="265" spans="2:3" hidden="1">
      <c r="B265" s="12"/>
      <c r="C265" s="12"/>
    </row>
    <row r="266" spans="2:3" hidden="1">
      <c r="B266" s="12"/>
      <c r="C266" s="12"/>
    </row>
    <row r="267" spans="2:3" hidden="1">
      <c r="B267" s="12"/>
      <c r="C267" s="12"/>
    </row>
    <row r="268" spans="2:3" hidden="1">
      <c r="B268" s="12"/>
      <c r="C268" s="12"/>
    </row>
    <row r="269" spans="2:3" hidden="1">
      <c r="B269" s="12"/>
      <c r="C269" s="12"/>
    </row>
    <row r="270" spans="2:3" hidden="1">
      <c r="B270" s="12"/>
      <c r="C270" s="12"/>
    </row>
    <row r="271" spans="2:3" hidden="1">
      <c r="B271" s="12"/>
      <c r="C271" s="12"/>
    </row>
    <row r="272" spans="2:3" hidden="1">
      <c r="B272" s="12"/>
      <c r="C272" s="12"/>
    </row>
    <row r="273" spans="2:3" hidden="1">
      <c r="B273" s="12"/>
      <c r="C273" s="12"/>
    </row>
    <row r="274" spans="2:3" hidden="1">
      <c r="B274" s="12"/>
      <c r="C274" s="12"/>
    </row>
    <row r="275" spans="2:3" hidden="1">
      <c r="B275" s="12"/>
      <c r="C275" s="12"/>
    </row>
    <row r="276" spans="2:3" hidden="1">
      <c r="B276" s="12"/>
      <c r="C276" s="12"/>
    </row>
    <row r="277" spans="2:3" hidden="1">
      <c r="B277" s="12"/>
      <c r="C277" s="12"/>
    </row>
    <row r="278" spans="2:3" hidden="1">
      <c r="B278" s="12"/>
      <c r="C278" s="12"/>
    </row>
    <row r="279" spans="2:3" hidden="1">
      <c r="B279" s="12"/>
      <c r="C279" s="12"/>
    </row>
    <row r="280" spans="2:3" hidden="1">
      <c r="B280" s="12"/>
      <c r="C280" s="12"/>
    </row>
    <row r="281" spans="2:3" hidden="1">
      <c r="B281" s="12"/>
      <c r="C281" s="12"/>
    </row>
    <row r="282" spans="2:3" hidden="1">
      <c r="B282" s="12"/>
      <c r="C282" s="12"/>
    </row>
    <row r="283" spans="2:3" hidden="1">
      <c r="B283" s="12"/>
      <c r="C283" s="12"/>
    </row>
    <row r="284" spans="2:3" hidden="1">
      <c r="B284" s="12"/>
      <c r="C284" s="12"/>
    </row>
    <row r="285" spans="2:3" hidden="1">
      <c r="B285" s="12"/>
      <c r="C285" s="12"/>
    </row>
    <row r="286" spans="2:3" hidden="1">
      <c r="B286" s="12"/>
      <c r="C286" s="12"/>
    </row>
    <row r="287" spans="2:3" hidden="1">
      <c r="B287" s="12"/>
      <c r="C287" s="12"/>
    </row>
    <row r="288" spans="2:3" hidden="1">
      <c r="B288" s="12"/>
      <c r="C288" s="12"/>
    </row>
    <row r="289" spans="2:3" hidden="1">
      <c r="B289" s="12"/>
      <c r="C289" s="12"/>
    </row>
    <row r="290" spans="2:3" hidden="1">
      <c r="B290" s="12"/>
      <c r="C290" s="12"/>
    </row>
    <row r="291" spans="2:3" hidden="1">
      <c r="B291" s="12"/>
      <c r="C291" s="12"/>
    </row>
    <row r="292" spans="2:3" hidden="1">
      <c r="B292" s="12"/>
      <c r="C292" s="12"/>
    </row>
    <row r="293" spans="2:3" hidden="1">
      <c r="B293" s="12"/>
      <c r="C293" s="12"/>
    </row>
    <row r="294" spans="2:3" hidden="1">
      <c r="B294" s="12"/>
      <c r="C294" s="12"/>
    </row>
    <row r="295" spans="2:3" hidden="1">
      <c r="B295" s="12"/>
      <c r="C295" s="12"/>
    </row>
    <row r="296" spans="2:3" hidden="1">
      <c r="B296" s="12"/>
      <c r="C296" s="12"/>
    </row>
    <row r="297" spans="2:3" hidden="1">
      <c r="B297" s="12"/>
      <c r="C297" s="12"/>
    </row>
    <row r="298" spans="2:3" hidden="1">
      <c r="B298" s="12"/>
      <c r="C298" s="12"/>
    </row>
    <row r="299" spans="2:3" hidden="1">
      <c r="B299" s="12"/>
      <c r="C299" s="12"/>
    </row>
    <row r="300" spans="2:3" hidden="1">
      <c r="B300" s="12"/>
      <c r="C300" s="12"/>
    </row>
    <row r="301" spans="2:3" hidden="1">
      <c r="B301" s="12"/>
      <c r="C301" s="12"/>
    </row>
    <row r="302" spans="2:3" hidden="1">
      <c r="B302" s="12"/>
      <c r="C302" s="12"/>
    </row>
    <row r="303" spans="2:3" hidden="1">
      <c r="B303" s="12"/>
      <c r="C303" s="12"/>
    </row>
    <row r="304" spans="2:3" hidden="1">
      <c r="B304" s="12"/>
      <c r="C304" s="12"/>
    </row>
    <row r="305" spans="2:3" hidden="1">
      <c r="B305" s="12"/>
      <c r="C305" s="12"/>
    </row>
    <row r="306" spans="2:3" hidden="1">
      <c r="B306" s="12"/>
      <c r="C306" s="12"/>
    </row>
    <row r="307" spans="2:3" hidden="1">
      <c r="B307" s="12"/>
      <c r="C307" s="12"/>
    </row>
    <row r="308" spans="2:3" hidden="1">
      <c r="B308" s="12"/>
      <c r="C308" s="12"/>
    </row>
    <row r="309" spans="2:3" hidden="1">
      <c r="B309" s="12"/>
      <c r="C309" s="12"/>
    </row>
    <row r="310" spans="2:3" hidden="1">
      <c r="B310" s="12"/>
      <c r="C310" s="12"/>
    </row>
    <row r="311" spans="2:3" hidden="1">
      <c r="B311" s="12"/>
      <c r="C311" s="12"/>
    </row>
    <row r="312" spans="2:3" hidden="1">
      <c r="B312" s="12"/>
      <c r="C312" s="12"/>
    </row>
    <row r="313" spans="2:3" hidden="1">
      <c r="B313" s="12"/>
      <c r="C313" s="12"/>
    </row>
    <row r="314" spans="2:3" hidden="1">
      <c r="B314" s="12"/>
      <c r="C314" s="12"/>
    </row>
    <row r="315" spans="2:3" hidden="1">
      <c r="B315" s="12"/>
      <c r="C315" s="12"/>
    </row>
    <row r="316" spans="2:3" hidden="1">
      <c r="B316" s="12"/>
      <c r="C316" s="12"/>
    </row>
    <row r="317" spans="2:3" hidden="1">
      <c r="B317" s="12"/>
      <c r="C317" s="12"/>
    </row>
    <row r="318" spans="2:3" hidden="1">
      <c r="B318" s="12"/>
      <c r="C318" s="12"/>
    </row>
    <row r="319" spans="2:3" hidden="1">
      <c r="B319" s="12"/>
      <c r="C319" s="12"/>
    </row>
    <row r="320" spans="2:3" hidden="1">
      <c r="B320" s="12"/>
      <c r="C320" s="12"/>
    </row>
    <row r="321" spans="2:3" hidden="1">
      <c r="B321" s="12"/>
      <c r="C321" s="12"/>
    </row>
    <row r="322" spans="2:3" hidden="1">
      <c r="B322" s="12"/>
      <c r="C322" s="12"/>
    </row>
    <row r="323" spans="2:3" hidden="1">
      <c r="B323" s="12"/>
      <c r="C323" s="12"/>
    </row>
    <row r="324" spans="2:3" hidden="1">
      <c r="B324" s="12"/>
      <c r="C324" s="12"/>
    </row>
    <row r="325" spans="2:3" hidden="1">
      <c r="B325" s="12"/>
      <c r="C325" s="12"/>
    </row>
    <row r="326" spans="2:3" hidden="1">
      <c r="B326" s="12"/>
      <c r="C326" s="12"/>
    </row>
    <row r="327" spans="2:3" hidden="1">
      <c r="B327" s="12"/>
      <c r="C327" s="12"/>
    </row>
    <row r="328" spans="2:3" hidden="1">
      <c r="B328" s="12"/>
      <c r="C328" s="12"/>
    </row>
    <row r="329" spans="2:3" hidden="1">
      <c r="B329" s="12"/>
      <c r="C329" s="12"/>
    </row>
    <row r="330" spans="2:3" hidden="1">
      <c r="B330" s="12"/>
      <c r="C330" s="12"/>
    </row>
    <row r="331" spans="2:3" hidden="1">
      <c r="B331" s="12"/>
      <c r="C331" s="12"/>
    </row>
    <row r="332" spans="2:3" hidden="1">
      <c r="B332" s="12"/>
      <c r="C332" s="12"/>
    </row>
    <row r="333" spans="2:3" hidden="1">
      <c r="B333" s="12"/>
      <c r="C333" s="12"/>
    </row>
    <row r="334" spans="2:3" hidden="1">
      <c r="B334" s="12"/>
      <c r="C334" s="12"/>
    </row>
    <row r="335" spans="2:3" hidden="1">
      <c r="B335" s="12"/>
      <c r="C335" s="12"/>
    </row>
    <row r="336" spans="2:3" hidden="1">
      <c r="B336" s="12"/>
      <c r="C336" s="12"/>
    </row>
    <row r="337" spans="2:3" hidden="1">
      <c r="B337" s="12"/>
      <c r="C337" s="12"/>
    </row>
    <row r="338" spans="2:3" hidden="1">
      <c r="B338" s="12"/>
      <c r="C338" s="12"/>
    </row>
    <row r="339" spans="2:3" hidden="1">
      <c r="B339" s="12"/>
      <c r="C339" s="12"/>
    </row>
    <row r="340" spans="2:3" hidden="1">
      <c r="B340" s="12"/>
      <c r="C340" s="12"/>
    </row>
    <row r="341" spans="2:3" hidden="1">
      <c r="B341" s="12"/>
      <c r="C341" s="12"/>
    </row>
    <row r="342" spans="2:3" hidden="1">
      <c r="B342" s="12"/>
      <c r="C342" s="12"/>
    </row>
    <row r="343" spans="2:3" hidden="1">
      <c r="B343" s="12"/>
      <c r="C343" s="12"/>
    </row>
    <row r="344" spans="2:3" hidden="1">
      <c r="B344" s="12"/>
      <c r="C344" s="12"/>
    </row>
    <row r="345" spans="2:3" hidden="1">
      <c r="B345" s="12"/>
      <c r="C345" s="12"/>
    </row>
    <row r="346" spans="2:3" hidden="1">
      <c r="B346" s="12"/>
      <c r="C346" s="12"/>
    </row>
    <row r="347" spans="2:3" hidden="1">
      <c r="B347" s="12"/>
      <c r="C347" s="12"/>
    </row>
    <row r="348" spans="2:3" hidden="1">
      <c r="B348" s="12"/>
      <c r="C348" s="12"/>
    </row>
    <row r="349" spans="2:3" hidden="1">
      <c r="B349" s="12"/>
      <c r="C349" s="12"/>
    </row>
    <row r="350" spans="2:3" hidden="1">
      <c r="B350" s="12"/>
      <c r="C350" s="12"/>
    </row>
    <row r="351" spans="2:3" hidden="1">
      <c r="B351" s="12"/>
      <c r="C351" s="12"/>
    </row>
    <row r="352" spans="2:3" hidden="1">
      <c r="B352" s="12"/>
      <c r="C352" s="12"/>
    </row>
    <row r="353" spans="2:3" hidden="1">
      <c r="B353" s="12"/>
      <c r="C353" s="12"/>
    </row>
    <row r="354" spans="2:3" hidden="1">
      <c r="B354" s="12"/>
      <c r="C354" s="12"/>
    </row>
    <row r="355" spans="2:3" hidden="1">
      <c r="B355" s="12"/>
      <c r="C355" s="12"/>
    </row>
    <row r="356" spans="2:3" hidden="1">
      <c r="B356" s="12"/>
      <c r="C356" s="12"/>
    </row>
    <row r="357" spans="2:3" hidden="1">
      <c r="B357" s="12"/>
      <c r="C357" s="12"/>
    </row>
    <row r="358" spans="2:3" hidden="1">
      <c r="B358" s="12"/>
      <c r="C358" s="12"/>
    </row>
    <row r="359" spans="2:3" hidden="1">
      <c r="B359" s="12"/>
      <c r="C359" s="12"/>
    </row>
    <row r="360" spans="2:3" hidden="1">
      <c r="B360" s="12"/>
      <c r="C360" s="12"/>
    </row>
    <row r="361" spans="2:3" hidden="1">
      <c r="B361" s="12"/>
      <c r="C361" s="12"/>
    </row>
    <row r="362" spans="2:3" hidden="1">
      <c r="B362" s="12"/>
      <c r="C362" s="12"/>
    </row>
    <row r="363" spans="2:3" hidden="1">
      <c r="B363" s="12"/>
      <c r="C363" s="12"/>
    </row>
    <row r="364" spans="2:3" hidden="1">
      <c r="B364" s="12"/>
      <c r="C364" s="12"/>
    </row>
    <row r="365" spans="2:3" hidden="1">
      <c r="B365" s="12"/>
      <c r="C365" s="12"/>
    </row>
    <row r="366" spans="2:3" hidden="1">
      <c r="B366" s="12"/>
      <c r="C366" s="12"/>
    </row>
    <row r="367" spans="2:3" hidden="1">
      <c r="B367" s="12"/>
      <c r="C367" s="12"/>
    </row>
    <row r="368" spans="2:3" hidden="1">
      <c r="B368" s="12"/>
      <c r="C368" s="12"/>
    </row>
    <row r="369" spans="2:3" hidden="1">
      <c r="B369" s="12"/>
      <c r="C369" s="12"/>
    </row>
    <row r="370" spans="2:3" hidden="1">
      <c r="B370" s="12"/>
      <c r="C370" s="12"/>
    </row>
    <row r="371" spans="2:3" hidden="1">
      <c r="B371" s="12"/>
      <c r="C371" s="12"/>
    </row>
    <row r="372" spans="2:3" hidden="1">
      <c r="B372" s="12"/>
      <c r="C372" s="12"/>
    </row>
    <row r="373" spans="2:3" hidden="1">
      <c r="B373" s="12"/>
      <c r="C373" s="12"/>
    </row>
    <row r="374" spans="2:3" hidden="1">
      <c r="B374" s="12"/>
      <c r="C374" s="12"/>
    </row>
    <row r="375" spans="2:3" hidden="1">
      <c r="B375" s="12"/>
      <c r="C375" s="12"/>
    </row>
    <row r="376" spans="2:3" hidden="1">
      <c r="B376" s="12"/>
      <c r="C376" s="12"/>
    </row>
    <row r="377" spans="2:3" hidden="1">
      <c r="B377" s="12"/>
      <c r="C377" s="12"/>
    </row>
    <row r="378" spans="2:3" hidden="1">
      <c r="B378" s="12"/>
      <c r="C378" s="12"/>
    </row>
    <row r="379" spans="2:3" hidden="1">
      <c r="B379" s="12"/>
      <c r="C379" s="12"/>
    </row>
    <row r="380" spans="2:3" hidden="1">
      <c r="B380" s="12"/>
      <c r="C380" s="12"/>
    </row>
    <row r="381" spans="2:3" hidden="1">
      <c r="B381" s="12"/>
      <c r="C381" s="12"/>
    </row>
    <row r="382" spans="2:3" hidden="1">
      <c r="B382" s="12"/>
      <c r="C382" s="12"/>
    </row>
    <row r="383" spans="2:3" hidden="1">
      <c r="B383" s="12"/>
      <c r="C383" s="12"/>
    </row>
    <row r="384" spans="2:3" hidden="1">
      <c r="B384" s="12"/>
      <c r="C384" s="12"/>
    </row>
    <row r="385" spans="2:3" hidden="1">
      <c r="B385" s="12"/>
      <c r="C385" s="12"/>
    </row>
    <row r="386" spans="2:3" hidden="1">
      <c r="B386" s="12"/>
      <c r="C386" s="12"/>
    </row>
    <row r="387" spans="2:3" hidden="1">
      <c r="B387" s="12"/>
      <c r="C387" s="12"/>
    </row>
    <row r="388" spans="2:3" hidden="1">
      <c r="B388" s="12"/>
      <c r="C388" s="12"/>
    </row>
    <row r="389" spans="2:3" hidden="1">
      <c r="B389" s="12"/>
      <c r="C389" s="12"/>
    </row>
    <row r="390" spans="2:3" hidden="1">
      <c r="B390" s="12"/>
      <c r="C390" s="12"/>
    </row>
    <row r="391" spans="2:3" hidden="1">
      <c r="B391" s="12"/>
      <c r="C391" s="12"/>
    </row>
    <row r="392" spans="2:3" hidden="1">
      <c r="B392" s="12"/>
      <c r="C392" s="12"/>
    </row>
    <row r="393" spans="2:3" hidden="1">
      <c r="B393" s="12"/>
      <c r="C393" s="12"/>
    </row>
    <row r="394" spans="2:3" hidden="1">
      <c r="B394" s="12"/>
      <c r="C394" s="12"/>
    </row>
    <row r="395" spans="2:3" hidden="1">
      <c r="B395" s="12"/>
      <c r="C395" s="12"/>
    </row>
    <row r="396" spans="2:3" hidden="1">
      <c r="B396" s="12"/>
      <c r="C396" s="12"/>
    </row>
    <row r="397" spans="2:3" hidden="1">
      <c r="B397" s="12"/>
      <c r="C397" s="12"/>
    </row>
    <row r="398" spans="2:3" hidden="1">
      <c r="B398" s="12"/>
      <c r="C398" s="12"/>
    </row>
    <row r="399" spans="2:3" hidden="1">
      <c r="B399" s="12"/>
      <c r="C399" s="12"/>
    </row>
    <row r="400" spans="2:3" hidden="1">
      <c r="B400" s="12"/>
      <c r="C400" s="12"/>
    </row>
    <row r="401" spans="2:3" hidden="1">
      <c r="B401" s="12"/>
      <c r="C401" s="12"/>
    </row>
    <row r="402" spans="2:3" hidden="1">
      <c r="B402" s="12"/>
      <c r="C402" s="12"/>
    </row>
    <row r="403" spans="2:3" hidden="1">
      <c r="B403" s="12"/>
      <c r="C403" s="12"/>
    </row>
    <row r="404" spans="2:3" hidden="1">
      <c r="B404" s="12"/>
      <c r="C404" s="12"/>
    </row>
    <row r="405" spans="2:3" hidden="1">
      <c r="B405" s="12"/>
      <c r="C405" s="12"/>
    </row>
    <row r="406" spans="2:3" hidden="1">
      <c r="B406" s="12"/>
      <c r="C406" s="12"/>
    </row>
    <row r="407" spans="2:3" hidden="1">
      <c r="B407" s="12"/>
      <c r="C407" s="12"/>
    </row>
    <row r="408" spans="2:3" hidden="1">
      <c r="B408" s="12"/>
      <c r="C408" s="12"/>
    </row>
    <row r="409" spans="2:3" hidden="1">
      <c r="B409" s="12"/>
      <c r="C409" s="12"/>
    </row>
    <row r="410" spans="2:3" hidden="1">
      <c r="B410" s="12"/>
      <c r="C410" s="12"/>
    </row>
    <row r="411" spans="2:3" hidden="1">
      <c r="B411" s="12"/>
      <c r="C411" s="12"/>
    </row>
    <row r="412" spans="2:3" hidden="1">
      <c r="B412" s="12"/>
      <c r="C412" s="12"/>
    </row>
    <row r="413" spans="2:3" hidden="1">
      <c r="B413" s="12"/>
      <c r="C413" s="12"/>
    </row>
    <row r="414" spans="2:3" hidden="1">
      <c r="B414" s="12"/>
      <c r="C414" s="12"/>
    </row>
    <row r="415" spans="2:3" hidden="1">
      <c r="B415" s="12"/>
      <c r="C415" s="12"/>
    </row>
    <row r="416" spans="2:3" hidden="1">
      <c r="B416" s="12"/>
      <c r="C416" s="12"/>
    </row>
    <row r="417" spans="2:3" hidden="1">
      <c r="B417" s="12"/>
      <c r="C417" s="12"/>
    </row>
    <row r="418" spans="2:3" hidden="1">
      <c r="B418" s="12"/>
      <c r="C418" s="12"/>
    </row>
    <row r="419" spans="2:3" hidden="1">
      <c r="B419" s="12"/>
      <c r="C419" s="12"/>
    </row>
    <row r="420" spans="2:3" hidden="1">
      <c r="B420" s="12"/>
      <c r="C420" s="12"/>
    </row>
    <row r="421" spans="2:3" hidden="1">
      <c r="B421" s="12"/>
      <c r="C421" s="12"/>
    </row>
    <row r="422" spans="2:3" hidden="1">
      <c r="B422" s="12"/>
      <c r="C422" s="12"/>
    </row>
    <row r="423" spans="2:3" hidden="1">
      <c r="B423" s="12"/>
      <c r="C423" s="12"/>
    </row>
    <row r="424" spans="2:3" hidden="1">
      <c r="B424" s="12"/>
      <c r="C424" s="12"/>
    </row>
    <row r="425" spans="2:3" hidden="1">
      <c r="B425" s="12"/>
      <c r="C425" s="12"/>
    </row>
    <row r="426" spans="2:3" hidden="1">
      <c r="B426" s="12"/>
      <c r="C426" s="12"/>
    </row>
    <row r="427" spans="2:3" hidden="1">
      <c r="B427" s="12"/>
      <c r="C427" s="12"/>
    </row>
    <row r="428" spans="2:3" hidden="1">
      <c r="B428" s="12"/>
      <c r="C428" s="12"/>
    </row>
    <row r="429" spans="2:3" hidden="1">
      <c r="B429" s="12"/>
      <c r="C429" s="12"/>
    </row>
    <row r="430" spans="2:3" hidden="1">
      <c r="B430" s="12"/>
      <c r="C430" s="12"/>
    </row>
    <row r="431" spans="2:3" hidden="1">
      <c r="B431" s="12"/>
      <c r="C431" s="12"/>
    </row>
    <row r="432" spans="2:3" hidden="1">
      <c r="B432" s="12"/>
      <c r="C432" s="12"/>
    </row>
    <row r="433" spans="2:3" hidden="1">
      <c r="B433" s="12"/>
      <c r="C433" s="12"/>
    </row>
    <row r="434" spans="2:3" hidden="1">
      <c r="B434" s="12"/>
      <c r="C434" s="12"/>
    </row>
    <row r="435" spans="2:3" hidden="1">
      <c r="B435" s="12"/>
      <c r="C435" s="12"/>
    </row>
    <row r="436" spans="2:3" hidden="1">
      <c r="B436" s="12"/>
      <c r="C436" s="12"/>
    </row>
    <row r="437" spans="2:3" hidden="1">
      <c r="B437" s="12"/>
      <c r="C437" s="12"/>
    </row>
    <row r="438" spans="2:3" hidden="1">
      <c r="B438" s="12"/>
      <c r="C438" s="12"/>
    </row>
    <row r="439" spans="2:3" hidden="1">
      <c r="B439" s="12"/>
      <c r="C439" s="12"/>
    </row>
    <row r="440" spans="2:3" hidden="1">
      <c r="B440" s="12"/>
      <c r="C440" s="12"/>
    </row>
    <row r="441" spans="2:3" hidden="1">
      <c r="B441" s="12"/>
      <c r="C441" s="12"/>
    </row>
    <row r="442" spans="2:3" hidden="1">
      <c r="B442" s="12"/>
      <c r="C442" s="12"/>
    </row>
    <row r="443" spans="2:3" hidden="1">
      <c r="B443" s="12"/>
      <c r="C443" s="12"/>
    </row>
    <row r="444" spans="2:3" hidden="1">
      <c r="B444" s="12"/>
      <c r="C444" s="12"/>
    </row>
    <row r="445" spans="2:3" hidden="1">
      <c r="B445" s="12"/>
      <c r="C445" s="12"/>
    </row>
    <row r="446" spans="2:3" hidden="1">
      <c r="B446" s="12"/>
      <c r="C446" s="12"/>
    </row>
    <row r="447" spans="2:3" hidden="1">
      <c r="B447" s="12"/>
      <c r="C447" s="12"/>
    </row>
    <row r="448" spans="2:3" hidden="1">
      <c r="B448" s="12"/>
      <c r="C448" s="12"/>
    </row>
    <row r="449" spans="2:3" hidden="1">
      <c r="B449" s="12"/>
      <c r="C449" s="12"/>
    </row>
    <row r="450" spans="2:3" hidden="1">
      <c r="B450" s="12"/>
      <c r="C450" s="12"/>
    </row>
    <row r="451" spans="2:3" hidden="1">
      <c r="B451" s="12"/>
      <c r="C451" s="12"/>
    </row>
    <row r="452" spans="2:3" hidden="1">
      <c r="B452" s="12"/>
      <c r="C452" s="12"/>
    </row>
    <row r="453" spans="2:3" hidden="1">
      <c r="B453" s="12"/>
      <c r="C453" s="12"/>
    </row>
    <row r="454" spans="2:3" hidden="1">
      <c r="B454" s="12"/>
      <c r="C454" s="12"/>
    </row>
    <row r="455" spans="2:3" hidden="1">
      <c r="B455" s="12"/>
      <c r="C455" s="12"/>
    </row>
    <row r="456" spans="2:3" hidden="1">
      <c r="B456" s="12"/>
      <c r="C456" s="12"/>
    </row>
    <row r="457" spans="2:3" hidden="1">
      <c r="B457" s="12"/>
      <c r="C457" s="12"/>
    </row>
    <row r="458" spans="2:3" hidden="1">
      <c r="B458" s="12"/>
      <c r="C458" s="12"/>
    </row>
    <row r="459" spans="2:3" hidden="1">
      <c r="B459" s="12"/>
      <c r="C459" s="12"/>
    </row>
    <row r="460" spans="2:3" hidden="1">
      <c r="B460" s="12"/>
      <c r="C460" s="12"/>
    </row>
    <row r="461" spans="2:3" hidden="1">
      <c r="B461" s="12"/>
      <c r="C461" s="12"/>
    </row>
    <row r="462" spans="2:3" hidden="1">
      <c r="B462" s="12"/>
      <c r="C462" s="12"/>
    </row>
    <row r="463" spans="2:3" hidden="1">
      <c r="B463" s="12"/>
      <c r="C463" s="12"/>
    </row>
    <row r="464" spans="2:3" hidden="1">
      <c r="B464" s="12"/>
      <c r="C464" s="12"/>
    </row>
    <row r="465" spans="2:3" hidden="1">
      <c r="B465" s="12"/>
      <c r="C465" s="12"/>
    </row>
    <row r="466" spans="2:3" hidden="1">
      <c r="B466" s="12"/>
      <c r="C466" s="12"/>
    </row>
    <row r="467" spans="2:3" hidden="1">
      <c r="B467" s="12"/>
      <c r="C467" s="12"/>
    </row>
    <row r="468" spans="2:3" hidden="1">
      <c r="B468" s="12"/>
      <c r="C468" s="12"/>
    </row>
    <row r="469" spans="2:3" hidden="1">
      <c r="B469" s="12"/>
      <c r="C469" s="12"/>
    </row>
    <row r="470" spans="2:3" hidden="1">
      <c r="B470" s="12"/>
      <c r="C470" s="12"/>
    </row>
    <row r="471" spans="2:3" hidden="1">
      <c r="B471" s="12"/>
      <c r="C471" s="12"/>
    </row>
    <row r="472" spans="2:3" hidden="1">
      <c r="B472" s="12"/>
      <c r="C472" s="12"/>
    </row>
    <row r="473" spans="2:3" hidden="1">
      <c r="B473" s="12"/>
      <c r="C473" s="12"/>
    </row>
    <row r="474" spans="2:3" hidden="1">
      <c r="B474" s="12"/>
      <c r="C474" s="12"/>
    </row>
    <row r="475" spans="2:3" hidden="1">
      <c r="B475" s="12"/>
      <c r="C475" s="12"/>
    </row>
    <row r="476" spans="2:3" hidden="1">
      <c r="B476" s="12"/>
      <c r="C476" s="12"/>
    </row>
    <row r="477" spans="2:3" hidden="1">
      <c r="B477" s="12"/>
      <c r="C477" s="12"/>
    </row>
    <row r="478" spans="2:3" hidden="1">
      <c r="B478" s="12"/>
      <c r="C478" s="12"/>
    </row>
    <row r="479" spans="2:3" hidden="1">
      <c r="B479" s="12"/>
      <c r="C479" s="12"/>
    </row>
    <row r="480" spans="2:3" hidden="1">
      <c r="B480" s="12"/>
      <c r="C480" s="12"/>
    </row>
    <row r="481" spans="2:3" hidden="1">
      <c r="B481" s="12"/>
      <c r="C481" s="12"/>
    </row>
    <row r="482" spans="2:3" hidden="1">
      <c r="B482" s="12"/>
      <c r="C482" s="12"/>
    </row>
    <row r="483" spans="2:3" hidden="1">
      <c r="B483" s="12"/>
      <c r="C483" s="12"/>
    </row>
    <row r="484" spans="2:3" hidden="1">
      <c r="B484" s="12"/>
      <c r="C484" s="12"/>
    </row>
    <row r="485" spans="2:3" hidden="1">
      <c r="B485" s="12"/>
      <c r="C485" s="12"/>
    </row>
    <row r="486" spans="2:3" hidden="1">
      <c r="B486" s="12"/>
      <c r="C486" s="12"/>
    </row>
    <row r="487" spans="2:3" hidden="1">
      <c r="B487" s="12"/>
      <c r="C487" s="12"/>
    </row>
    <row r="488" spans="2:3" hidden="1">
      <c r="B488" s="12"/>
      <c r="C488" s="12"/>
    </row>
    <row r="489" spans="2:3" hidden="1">
      <c r="B489" s="12"/>
      <c r="C489" s="12"/>
    </row>
    <row r="490" spans="2:3" hidden="1">
      <c r="B490" s="12"/>
      <c r="C490" s="12"/>
    </row>
    <row r="491" spans="2:3" hidden="1">
      <c r="B491" s="12"/>
      <c r="C491" s="12"/>
    </row>
    <row r="492" spans="2:3" hidden="1">
      <c r="B492" s="12"/>
      <c r="C492" s="12"/>
    </row>
    <row r="493" spans="2:3" hidden="1">
      <c r="B493" s="12"/>
      <c r="C493" s="12"/>
    </row>
    <row r="494" spans="2:3" hidden="1">
      <c r="B494" s="12"/>
      <c r="C494" s="12"/>
    </row>
    <row r="495" spans="2:3" hidden="1">
      <c r="B495" s="12"/>
      <c r="C495" s="12"/>
    </row>
    <row r="496" spans="2:3" hidden="1">
      <c r="B496" s="12"/>
      <c r="C496" s="12"/>
    </row>
    <row r="497" spans="2:3" hidden="1">
      <c r="B497" s="12"/>
      <c r="C497" s="12"/>
    </row>
    <row r="498" spans="2:3" hidden="1">
      <c r="B498" s="12"/>
      <c r="C498" s="12"/>
    </row>
    <row r="499" spans="2:3" hidden="1">
      <c r="B499" s="12"/>
      <c r="C499" s="12"/>
    </row>
    <row r="500" spans="2:3" hidden="1">
      <c r="B500" s="12"/>
      <c r="C500" s="12"/>
    </row>
    <row r="501" spans="2:3" hidden="1">
      <c r="B501" s="12"/>
      <c r="C501" s="12"/>
    </row>
    <row r="502" spans="2:3" hidden="1">
      <c r="B502" s="12"/>
      <c r="C502" s="12"/>
    </row>
    <row r="503" spans="2:3" hidden="1">
      <c r="B503" s="12"/>
      <c r="C503" s="12"/>
    </row>
    <row r="504" spans="2:3" hidden="1">
      <c r="B504" s="12"/>
      <c r="C504" s="12"/>
    </row>
    <row r="505" spans="2:3" hidden="1">
      <c r="B505" s="12"/>
      <c r="C505" s="12"/>
    </row>
    <row r="506" spans="2:3" hidden="1">
      <c r="B506" s="12"/>
      <c r="C506" s="12"/>
    </row>
    <row r="507" spans="2:3" hidden="1">
      <c r="B507" s="12"/>
      <c r="C507" s="12"/>
    </row>
    <row r="508" spans="2:3" hidden="1">
      <c r="B508" s="12"/>
      <c r="C508" s="12"/>
    </row>
    <row r="509" spans="2:3" hidden="1">
      <c r="B509" s="12"/>
      <c r="C509" s="12"/>
    </row>
    <row r="510" spans="2:3" hidden="1">
      <c r="B510" s="12"/>
      <c r="C510" s="12"/>
    </row>
    <row r="511" spans="2:3" hidden="1">
      <c r="B511" s="12"/>
      <c r="C511" s="12"/>
    </row>
    <row r="512" spans="2:3" hidden="1">
      <c r="B512" s="12"/>
      <c r="C512" s="12"/>
    </row>
    <row r="513" spans="2:3" hidden="1">
      <c r="B513" s="12"/>
      <c r="C513" s="12"/>
    </row>
    <row r="514" spans="2:3" hidden="1">
      <c r="B514" s="12"/>
      <c r="C514" s="12"/>
    </row>
    <row r="515" spans="2:3" hidden="1">
      <c r="B515" s="12"/>
      <c r="C515" s="12"/>
    </row>
    <row r="516" spans="2:3" hidden="1">
      <c r="B516" s="12"/>
      <c r="C516" s="12"/>
    </row>
    <row r="517" spans="2:3" hidden="1">
      <c r="B517" s="12"/>
      <c r="C517" s="12"/>
    </row>
    <row r="518" spans="2:3" hidden="1">
      <c r="B518" s="12"/>
      <c r="C518" s="12"/>
    </row>
    <row r="519" spans="2:3" hidden="1">
      <c r="B519" s="12"/>
      <c r="C519" s="12"/>
    </row>
    <row r="520" spans="2:3" hidden="1">
      <c r="B520" s="12"/>
      <c r="C520" s="12"/>
    </row>
    <row r="521" spans="2:3" hidden="1">
      <c r="B521" s="12"/>
      <c r="C521" s="12"/>
    </row>
    <row r="522" spans="2:3" hidden="1">
      <c r="B522" s="12"/>
      <c r="C522" s="12"/>
    </row>
    <row r="523" spans="2:3" hidden="1">
      <c r="B523" s="12"/>
      <c r="C523" s="12"/>
    </row>
    <row r="524" spans="2:3" hidden="1">
      <c r="B524" s="12"/>
      <c r="C524" s="12"/>
    </row>
    <row r="525" spans="2:3" hidden="1">
      <c r="B525" s="12"/>
      <c r="C525" s="12"/>
    </row>
    <row r="526" spans="2:3" hidden="1">
      <c r="B526" s="12"/>
      <c r="C526" s="12"/>
    </row>
    <row r="527" spans="2:3" hidden="1">
      <c r="B527" s="12"/>
      <c r="C527" s="12"/>
    </row>
    <row r="528" spans="2:3" hidden="1">
      <c r="B528" s="12"/>
      <c r="C528" s="12"/>
    </row>
    <row r="529" spans="2:3" hidden="1">
      <c r="B529" s="12"/>
      <c r="C529" s="12"/>
    </row>
    <row r="530" spans="2:3" hidden="1">
      <c r="B530" s="12"/>
      <c r="C530" s="12"/>
    </row>
    <row r="531" spans="2:3" hidden="1">
      <c r="B531" s="12"/>
      <c r="C531" s="12"/>
    </row>
    <row r="532" spans="2:3" hidden="1">
      <c r="B532" s="12"/>
      <c r="C532" s="12"/>
    </row>
    <row r="533" spans="2:3" hidden="1">
      <c r="B533" s="12"/>
      <c r="C533" s="12"/>
    </row>
    <row r="534" spans="2:3" hidden="1">
      <c r="B534" s="12"/>
      <c r="C534" s="12"/>
    </row>
    <row r="535" spans="2:3" hidden="1">
      <c r="B535" s="12"/>
      <c r="C535" s="12"/>
    </row>
    <row r="536" spans="2:3" hidden="1">
      <c r="B536" s="12"/>
      <c r="C536" s="12"/>
    </row>
    <row r="537" spans="2:3" hidden="1">
      <c r="B537" s="12"/>
      <c r="C537" s="12"/>
    </row>
    <row r="538" spans="2:3" hidden="1">
      <c r="B538" s="12"/>
      <c r="C538" s="12"/>
    </row>
    <row r="539" spans="2:3" hidden="1">
      <c r="B539" s="12"/>
      <c r="C539" s="12"/>
    </row>
    <row r="540" spans="2:3" hidden="1">
      <c r="B540" s="12"/>
      <c r="C540" s="12"/>
    </row>
    <row r="541" spans="2:3" hidden="1">
      <c r="B541" s="12"/>
      <c r="C541" s="12"/>
    </row>
    <row r="542" spans="2:3" hidden="1">
      <c r="B542" s="12"/>
      <c r="C542" s="12"/>
    </row>
    <row r="543" spans="2:3" hidden="1">
      <c r="B543" s="12"/>
      <c r="C543" s="12"/>
    </row>
    <row r="544" spans="2:3" hidden="1">
      <c r="B544" s="12"/>
      <c r="C544" s="12"/>
    </row>
    <row r="545" spans="2:3" hidden="1">
      <c r="B545" s="12"/>
      <c r="C545" s="12"/>
    </row>
    <row r="546" spans="2:3" hidden="1">
      <c r="B546" s="12"/>
      <c r="C546" s="12"/>
    </row>
    <row r="547" spans="2:3" hidden="1">
      <c r="B547" s="12"/>
      <c r="C547" s="12"/>
    </row>
    <row r="548" spans="2:3" hidden="1">
      <c r="B548" s="12"/>
      <c r="C548" s="12"/>
    </row>
    <row r="549" spans="2:3" hidden="1">
      <c r="B549" s="12"/>
      <c r="C549" s="12"/>
    </row>
    <row r="550" spans="2:3" hidden="1">
      <c r="B550" s="12"/>
      <c r="C550" s="12"/>
    </row>
    <row r="551" spans="2:3" hidden="1">
      <c r="B551" s="12"/>
      <c r="C551" s="12"/>
    </row>
    <row r="552" spans="2:3" hidden="1">
      <c r="B552" s="12"/>
      <c r="C552" s="12"/>
    </row>
    <row r="553" spans="2:3" hidden="1">
      <c r="B553" s="12"/>
      <c r="C553" s="12"/>
    </row>
    <row r="554" spans="2:3" hidden="1">
      <c r="B554" s="12"/>
      <c r="C554" s="12"/>
    </row>
    <row r="555" spans="2:3" hidden="1">
      <c r="B555" s="12"/>
      <c r="C555" s="12"/>
    </row>
    <row r="556" spans="2:3" hidden="1">
      <c r="B556" s="12"/>
      <c r="C556" s="12"/>
    </row>
    <row r="557" spans="2:3" hidden="1">
      <c r="B557" s="12"/>
      <c r="C557" s="12"/>
    </row>
    <row r="558" spans="2:3" hidden="1">
      <c r="B558" s="12"/>
      <c r="C558" s="12"/>
    </row>
    <row r="559" spans="2:3" hidden="1">
      <c r="B559" s="12"/>
      <c r="C559" s="12"/>
    </row>
    <row r="560" spans="2:3" hidden="1">
      <c r="B560" s="12"/>
      <c r="C560" s="12"/>
    </row>
    <row r="561" spans="2:3" hidden="1">
      <c r="B561" s="12"/>
      <c r="C561" s="12"/>
    </row>
    <row r="562" spans="2:3" hidden="1">
      <c r="B562" s="12"/>
      <c r="C562" s="12"/>
    </row>
    <row r="563" spans="2:3" hidden="1">
      <c r="B563" s="12"/>
      <c r="C563" s="12"/>
    </row>
    <row r="564" spans="2:3" hidden="1">
      <c r="B564" s="12"/>
      <c r="C564" s="12"/>
    </row>
    <row r="565" spans="2:3" hidden="1">
      <c r="B565" s="12"/>
      <c r="C565" s="12"/>
    </row>
    <row r="566" spans="2:3" hidden="1">
      <c r="B566" s="12"/>
      <c r="C566" s="12"/>
    </row>
    <row r="567" spans="2:3" hidden="1">
      <c r="B567" s="12"/>
      <c r="C567" s="12"/>
    </row>
    <row r="568" spans="2:3" hidden="1">
      <c r="B568" s="12"/>
      <c r="C568" s="12"/>
    </row>
    <row r="569" spans="2:3" hidden="1">
      <c r="B569" s="12"/>
      <c r="C569" s="12"/>
    </row>
    <row r="570" spans="2:3" hidden="1">
      <c r="B570" s="12"/>
      <c r="C570" s="12"/>
    </row>
    <row r="571" spans="2:3" hidden="1">
      <c r="B571" s="12"/>
      <c r="C571" s="12"/>
    </row>
    <row r="572" spans="2:3" hidden="1">
      <c r="B572" s="12"/>
      <c r="C572" s="12"/>
    </row>
    <row r="573" spans="2:3" hidden="1">
      <c r="B573" s="12"/>
      <c r="C573" s="12"/>
    </row>
    <row r="574" spans="2:3" hidden="1">
      <c r="B574" s="12"/>
      <c r="C574" s="12"/>
    </row>
    <row r="575" spans="2:3" hidden="1">
      <c r="B575" s="12"/>
      <c r="C575" s="12"/>
    </row>
    <row r="576" spans="2:3" hidden="1">
      <c r="B576" s="12"/>
      <c r="C576" s="12"/>
    </row>
    <row r="577" spans="2:3" hidden="1">
      <c r="B577" s="12"/>
      <c r="C577" s="12"/>
    </row>
    <row r="578" spans="2:3" hidden="1">
      <c r="B578" s="12"/>
      <c r="C578" s="12"/>
    </row>
    <row r="579" spans="2:3" hidden="1">
      <c r="B579" s="12"/>
      <c r="C579" s="12"/>
    </row>
    <row r="580" spans="2:3" hidden="1">
      <c r="B580" s="12"/>
      <c r="C580" s="12"/>
    </row>
    <row r="581" spans="2:3" hidden="1">
      <c r="B581" s="12"/>
      <c r="C581" s="12"/>
    </row>
    <row r="582" spans="2:3" hidden="1">
      <c r="B582" s="12"/>
      <c r="C582" s="12"/>
    </row>
    <row r="583" spans="2:3" hidden="1">
      <c r="B583" s="12"/>
      <c r="C583" s="12"/>
    </row>
    <row r="584" spans="2:3" hidden="1">
      <c r="B584" s="12"/>
      <c r="C584" s="12"/>
    </row>
    <row r="585" spans="2:3" hidden="1">
      <c r="B585" s="12"/>
      <c r="C585" s="12"/>
    </row>
    <row r="586" spans="2:3" hidden="1">
      <c r="B586" s="12"/>
      <c r="C586" s="12"/>
    </row>
    <row r="587" spans="2:3" hidden="1">
      <c r="B587" s="12"/>
      <c r="C587" s="12"/>
    </row>
    <row r="588" spans="2:3" hidden="1">
      <c r="B588" s="12"/>
      <c r="C588" s="12"/>
    </row>
    <row r="589" spans="2:3" hidden="1">
      <c r="B589" s="12"/>
      <c r="C589" s="12"/>
    </row>
    <row r="590" spans="2:3" hidden="1">
      <c r="B590" s="12"/>
      <c r="C590" s="12"/>
    </row>
    <row r="591" spans="2:3" hidden="1">
      <c r="B591" s="12"/>
      <c r="C591" s="12"/>
    </row>
    <row r="592" spans="2:3" hidden="1">
      <c r="B592" s="12"/>
      <c r="C592" s="12"/>
    </row>
    <row r="593" spans="2:3" hidden="1">
      <c r="B593" s="12"/>
      <c r="C593" s="12"/>
    </row>
    <row r="594" spans="2:3" hidden="1">
      <c r="B594" s="12"/>
      <c r="C594" s="12"/>
    </row>
    <row r="595" spans="2:3" hidden="1">
      <c r="B595" s="12"/>
      <c r="C595" s="12"/>
    </row>
    <row r="596" spans="2:3" hidden="1">
      <c r="B596" s="12"/>
      <c r="C596" s="12"/>
    </row>
    <row r="597" spans="2:3" hidden="1">
      <c r="B597" s="12"/>
      <c r="C597" s="12"/>
    </row>
    <row r="598" spans="2:3" hidden="1">
      <c r="B598" s="12"/>
      <c r="C598" s="12"/>
    </row>
    <row r="599" spans="2:3" hidden="1">
      <c r="B599" s="12"/>
      <c r="C599" s="12"/>
    </row>
    <row r="600" spans="2:3" hidden="1">
      <c r="B600" s="12"/>
      <c r="C600" s="12"/>
    </row>
    <row r="601" spans="2:3" hidden="1">
      <c r="B601" s="12"/>
      <c r="C601" s="12"/>
    </row>
    <row r="602" spans="2:3" hidden="1">
      <c r="B602" s="12"/>
      <c r="C602" s="12"/>
    </row>
    <row r="603" spans="2:3" hidden="1">
      <c r="B603" s="12"/>
      <c r="C603" s="12"/>
    </row>
    <row r="604" spans="2:3" hidden="1">
      <c r="B604" s="12"/>
      <c r="C604" s="12"/>
    </row>
    <row r="605" spans="2:3" hidden="1">
      <c r="B605" s="12"/>
      <c r="C605" s="12"/>
    </row>
    <row r="606" spans="2:3" hidden="1">
      <c r="B606" s="12"/>
      <c r="C606" s="12"/>
    </row>
    <row r="607" spans="2:3" hidden="1">
      <c r="B607" s="12"/>
      <c r="C607" s="12"/>
    </row>
    <row r="608" spans="2:3" hidden="1">
      <c r="B608" s="12"/>
      <c r="C608" s="12"/>
    </row>
    <row r="609" spans="2:3" hidden="1">
      <c r="B609" s="12"/>
      <c r="C609" s="12"/>
    </row>
    <row r="610" spans="2:3" hidden="1">
      <c r="B610" s="12"/>
      <c r="C610" s="12"/>
    </row>
    <row r="611" spans="2:3" hidden="1">
      <c r="B611" s="12"/>
      <c r="C611" s="12"/>
    </row>
    <row r="612" spans="2:3" hidden="1">
      <c r="B612" s="12"/>
      <c r="C612" s="12"/>
    </row>
    <row r="613" spans="2:3" hidden="1">
      <c r="B613" s="12"/>
      <c r="C613" s="12"/>
    </row>
    <row r="614" spans="2:3" hidden="1">
      <c r="B614" s="12"/>
      <c r="C614" s="12"/>
    </row>
    <row r="615" spans="2:3" hidden="1">
      <c r="B615" s="12"/>
      <c r="C615" s="12"/>
    </row>
    <row r="616" spans="2:3" hidden="1">
      <c r="B616" s="12"/>
      <c r="C616" s="12"/>
    </row>
    <row r="617" spans="2:3" hidden="1">
      <c r="B617" s="12"/>
      <c r="C617" s="12"/>
    </row>
    <row r="618" spans="2:3" hidden="1">
      <c r="B618" s="12"/>
      <c r="C618" s="12"/>
    </row>
    <row r="619" spans="2:3" hidden="1">
      <c r="B619" s="12"/>
      <c r="C619" s="12"/>
    </row>
    <row r="620" spans="2:3" hidden="1">
      <c r="B620" s="12"/>
      <c r="C620" s="12"/>
    </row>
    <row r="621" spans="2:3" hidden="1">
      <c r="B621" s="12"/>
      <c r="C621" s="12"/>
    </row>
    <row r="622" spans="2:3" hidden="1">
      <c r="B622" s="12"/>
      <c r="C622" s="12"/>
    </row>
    <row r="623" spans="2:3" hidden="1">
      <c r="B623" s="12"/>
      <c r="C623" s="12"/>
    </row>
    <row r="624" spans="2:3" hidden="1">
      <c r="B624" s="12"/>
      <c r="C624" s="12"/>
    </row>
    <row r="625" spans="2:3" hidden="1">
      <c r="B625" s="12"/>
      <c r="C625" s="12"/>
    </row>
    <row r="626" spans="2:3" hidden="1">
      <c r="B626" s="12"/>
      <c r="C626" s="12"/>
    </row>
    <row r="627" spans="2:3" hidden="1">
      <c r="B627" s="12"/>
      <c r="C627" s="12"/>
    </row>
    <row r="628" spans="2:3" hidden="1">
      <c r="B628" s="12"/>
      <c r="C628" s="12"/>
    </row>
    <row r="629" spans="2:3" hidden="1">
      <c r="B629" s="12"/>
      <c r="C629" s="12"/>
    </row>
    <row r="630" spans="2:3" hidden="1">
      <c r="B630" s="12"/>
      <c r="C630" s="12"/>
    </row>
    <row r="631" spans="2:3" hidden="1">
      <c r="B631" s="12"/>
      <c r="C631" s="12"/>
    </row>
    <row r="632" spans="2:3" hidden="1">
      <c r="B632" s="12"/>
      <c r="C632" s="12"/>
    </row>
    <row r="633" spans="2:3" hidden="1">
      <c r="B633" s="12"/>
      <c r="C633" s="12"/>
    </row>
    <row r="634" spans="2:3" hidden="1">
      <c r="B634" s="12"/>
      <c r="C634" s="12"/>
    </row>
    <row r="635" spans="2:3" hidden="1">
      <c r="B635" s="12"/>
      <c r="C635" s="12"/>
    </row>
    <row r="636" spans="2:3" hidden="1">
      <c r="B636" s="12"/>
      <c r="C636" s="12"/>
    </row>
    <row r="637" spans="2:3" hidden="1">
      <c r="B637" s="12"/>
      <c r="C637" s="12"/>
    </row>
    <row r="638" spans="2:3" hidden="1">
      <c r="B638" s="12"/>
      <c r="C638" s="12"/>
    </row>
    <row r="639" spans="2:3" hidden="1">
      <c r="B639" s="12"/>
      <c r="C639" s="12"/>
    </row>
    <row r="640" spans="2:3" hidden="1">
      <c r="B640" s="12"/>
      <c r="C640" s="12"/>
    </row>
    <row r="641" spans="2:3" hidden="1">
      <c r="B641" s="12"/>
      <c r="C641" s="12"/>
    </row>
    <row r="642" spans="2:3" hidden="1">
      <c r="B642" s="12"/>
      <c r="C642" s="12"/>
    </row>
    <row r="643" spans="2:3" hidden="1">
      <c r="B643" s="12"/>
      <c r="C643" s="12"/>
    </row>
    <row r="644" spans="2:3" hidden="1">
      <c r="B644" s="12"/>
      <c r="C644" s="12"/>
    </row>
    <row r="645" spans="2:3" hidden="1">
      <c r="B645" s="12"/>
      <c r="C645" s="12"/>
    </row>
    <row r="646" spans="2:3" hidden="1">
      <c r="B646" s="12"/>
      <c r="C646" s="12"/>
    </row>
    <row r="647" spans="2:3" hidden="1">
      <c r="B647" s="12"/>
      <c r="C647" s="12"/>
    </row>
    <row r="648" spans="2:3" hidden="1">
      <c r="B648" s="12"/>
      <c r="C648" s="12"/>
    </row>
    <row r="649" spans="2:3" hidden="1">
      <c r="B649" s="12"/>
      <c r="C649" s="12"/>
    </row>
    <row r="650" spans="2:3" hidden="1">
      <c r="B650" s="12"/>
      <c r="C650" s="12"/>
    </row>
    <row r="651" spans="2:3" hidden="1">
      <c r="B651" s="12"/>
      <c r="C651" s="12"/>
    </row>
    <row r="652" spans="2:3" hidden="1">
      <c r="B652" s="12"/>
      <c r="C652" s="12"/>
    </row>
    <row r="653" spans="2:3" hidden="1">
      <c r="B653" s="12"/>
      <c r="C653" s="12"/>
    </row>
    <row r="654" spans="2:3" hidden="1">
      <c r="B654" s="12"/>
      <c r="C654" s="12"/>
    </row>
    <row r="655" spans="2:3" hidden="1">
      <c r="B655" s="12"/>
      <c r="C655" s="12"/>
    </row>
    <row r="656" spans="2:3" hidden="1">
      <c r="B656" s="12"/>
      <c r="C656" s="12"/>
    </row>
    <row r="657" spans="2:3" hidden="1">
      <c r="B657" s="12"/>
      <c r="C657" s="12"/>
    </row>
    <row r="658" spans="2:3" hidden="1">
      <c r="B658" s="12"/>
      <c r="C658" s="12"/>
    </row>
    <row r="659" spans="2:3" hidden="1">
      <c r="B659" s="12"/>
      <c r="C659" s="12"/>
    </row>
    <row r="660" spans="2:3" hidden="1">
      <c r="B660" s="12"/>
      <c r="C660" s="12"/>
    </row>
    <row r="661" spans="2:3" hidden="1">
      <c r="B661" s="12"/>
      <c r="C661" s="12"/>
    </row>
    <row r="662" spans="2:3" hidden="1">
      <c r="B662" s="12"/>
      <c r="C662" s="12"/>
    </row>
    <row r="663" spans="2:3" hidden="1">
      <c r="B663" s="12"/>
      <c r="C663" s="12"/>
    </row>
    <row r="664" spans="2:3" hidden="1">
      <c r="B664" s="12"/>
      <c r="C664" s="12"/>
    </row>
    <row r="665" spans="2:3" hidden="1">
      <c r="B665" s="12"/>
      <c r="C665" s="12"/>
    </row>
    <row r="666" spans="2:3" hidden="1">
      <c r="B666" s="12"/>
      <c r="C666" s="12"/>
    </row>
    <row r="667" spans="2:3" hidden="1">
      <c r="B667" s="12"/>
      <c r="C667" s="12"/>
    </row>
    <row r="668" spans="2:3" hidden="1">
      <c r="B668" s="12"/>
      <c r="C668" s="12"/>
    </row>
    <row r="669" spans="2:3" hidden="1">
      <c r="B669" s="12"/>
      <c r="C669" s="12"/>
    </row>
    <row r="670" spans="2:3" hidden="1">
      <c r="B670" s="12"/>
      <c r="C670" s="12"/>
    </row>
    <row r="671" spans="2:3" hidden="1">
      <c r="B671" s="12"/>
      <c r="C671" s="12"/>
    </row>
    <row r="672" spans="2:3" hidden="1">
      <c r="B672" s="12"/>
      <c r="C672" s="12"/>
    </row>
    <row r="673" spans="2:3" hidden="1">
      <c r="B673" s="12"/>
      <c r="C673" s="12"/>
    </row>
    <row r="674" spans="2:3" hidden="1">
      <c r="B674" s="12"/>
      <c r="C674" s="12"/>
    </row>
    <row r="675" spans="2:3" hidden="1">
      <c r="B675" s="12"/>
      <c r="C675" s="12"/>
    </row>
    <row r="676" spans="2:3" hidden="1">
      <c r="B676" s="12"/>
      <c r="C676" s="12"/>
    </row>
    <row r="677" spans="2:3" hidden="1">
      <c r="B677" s="12"/>
      <c r="C677" s="12"/>
    </row>
    <row r="678" spans="2:3" hidden="1">
      <c r="B678" s="12"/>
      <c r="C678" s="12"/>
    </row>
    <row r="679" spans="2:3" hidden="1">
      <c r="B679" s="12"/>
      <c r="C679" s="12"/>
    </row>
    <row r="680" spans="2:3" hidden="1">
      <c r="B680" s="12"/>
      <c r="C680" s="12"/>
    </row>
    <row r="681" spans="2:3" hidden="1">
      <c r="B681" s="12"/>
      <c r="C681" s="12"/>
    </row>
    <row r="682" spans="2:3" hidden="1">
      <c r="B682" s="12"/>
      <c r="C682" s="12"/>
    </row>
    <row r="683" spans="2:3" hidden="1">
      <c r="B683" s="12"/>
      <c r="C683" s="12"/>
    </row>
    <row r="684" spans="2:3" hidden="1">
      <c r="B684" s="12"/>
      <c r="C684" s="12"/>
    </row>
    <row r="685" spans="2:3" hidden="1">
      <c r="B685" s="12"/>
      <c r="C685" s="12"/>
    </row>
    <row r="686" spans="2:3" hidden="1">
      <c r="B686" s="12"/>
      <c r="C686" s="12"/>
    </row>
    <row r="687" spans="2:3" hidden="1">
      <c r="B687" s="12"/>
      <c r="C687" s="12"/>
    </row>
    <row r="688" spans="2:3" hidden="1">
      <c r="B688" s="12"/>
      <c r="C688" s="12"/>
    </row>
    <row r="689" spans="2:3" hidden="1">
      <c r="B689" s="12"/>
      <c r="C689" s="12"/>
    </row>
    <row r="690" spans="2:3" hidden="1">
      <c r="B690" s="12"/>
      <c r="C690" s="12"/>
    </row>
    <row r="691" spans="2:3" hidden="1">
      <c r="B691" s="12"/>
      <c r="C691" s="12"/>
    </row>
    <row r="692" spans="2:3" hidden="1">
      <c r="B692" s="12"/>
      <c r="C692" s="12"/>
    </row>
    <row r="693" spans="2:3" hidden="1">
      <c r="B693" s="12"/>
      <c r="C693" s="12"/>
    </row>
    <row r="694" spans="2:3" hidden="1">
      <c r="B694" s="12"/>
      <c r="C694" s="12"/>
    </row>
    <row r="695" spans="2:3" hidden="1">
      <c r="B695" s="12"/>
      <c r="C695" s="12"/>
    </row>
    <row r="696" spans="2:3" hidden="1">
      <c r="B696" s="12"/>
      <c r="C696" s="12"/>
    </row>
    <row r="697" spans="2:3" hidden="1">
      <c r="B697" s="12"/>
      <c r="C697" s="12"/>
    </row>
    <row r="698" spans="2:3" hidden="1">
      <c r="B698" s="12"/>
      <c r="C698" s="12"/>
    </row>
    <row r="699" spans="2:3" hidden="1">
      <c r="B699" s="12"/>
      <c r="C699" s="12"/>
    </row>
    <row r="700" spans="2:3" hidden="1">
      <c r="B700" s="12"/>
      <c r="C700" s="12"/>
    </row>
    <row r="701" spans="2:3" hidden="1">
      <c r="B701" s="12"/>
      <c r="C701" s="12"/>
    </row>
    <row r="702" spans="2:3" hidden="1">
      <c r="B702" s="12"/>
      <c r="C702" s="12"/>
    </row>
    <row r="703" spans="2:3" hidden="1">
      <c r="B703" s="12"/>
      <c r="C703" s="12"/>
    </row>
    <row r="704" spans="2:3" hidden="1">
      <c r="B704" s="12"/>
      <c r="C704" s="12"/>
    </row>
    <row r="705" spans="2:3" hidden="1">
      <c r="B705" s="12"/>
      <c r="C705" s="12"/>
    </row>
    <row r="706" spans="2:3" hidden="1">
      <c r="B706" s="12"/>
      <c r="C706" s="12"/>
    </row>
    <row r="707" spans="2:3" hidden="1">
      <c r="B707" s="12"/>
      <c r="C707" s="12"/>
    </row>
    <row r="708" spans="2:3" hidden="1">
      <c r="B708" s="12"/>
      <c r="C708" s="12"/>
    </row>
    <row r="709" spans="2:3" hidden="1">
      <c r="B709" s="12"/>
      <c r="C709" s="12"/>
    </row>
    <row r="710" spans="2:3" hidden="1">
      <c r="B710" s="12"/>
      <c r="C710" s="12"/>
    </row>
    <row r="711" spans="2:3" hidden="1">
      <c r="B711" s="12"/>
      <c r="C711" s="12"/>
    </row>
    <row r="712" spans="2:3" hidden="1">
      <c r="B712" s="12"/>
      <c r="C712" s="12"/>
    </row>
    <row r="713" spans="2:3" hidden="1">
      <c r="B713" s="12"/>
      <c r="C713" s="12"/>
    </row>
    <row r="714" spans="2:3" hidden="1">
      <c r="B714" s="12"/>
      <c r="C714" s="12"/>
    </row>
    <row r="715" spans="2:3" hidden="1">
      <c r="B715" s="12"/>
      <c r="C715" s="12"/>
    </row>
    <row r="716" spans="2:3" hidden="1">
      <c r="B716" s="12"/>
      <c r="C716" s="12"/>
    </row>
    <row r="717" spans="2:3" hidden="1">
      <c r="B717" s="12"/>
      <c r="C717" s="12"/>
    </row>
    <row r="718" spans="2:3" hidden="1">
      <c r="B718" s="12"/>
      <c r="C718" s="12"/>
    </row>
    <row r="719" spans="2:3" hidden="1">
      <c r="B719" s="12"/>
      <c r="C719" s="12"/>
    </row>
    <row r="720" spans="2:3" hidden="1">
      <c r="B720" s="12"/>
      <c r="C720" s="12"/>
    </row>
    <row r="721" spans="2:3" hidden="1">
      <c r="B721" s="12"/>
      <c r="C721" s="12"/>
    </row>
    <row r="722" spans="2:3" hidden="1">
      <c r="B722" s="12"/>
      <c r="C722" s="12"/>
    </row>
    <row r="723" spans="2:3" hidden="1">
      <c r="B723" s="12"/>
      <c r="C723" s="12"/>
    </row>
    <row r="724" spans="2:3" hidden="1">
      <c r="B724" s="12"/>
      <c r="C724" s="12"/>
    </row>
    <row r="725" spans="2:3" hidden="1">
      <c r="B725" s="12"/>
      <c r="C725" s="12"/>
    </row>
    <row r="726" spans="2:3" hidden="1">
      <c r="B726" s="12"/>
      <c r="C726" s="12"/>
    </row>
    <row r="727" spans="2:3" hidden="1">
      <c r="B727" s="12"/>
      <c r="C727" s="12"/>
    </row>
    <row r="728" spans="2:3" hidden="1">
      <c r="B728" s="12"/>
      <c r="C728" s="12"/>
    </row>
    <row r="729" spans="2:3" hidden="1">
      <c r="B729" s="12"/>
      <c r="C729" s="12"/>
    </row>
    <row r="730" spans="2:3" hidden="1">
      <c r="B730" s="12"/>
      <c r="C730" s="12"/>
    </row>
    <row r="731" spans="2:3" hidden="1">
      <c r="B731" s="12"/>
      <c r="C731" s="12"/>
    </row>
    <row r="732" spans="2:3" hidden="1">
      <c r="B732" s="12"/>
      <c r="C732" s="12"/>
    </row>
    <row r="733" spans="2:3" hidden="1">
      <c r="B733" s="12"/>
      <c r="C733" s="12"/>
    </row>
    <row r="734" spans="2:3" hidden="1">
      <c r="B734" s="12"/>
      <c r="C734" s="12"/>
    </row>
    <row r="735" spans="2:3" hidden="1">
      <c r="B735" s="12"/>
      <c r="C735" s="12"/>
    </row>
    <row r="736" spans="2:3" hidden="1">
      <c r="B736" s="12"/>
      <c r="C736" s="12"/>
    </row>
    <row r="737" spans="2:3" hidden="1">
      <c r="B737" s="12"/>
      <c r="C737" s="12"/>
    </row>
    <row r="738" spans="2:3" hidden="1">
      <c r="B738" s="12"/>
      <c r="C738" s="12"/>
    </row>
    <row r="739" spans="2:3" hidden="1">
      <c r="B739" s="12"/>
      <c r="C739" s="12"/>
    </row>
    <row r="740" spans="2:3" hidden="1">
      <c r="B740" s="12"/>
      <c r="C740" s="12"/>
    </row>
    <row r="741" spans="2:3" hidden="1">
      <c r="B741" s="12"/>
      <c r="C741" s="12"/>
    </row>
    <row r="742" spans="2:3" hidden="1">
      <c r="B742" s="12"/>
      <c r="C742" s="12"/>
    </row>
    <row r="743" spans="2:3" hidden="1">
      <c r="B743" s="12"/>
      <c r="C743" s="12"/>
    </row>
    <row r="744" spans="2:3" hidden="1">
      <c r="B744" s="12"/>
      <c r="C744" s="12"/>
    </row>
    <row r="745" spans="2:3" hidden="1">
      <c r="B745" s="12"/>
      <c r="C745" s="12"/>
    </row>
    <row r="746" spans="2:3" hidden="1">
      <c r="B746" s="12"/>
      <c r="C746" s="12"/>
    </row>
    <row r="747" spans="2:3" hidden="1">
      <c r="B747" s="12"/>
      <c r="C747" s="12"/>
    </row>
    <row r="748" spans="2:3" hidden="1">
      <c r="B748" s="12"/>
      <c r="C748" s="12"/>
    </row>
    <row r="749" spans="2:3" hidden="1">
      <c r="B749" s="12"/>
      <c r="C749" s="12"/>
    </row>
    <row r="750" spans="2:3" hidden="1">
      <c r="B750" s="12"/>
      <c r="C750" s="12"/>
    </row>
    <row r="751" spans="2:3" hidden="1">
      <c r="B751" s="12"/>
      <c r="C751" s="12"/>
    </row>
    <row r="752" spans="2:3" hidden="1">
      <c r="B752" s="12"/>
      <c r="C752" s="12"/>
    </row>
    <row r="753" spans="2:3" hidden="1">
      <c r="B753" s="12"/>
      <c r="C753" s="12"/>
    </row>
    <row r="754" spans="2:3" hidden="1">
      <c r="B754" s="12"/>
      <c r="C754" s="12"/>
    </row>
    <row r="755" spans="2:3" hidden="1">
      <c r="B755" s="12"/>
      <c r="C755" s="12"/>
    </row>
    <row r="756" spans="2:3" hidden="1">
      <c r="B756" s="12"/>
      <c r="C756" s="12"/>
    </row>
    <row r="757" spans="2:3" hidden="1">
      <c r="B757" s="12"/>
      <c r="C757" s="12"/>
    </row>
    <row r="758" spans="2:3" hidden="1">
      <c r="B758" s="12"/>
      <c r="C758" s="12"/>
    </row>
    <row r="759" spans="2:3" hidden="1">
      <c r="B759" s="12"/>
      <c r="C759" s="12"/>
    </row>
    <row r="760" spans="2:3" hidden="1">
      <c r="B760" s="12"/>
      <c r="C760" s="12"/>
    </row>
    <row r="761" spans="2:3" hidden="1">
      <c r="B761" s="12"/>
      <c r="C761" s="12"/>
    </row>
    <row r="762" spans="2:3" hidden="1">
      <c r="B762" s="12"/>
      <c r="C762" s="12"/>
    </row>
    <row r="763" spans="2:3" hidden="1">
      <c r="B763" s="12"/>
      <c r="C763" s="12"/>
    </row>
    <row r="764" spans="2:3" hidden="1">
      <c r="B764" s="12"/>
      <c r="C764" s="12"/>
    </row>
    <row r="765" spans="2:3" hidden="1">
      <c r="B765" s="12"/>
      <c r="C765" s="12"/>
    </row>
    <row r="766" spans="2:3" hidden="1">
      <c r="B766" s="12"/>
      <c r="C766" s="12"/>
    </row>
    <row r="767" spans="2:3" hidden="1">
      <c r="B767" s="12"/>
      <c r="C767" s="12"/>
    </row>
    <row r="768" spans="2:3" hidden="1">
      <c r="B768" s="12"/>
      <c r="C768" s="12"/>
    </row>
    <row r="769" spans="2:3" hidden="1">
      <c r="B769" s="12"/>
      <c r="C769" s="12"/>
    </row>
    <row r="770" spans="2:3" hidden="1">
      <c r="B770" s="12"/>
      <c r="C770" s="12"/>
    </row>
    <row r="771" spans="2:3" hidden="1">
      <c r="B771" s="12"/>
      <c r="C771" s="12"/>
    </row>
    <row r="772" spans="2:3" hidden="1">
      <c r="B772" s="12"/>
      <c r="C772" s="12"/>
    </row>
    <row r="773" spans="2:3" hidden="1">
      <c r="B773" s="12"/>
      <c r="C773" s="12"/>
    </row>
    <row r="774" spans="2:3" hidden="1">
      <c r="B774" s="12"/>
      <c r="C774" s="12"/>
    </row>
    <row r="775" spans="2:3" hidden="1">
      <c r="B775" s="12"/>
      <c r="C775" s="12"/>
    </row>
    <row r="776" spans="2:3" hidden="1">
      <c r="B776" s="12"/>
      <c r="C776" s="12"/>
    </row>
    <row r="777" spans="2:3" hidden="1">
      <c r="B777" s="12"/>
      <c r="C777" s="12"/>
    </row>
    <row r="778" spans="2:3" hidden="1">
      <c r="B778" s="12"/>
      <c r="C778" s="12"/>
    </row>
    <row r="779" spans="2:3" hidden="1">
      <c r="B779" s="12"/>
      <c r="C779" s="12"/>
    </row>
    <row r="780" spans="2:3" hidden="1">
      <c r="B780" s="12"/>
      <c r="C780" s="12"/>
    </row>
    <row r="781" spans="2:3" hidden="1">
      <c r="B781" s="12"/>
      <c r="C781" s="12"/>
    </row>
    <row r="782" spans="2:3" hidden="1">
      <c r="B782" s="12"/>
      <c r="C782" s="12"/>
    </row>
    <row r="783" spans="2:3" hidden="1">
      <c r="B783" s="12"/>
      <c r="C783" s="12"/>
    </row>
    <row r="784" spans="2:3" hidden="1">
      <c r="B784" s="12"/>
      <c r="C784" s="12"/>
    </row>
    <row r="785" spans="2:3" hidden="1">
      <c r="B785" s="12"/>
      <c r="C785" s="12"/>
    </row>
    <row r="786" spans="2:3" hidden="1">
      <c r="B786" s="12"/>
      <c r="C786" s="12"/>
    </row>
    <row r="787" spans="2:3" hidden="1">
      <c r="B787" s="12"/>
      <c r="C787" s="12"/>
    </row>
    <row r="788" spans="2:3" hidden="1">
      <c r="B788" s="12"/>
      <c r="C788" s="12"/>
    </row>
    <row r="789" spans="2:3" hidden="1">
      <c r="B789" s="12"/>
      <c r="C789" s="12"/>
    </row>
    <row r="790" spans="2:3" hidden="1">
      <c r="B790" s="12"/>
      <c r="C790" s="12"/>
    </row>
    <row r="791" spans="2:3" hidden="1">
      <c r="B791" s="12"/>
      <c r="C791" s="12"/>
    </row>
    <row r="792" spans="2:3" hidden="1">
      <c r="B792" s="12"/>
      <c r="C792" s="12"/>
    </row>
    <row r="793" spans="2:3" hidden="1">
      <c r="B793" s="12"/>
      <c r="C793" s="12"/>
    </row>
    <row r="794" spans="2:3" hidden="1">
      <c r="B794" s="12"/>
      <c r="C794" s="12"/>
    </row>
    <row r="795" spans="2:3" hidden="1">
      <c r="B795" s="12"/>
      <c r="C795" s="12"/>
    </row>
    <row r="796" spans="2:3" hidden="1">
      <c r="B796" s="12"/>
      <c r="C796" s="12"/>
    </row>
    <row r="797" spans="2:3" hidden="1">
      <c r="B797" s="12"/>
      <c r="C797" s="12"/>
    </row>
    <row r="798" spans="2:3" hidden="1">
      <c r="B798" s="12"/>
      <c r="C798" s="12"/>
    </row>
    <row r="799" spans="2:3" hidden="1">
      <c r="B799" s="12"/>
      <c r="C799" s="12"/>
    </row>
    <row r="800" spans="2:3" hidden="1">
      <c r="B800" s="12"/>
      <c r="C800" s="12"/>
    </row>
    <row r="801" spans="2:3" hidden="1">
      <c r="B801" s="12"/>
      <c r="C801" s="12"/>
    </row>
    <row r="802" spans="2:3" hidden="1">
      <c r="B802" s="12"/>
      <c r="C802" s="12"/>
    </row>
    <row r="803" spans="2:3" hidden="1">
      <c r="B803" s="12"/>
      <c r="C803" s="12"/>
    </row>
    <row r="804" spans="2:3" hidden="1">
      <c r="B804" s="12"/>
      <c r="C804" s="12"/>
    </row>
    <row r="805" spans="2:3" hidden="1">
      <c r="B805" s="12"/>
      <c r="C805" s="12"/>
    </row>
    <row r="806" spans="2:3" hidden="1">
      <c r="B806" s="12"/>
      <c r="C806" s="12"/>
    </row>
    <row r="807" spans="2:3" hidden="1">
      <c r="B807" s="12"/>
      <c r="C807" s="12"/>
    </row>
    <row r="808" spans="2:3" hidden="1">
      <c r="B808" s="12"/>
      <c r="C808" s="12"/>
    </row>
    <row r="809" spans="2:3" hidden="1">
      <c r="B809" s="12"/>
      <c r="C809" s="12"/>
    </row>
    <row r="810" spans="2:3" hidden="1">
      <c r="B810" s="12"/>
      <c r="C810" s="12"/>
    </row>
    <row r="811" spans="2:3" hidden="1">
      <c r="B811" s="12"/>
      <c r="C811" s="12"/>
    </row>
    <row r="812" spans="2:3" hidden="1">
      <c r="B812" s="12"/>
      <c r="C812" s="12"/>
    </row>
    <row r="813" spans="2:3" hidden="1">
      <c r="B813" s="12"/>
      <c r="C813" s="12"/>
    </row>
    <row r="814" spans="2:3" hidden="1">
      <c r="B814" s="12"/>
      <c r="C814" s="12"/>
    </row>
    <row r="815" spans="2:3" hidden="1">
      <c r="B815" s="12"/>
      <c r="C815" s="12"/>
    </row>
    <row r="816" spans="2:3" hidden="1">
      <c r="B816" s="12"/>
      <c r="C816" s="12"/>
    </row>
    <row r="817" spans="2:3" hidden="1">
      <c r="B817" s="12"/>
      <c r="C817" s="12"/>
    </row>
    <row r="818" spans="2:3" hidden="1">
      <c r="B818" s="12"/>
      <c r="C818" s="12"/>
    </row>
    <row r="819" spans="2:3" hidden="1">
      <c r="B819" s="12"/>
      <c r="C819" s="12"/>
    </row>
    <row r="820" spans="2:3" hidden="1">
      <c r="B820" s="12"/>
      <c r="C820" s="12"/>
    </row>
    <row r="821" spans="2:3" hidden="1">
      <c r="B821" s="12"/>
      <c r="C821" s="12"/>
    </row>
    <row r="822" spans="2:3" hidden="1">
      <c r="B822" s="12"/>
      <c r="C822" s="12"/>
    </row>
    <row r="823" spans="2:3" hidden="1">
      <c r="B823" s="12"/>
      <c r="C823" s="12"/>
    </row>
    <row r="824" spans="2:3" hidden="1">
      <c r="B824" s="12"/>
      <c r="C824" s="12"/>
    </row>
    <row r="825" spans="2:3" hidden="1">
      <c r="B825" s="12"/>
      <c r="C825" s="12"/>
    </row>
    <row r="826" spans="2:3" hidden="1">
      <c r="B826" s="12"/>
      <c r="C826" s="12"/>
    </row>
    <row r="827" spans="2:3" hidden="1">
      <c r="B827" s="12"/>
      <c r="C827" s="12"/>
    </row>
    <row r="828" spans="2:3" hidden="1">
      <c r="B828" s="12"/>
      <c r="C828" s="12"/>
    </row>
    <row r="829" spans="2:3" hidden="1">
      <c r="B829" s="12"/>
      <c r="C829" s="12"/>
    </row>
    <row r="830" spans="2:3" hidden="1">
      <c r="B830" s="12"/>
      <c r="C830" s="12"/>
    </row>
    <row r="831" spans="2:3" hidden="1">
      <c r="B831" s="12"/>
      <c r="C831" s="12"/>
    </row>
    <row r="832" spans="2:3" hidden="1">
      <c r="B832" s="12"/>
      <c r="C832" s="12"/>
    </row>
    <row r="833" spans="2:3" hidden="1">
      <c r="B833" s="12"/>
      <c r="C833" s="12"/>
    </row>
    <row r="834" spans="2:3" hidden="1">
      <c r="B834" s="12"/>
      <c r="C834" s="12"/>
    </row>
    <row r="835" spans="2:3" hidden="1">
      <c r="B835" s="12"/>
      <c r="C835" s="12"/>
    </row>
    <row r="836" spans="2:3" hidden="1">
      <c r="B836" s="12"/>
      <c r="C836" s="12"/>
    </row>
    <row r="837" spans="2:3" hidden="1">
      <c r="B837" s="12"/>
      <c r="C837" s="12"/>
    </row>
    <row r="838" spans="2:3" hidden="1">
      <c r="B838" s="12"/>
      <c r="C838" s="12"/>
    </row>
    <row r="839" spans="2:3" hidden="1">
      <c r="B839" s="12"/>
      <c r="C839" s="12"/>
    </row>
    <row r="840" spans="2:3" hidden="1">
      <c r="B840" s="12"/>
      <c r="C840" s="12"/>
    </row>
    <row r="841" spans="2:3" hidden="1">
      <c r="B841" s="12"/>
      <c r="C841" s="12"/>
    </row>
    <row r="842" spans="2:3" hidden="1">
      <c r="B842" s="12"/>
      <c r="C842" s="12"/>
    </row>
    <row r="843" spans="2:3" hidden="1">
      <c r="B843" s="12"/>
      <c r="C843" s="12"/>
    </row>
    <row r="844" spans="2:3" hidden="1">
      <c r="B844" s="12"/>
      <c r="C844" s="12"/>
    </row>
    <row r="845" spans="2:3" hidden="1">
      <c r="B845" s="12"/>
      <c r="C845" s="12"/>
    </row>
    <row r="846" spans="2:3" hidden="1">
      <c r="B846" s="12"/>
      <c r="C846" s="12"/>
    </row>
    <row r="847" spans="2:3" hidden="1">
      <c r="B847" s="12"/>
      <c r="C847" s="12"/>
    </row>
    <row r="848" spans="2:3" hidden="1">
      <c r="B848" s="12"/>
      <c r="C848" s="12"/>
    </row>
    <row r="849" spans="2:3" hidden="1">
      <c r="B849" s="12"/>
      <c r="C849" s="12"/>
    </row>
    <row r="850" spans="2:3" hidden="1">
      <c r="B850" s="12"/>
      <c r="C850" s="12"/>
    </row>
    <row r="851" spans="2:3" hidden="1">
      <c r="B851" s="12"/>
      <c r="C851" s="12"/>
    </row>
    <row r="852" spans="2:3" hidden="1">
      <c r="B852" s="12"/>
      <c r="C852" s="12"/>
    </row>
    <row r="853" spans="2:3" hidden="1">
      <c r="B853" s="12"/>
      <c r="C853" s="12"/>
    </row>
    <row r="854" spans="2:3" hidden="1">
      <c r="B854" s="12"/>
      <c r="C854" s="12"/>
    </row>
    <row r="855" spans="2:3" hidden="1">
      <c r="B855" s="12"/>
      <c r="C855" s="12"/>
    </row>
    <row r="856" spans="2:3" hidden="1">
      <c r="B856" s="12"/>
      <c r="C856" s="12"/>
    </row>
    <row r="857" spans="2:3" hidden="1">
      <c r="B857" s="12"/>
      <c r="C857" s="12"/>
    </row>
    <row r="858" spans="2:3" hidden="1">
      <c r="B858" s="12"/>
      <c r="C858" s="12"/>
    </row>
    <row r="859" spans="2:3" hidden="1">
      <c r="B859" s="12"/>
      <c r="C859" s="12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3.85546875" style="11" customWidth="1"/>
    <col min="6" max="6" width="11.85546875" style="11" customWidth="1"/>
    <col min="7" max="7" width="10.7109375" style="12" customWidth="1"/>
    <col min="8" max="8" width="11.140625" style="12" customWidth="1"/>
    <col min="9" max="9" width="15.140625" style="12" customWidth="1"/>
    <col min="10" max="10" width="10.7109375" style="12" customWidth="1"/>
    <col min="11" max="11" width="11.5703125" style="12" customWidth="1"/>
    <col min="12" max="12" width="13.85546875" style="12" customWidth="1"/>
    <col min="13" max="13" width="15.5703125" style="12" customWidth="1"/>
    <col min="14" max="14" width="14.7109375" style="12" customWidth="1"/>
    <col min="15" max="15" width="11.7109375" style="12" customWidth="1"/>
    <col min="16" max="16" width="31.140625" style="12" customWidth="1"/>
    <col min="17" max="17" width="14.7109375" style="12" customWidth="1"/>
    <col min="18" max="18" width="22.7109375" style="12" customWidth="1"/>
    <col min="19" max="19" width="26.85546875" style="12" customWidth="1"/>
    <col min="20" max="20" width="25.42578125" style="12" customWidth="1"/>
    <col min="21" max="21" width="7.5703125" style="12" hidden="1" customWidth="1"/>
    <col min="22" max="22" width="6.7109375" style="12" hidden="1" customWidth="1"/>
    <col min="23" max="23" width="7.7109375" style="12" hidden="1" customWidth="1"/>
    <col min="24" max="24" width="7.140625" style="12" hidden="1" customWidth="1"/>
    <col min="25" max="25" width="6" style="12" hidden="1" customWidth="1"/>
    <col min="26" max="26" width="7.85546875" style="12" hidden="1" customWidth="1"/>
    <col min="27" max="27" width="8.140625" style="12" hidden="1" customWidth="1"/>
    <col min="28" max="28" width="6.28515625" style="12" hidden="1" customWidth="1"/>
    <col min="29" max="29" width="8" style="12" hidden="1" customWidth="1"/>
    <col min="30" max="30" width="8.7109375" style="12" hidden="1" customWidth="1"/>
    <col min="31" max="31" width="10" style="12" hidden="1" customWidth="1"/>
    <col min="32" max="32" width="9.5703125" style="12" hidden="1" customWidth="1"/>
    <col min="33" max="33" width="6.140625" style="12" hidden="1" customWidth="1"/>
    <col min="34" max="35" width="5.7109375" style="12" hidden="1" customWidth="1"/>
    <col min="36" max="36" width="6.85546875" style="12" hidden="1" customWidth="1"/>
    <col min="37" max="37" width="6.42578125" style="12" hidden="1" customWidth="1"/>
    <col min="38" max="38" width="6.7109375" style="12" hidden="1" customWidth="1"/>
    <col min="39" max="39" width="7.28515625" style="12" hidden="1" customWidth="1"/>
    <col min="40" max="51" width="5.7109375" style="12" hidden="1" customWidth="1"/>
    <col min="52" max="52" width="9.140625" style="12" hidden="1" customWidth="1"/>
    <col min="53" max="68" width="0" style="12" hidden="1" customWidth="1"/>
    <col min="69" max="16384" width="9.140625" style="12" hidden="1"/>
  </cols>
  <sheetData>
    <row r="1" spans="1:67">
      <c r="A1" s="2" t="s">
        <v>0</v>
      </c>
      <c r="B1" t="s">
        <v>194</v>
      </c>
    </row>
    <row r="2" spans="1:67">
      <c r="A2" s="2" t="s">
        <v>1</v>
      </c>
    </row>
    <row r="3" spans="1:67">
      <c r="A3" s="2" t="s">
        <v>2</v>
      </c>
      <c r="B3" t="s">
        <v>195</v>
      </c>
    </row>
    <row r="4" spans="1:67">
      <c r="A4" s="2" t="s">
        <v>3</v>
      </c>
    </row>
    <row r="5" spans="1:67" ht="26.25" customHeight="1">
      <c r="A5" s="141" t="s">
        <v>65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1"/>
      <c r="BO5" s="14"/>
    </row>
    <row r="6" spans="1:67" ht="26.25" customHeight="1">
      <c r="A6" s="141" t="s">
        <v>79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1"/>
      <c r="BJ6" s="14"/>
      <c r="BO6" s="14"/>
    </row>
    <row r="7" spans="1:67" s="14" customFormat="1" ht="20.25">
      <c r="A7" s="152" t="s">
        <v>45</v>
      </c>
      <c r="B7" s="41" t="s">
        <v>46</v>
      </c>
      <c r="C7" s="41" t="s">
        <v>67</v>
      </c>
      <c r="D7" s="41" t="s">
        <v>80</v>
      </c>
      <c r="E7" s="41" t="s">
        <v>47</v>
      </c>
      <c r="F7" s="41" t="s">
        <v>81</v>
      </c>
      <c r="G7" s="41" t="s">
        <v>48</v>
      </c>
      <c r="H7" s="41" t="s">
        <v>49</v>
      </c>
      <c r="I7" s="41" t="s">
        <v>68</v>
      </c>
      <c r="J7" s="41" t="s">
        <v>69</v>
      </c>
      <c r="K7" s="41" t="s">
        <v>50</v>
      </c>
      <c r="L7" s="41" t="s">
        <v>51</v>
      </c>
      <c r="M7" s="41" t="s">
        <v>52</v>
      </c>
      <c r="N7" s="41" t="s">
        <v>184</v>
      </c>
      <c r="O7" s="41" t="s">
        <v>185</v>
      </c>
      <c r="P7" s="148" t="s">
        <v>189</v>
      </c>
      <c r="Q7" s="41" t="s">
        <v>53</v>
      </c>
      <c r="R7" s="41" t="s">
        <v>70</v>
      </c>
      <c r="S7" s="41" t="s">
        <v>54</v>
      </c>
      <c r="T7" s="153" t="s">
        <v>180</v>
      </c>
      <c r="V7" s="12"/>
      <c r="AZ7" s="12"/>
      <c r="BJ7" s="12"/>
      <c r="BK7" s="12"/>
      <c r="BL7" s="12"/>
      <c r="BO7" s="18"/>
    </row>
    <row r="8" spans="1:67" s="14" customFormat="1" ht="20.25" customHeight="1">
      <c r="A8" s="29"/>
      <c r="B8" s="16"/>
      <c r="C8" s="16"/>
      <c r="D8" s="16"/>
      <c r="E8" s="16"/>
      <c r="F8" s="16"/>
      <c r="G8" s="16"/>
      <c r="H8" s="16"/>
      <c r="I8" s="16" t="s">
        <v>71</v>
      </c>
      <c r="J8" s="16" t="s">
        <v>72</v>
      </c>
      <c r="K8" s="16"/>
      <c r="L8" s="16" t="s">
        <v>7</v>
      </c>
      <c r="M8" s="16" t="s">
        <v>7</v>
      </c>
      <c r="N8" s="16" t="s">
        <v>181</v>
      </c>
      <c r="O8" s="16"/>
      <c r="P8" s="16" t="s">
        <v>182</v>
      </c>
      <c r="Q8" s="16" t="s">
        <v>6</v>
      </c>
      <c r="R8" s="16" t="s">
        <v>7</v>
      </c>
      <c r="S8" s="16" t="s">
        <v>7</v>
      </c>
      <c r="T8" s="30" t="s">
        <v>7</v>
      </c>
      <c r="BJ8" s="12"/>
      <c r="BL8" s="12"/>
      <c r="BO8" s="18"/>
    </row>
    <row r="9" spans="1:67" s="18" customFormat="1" ht="18" customHeight="1">
      <c r="A9" s="31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6" t="s">
        <v>77</v>
      </c>
      <c r="Q9" s="6" t="s">
        <v>82</v>
      </c>
      <c r="R9" s="6" t="s">
        <v>83</v>
      </c>
      <c r="S9" s="20" t="s">
        <v>84</v>
      </c>
      <c r="T9" s="32" t="s">
        <v>183</v>
      </c>
      <c r="U9" s="28"/>
      <c r="BJ9" s="12"/>
      <c r="BK9" s="14"/>
      <c r="BL9" s="12"/>
      <c r="BO9" s="12"/>
    </row>
    <row r="10" spans="1:67" s="18" customFormat="1" ht="18" customHeight="1" thickBot="1">
      <c r="A10" s="33" t="s">
        <v>85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1">
        <v>0</v>
      </c>
      <c r="O10" s="26"/>
      <c r="P10" s="61">
        <v>0</v>
      </c>
      <c r="Q10" s="61">
        <v>0</v>
      </c>
      <c r="R10" s="6"/>
      <c r="S10" s="62">
        <v>0</v>
      </c>
      <c r="T10" s="62">
        <v>0</v>
      </c>
      <c r="U10" s="28"/>
      <c r="BJ10" s="12"/>
      <c r="BK10" s="14"/>
      <c r="BL10" s="12"/>
      <c r="BO10" s="12"/>
    </row>
    <row r="11" spans="1:67">
      <c r="A11" s="65" t="s">
        <v>202</v>
      </c>
      <c r="B11" s="12"/>
      <c r="C11" s="12"/>
      <c r="D11" s="12"/>
      <c r="E11" s="12"/>
      <c r="F11" s="12"/>
      <c r="J11" s="67">
        <v>0</v>
      </c>
      <c r="M11" s="66">
        <v>0</v>
      </c>
      <c r="N11" s="67">
        <v>0</v>
      </c>
      <c r="P11" s="67">
        <v>0</v>
      </c>
      <c r="Q11" s="67">
        <v>0</v>
      </c>
      <c r="S11" s="66">
        <v>0</v>
      </c>
      <c r="T11" s="66">
        <v>0</v>
      </c>
    </row>
    <row r="12" spans="1:67">
      <c r="A12" s="65" t="s">
        <v>400</v>
      </c>
      <c r="B12" s="12"/>
      <c r="C12" s="12"/>
      <c r="D12" s="12"/>
      <c r="E12" s="12"/>
      <c r="F12" s="12"/>
      <c r="J12" s="67">
        <v>0</v>
      </c>
      <c r="M12" s="66">
        <v>0</v>
      </c>
      <c r="N12" s="67">
        <v>0</v>
      </c>
      <c r="P12" s="67">
        <v>0</v>
      </c>
      <c r="Q12" s="67">
        <v>0</v>
      </c>
      <c r="S12" s="66">
        <v>0</v>
      </c>
      <c r="T12" s="66">
        <v>0</v>
      </c>
    </row>
    <row r="13" spans="1:67">
      <c r="A13" t="s">
        <v>252</v>
      </c>
      <c r="B13" t="s">
        <v>252</v>
      </c>
      <c r="C13" s="12"/>
      <c r="D13" s="12"/>
      <c r="E13" s="12"/>
      <c r="F13" t="s">
        <v>252</v>
      </c>
      <c r="G13" t="s">
        <v>252</v>
      </c>
      <c r="J13" s="63">
        <v>0</v>
      </c>
      <c r="K13" t="s">
        <v>252</v>
      </c>
      <c r="L13" s="64">
        <v>0</v>
      </c>
      <c r="M13" s="64">
        <v>0</v>
      </c>
      <c r="N13" s="63">
        <v>0</v>
      </c>
      <c r="O13" s="63">
        <v>0</v>
      </c>
      <c r="Q13" s="63">
        <v>0</v>
      </c>
      <c r="R13" s="64">
        <v>0</v>
      </c>
      <c r="S13" s="64">
        <v>0</v>
      </c>
      <c r="T13" s="64">
        <v>0</v>
      </c>
    </row>
    <row r="14" spans="1:67">
      <c r="A14" s="65" t="s">
        <v>289</v>
      </c>
      <c r="B14" s="12"/>
      <c r="C14" s="12"/>
      <c r="D14" s="12"/>
      <c r="E14" s="12"/>
      <c r="F14" s="12"/>
      <c r="J14" s="67">
        <v>0</v>
      </c>
      <c r="M14" s="66">
        <v>0</v>
      </c>
      <c r="N14" s="67">
        <v>0</v>
      </c>
      <c r="P14" s="67">
        <v>0</v>
      </c>
      <c r="Q14" s="67">
        <v>0</v>
      </c>
      <c r="S14" s="66">
        <v>0</v>
      </c>
      <c r="T14" s="66">
        <v>0</v>
      </c>
    </row>
    <row r="15" spans="1:67">
      <c r="A15" t="s">
        <v>252</v>
      </c>
      <c r="B15" t="s">
        <v>252</v>
      </c>
      <c r="C15" s="12"/>
      <c r="D15" s="12"/>
      <c r="E15" s="12"/>
      <c r="F15" t="s">
        <v>252</v>
      </c>
      <c r="G15" t="s">
        <v>252</v>
      </c>
      <c r="J15" s="63">
        <v>0</v>
      </c>
      <c r="K15" t="s">
        <v>252</v>
      </c>
      <c r="L15" s="64">
        <v>0</v>
      </c>
      <c r="M15" s="64">
        <v>0</v>
      </c>
      <c r="N15" s="63">
        <v>0</v>
      </c>
      <c r="O15" s="63">
        <v>0</v>
      </c>
      <c r="Q15" s="63">
        <v>0</v>
      </c>
      <c r="R15" s="64">
        <v>0</v>
      </c>
      <c r="S15" s="64">
        <v>0</v>
      </c>
      <c r="T15" s="64">
        <v>0</v>
      </c>
    </row>
    <row r="16" spans="1:67">
      <c r="A16" s="65" t="s">
        <v>401</v>
      </c>
      <c r="B16" s="12"/>
      <c r="C16" s="12"/>
      <c r="D16" s="12"/>
      <c r="E16" s="12"/>
      <c r="F16" s="12"/>
      <c r="J16" s="67">
        <v>0</v>
      </c>
      <c r="M16" s="66">
        <v>0</v>
      </c>
      <c r="N16" s="67">
        <v>0</v>
      </c>
      <c r="P16" s="67">
        <v>0</v>
      </c>
      <c r="Q16" s="67">
        <v>0</v>
      </c>
      <c r="S16" s="66">
        <v>0</v>
      </c>
      <c r="T16" s="66">
        <v>0</v>
      </c>
    </row>
    <row r="17" spans="1:20">
      <c r="A17" t="s">
        <v>252</v>
      </c>
      <c r="B17" t="s">
        <v>252</v>
      </c>
      <c r="C17" s="12"/>
      <c r="D17" s="12"/>
      <c r="E17" s="12"/>
      <c r="F17" t="s">
        <v>252</v>
      </c>
      <c r="G17" t="s">
        <v>252</v>
      </c>
      <c r="J17" s="63">
        <v>0</v>
      </c>
      <c r="K17" t="s">
        <v>252</v>
      </c>
      <c r="L17" s="64">
        <v>0</v>
      </c>
      <c r="M17" s="64">
        <v>0</v>
      </c>
      <c r="N17" s="63">
        <v>0</v>
      </c>
      <c r="O17" s="63">
        <v>0</v>
      </c>
      <c r="Q17" s="63">
        <v>0</v>
      </c>
      <c r="R17" s="64">
        <v>0</v>
      </c>
      <c r="S17" s="64">
        <v>0</v>
      </c>
      <c r="T17" s="64">
        <v>0</v>
      </c>
    </row>
    <row r="18" spans="1:20">
      <c r="A18" s="65" t="s">
        <v>256</v>
      </c>
      <c r="B18" s="12"/>
      <c r="C18" s="12"/>
      <c r="D18" s="12"/>
      <c r="E18" s="12"/>
      <c r="F18" s="12"/>
      <c r="J18" s="67">
        <v>0</v>
      </c>
      <c r="M18" s="66">
        <v>0</v>
      </c>
      <c r="N18" s="67">
        <v>0</v>
      </c>
      <c r="P18" s="67">
        <v>0</v>
      </c>
      <c r="Q18" s="67">
        <v>0</v>
      </c>
      <c r="S18" s="66">
        <v>0</v>
      </c>
      <c r="T18" s="66">
        <v>0</v>
      </c>
    </row>
    <row r="19" spans="1:20">
      <c r="A19" s="65" t="s">
        <v>402</v>
      </c>
      <c r="B19" s="12"/>
      <c r="C19" s="12"/>
      <c r="D19" s="12"/>
      <c r="E19" s="12"/>
      <c r="F19" s="12"/>
      <c r="J19" s="67">
        <v>0</v>
      </c>
      <c r="M19" s="66">
        <v>0</v>
      </c>
      <c r="N19" s="67">
        <v>0</v>
      </c>
      <c r="P19" s="67">
        <v>0</v>
      </c>
      <c r="Q19" s="67">
        <v>0</v>
      </c>
      <c r="S19" s="66">
        <v>0</v>
      </c>
      <c r="T19" s="66">
        <v>0</v>
      </c>
    </row>
    <row r="20" spans="1:20">
      <c r="A20" t="s">
        <v>252</v>
      </c>
      <c r="B20" t="s">
        <v>252</v>
      </c>
      <c r="C20" s="12"/>
      <c r="D20" s="12"/>
      <c r="E20" s="12"/>
      <c r="F20" t="s">
        <v>252</v>
      </c>
      <c r="G20" t="s">
        <v>252</v>
      </c>
      <c r="J20" s="63">
        <v>0</v>
      </c>
      <c r="K20" t="s">
        <v>252</v>
      </c>
      <c r="L20" s="64">
        <v>0</v>
      </c>
      <c r="M20" s="64">
        <v>0</v>
      </c>
      <c r="N20" s="63">
        <v>0</v>
      </c>
      <c r="O20" s="63">
        <v>0</v>
      </c>
      <c r="Q20" s="63">
        <v>0</v>
      </c>
      <c r="R20" s="64">
        <v>0</v>
      </c>
      <c r="S20" s="64">
        <v>0</v>
      </c>
      <c r="T20" s="64">
        <v>0</v>
      </c>
    </row>
    <row r="21" spans="1:20">
      <c r="A21" s="65" t="s">
        <v>403</v>
      </c>
      <c r="B21" s="12"/>
      <c r="C21" s="12"/>
      <c r="D21" s="12"/>
      <c r="E21" s="12"/>
      <c r="F21" s="12"/>
      <c r="J21" s="67">
        <v>0</v>
      </c>
      <c r="M21" s="66">
        <v>0</v>
      </c>
      <c r="N21" s="67">
        <v>0</v>
      </c>
      <c r="P21" s="67">
        <v>0</v>
      </c>
      <c r="Q21" s="67">
        <v>0</v>
      </c>
      <c r="S21" s="66">
        <v>0</v>
      </c>
      <c r="T21" s="66">
        <v>0</v>
      </c>
    </row>
    <row r="22" spans="1:20">
      <c r="A22" t="s">
        <v>252</v>
      </c>
      <c r="B22" t="s">
        <v>252</v>
      </c>
      <c r="C22" s="12"/>
      <c r="D22" s="12"/>
      <c r="E22" s="12"/>
      <c r="F22" t="s">
        <v>252</v>
      </c>
      <c r="G22" t="s">
        <v>252</v>
      </c>
      <c r="J22" s="63">
        <v>0</v>
      </c>
      <c r="K22" t="s">
        <v>252</v>
      </c>
      <c r="L22" s="64">
        <v>0</v>
      </c>
      <c r="M22" s="64">
        <v>0</v>
      </c>
      <c r="N22" s="63">
        <v>0</v>
      </c>
      <c r="O22" s="63">
        <v>0</v>
      </c>
      <c r="Q22" s="63">
        <v>0</v>
      </c>
      <c r="R22" s="64">
        <v>0</v>
      </c>
      <c r="S22" s="64">
        <v>0</v>
      </c>
      <c r="T22" s="64">
        <v>0</v>
      </c>
    </row>
    <row r="23" spans="1:20">
      <c r="A23" s="140" t="s">
        <v>258</v>
      </c>
      <c r="B23" s="12"/>
      <c r="C23" s="12"/>
      <c r="D23" s="12"/>
      <c r="E23" s="12"/>
      <c r="F23" s="12"/>
    </row>
    <row r="24" spans="1:20">
      <c r="A24" s="140" t="s">
        <v>396</v>
      </c>
      <c r="B24" s="12"/>
      <c r="C24" s="12"/>
      <c r="D24" s="12"/>
      <c r="E24" s="12"/>
      <c r="F24" s="12"/>
    </row>
    <row r="25" spans="1:20">
      <c r="A25" s="140" t="s">
        <v>397</v>
      </c>
      <c r="B25" s="12"/>
      <c r="C25" s="12"/>
      <c r="D25" s="12"/>
      <c r="E25" s="12"/>
      <c r="F25" s="12"/>
    </row>
    <row r="26" spans="1:20">
      <c r="A26" s="140" t="s">
        <v>398</v>
      </c>
      <c r="B26" s="12"/>
      <c r="C26" s="12"/>
      <c r="D26" s="12"/>
      <c r="E26" s="12"/>
      <c r="F26" s="12"/>
    </row>
    <row r="27" spans="1:20">
      <c r="A27" s="140" t="s">
        <v>399</v>
      </c>
      <c r="B27" s="12"/>
      <c r="C27" s="12"/>
      <c r="D27" s="12"/>
      <c r="E27" s="12"/>
      <c r="F27" s="12"/>
    </row>
    <row r="28" spans="1:20" hidden="1">
      <c r="B28" s="12"/>
      <c r="C28" s="12"/>
      <c r="D28" s="12"/>
      <c r="E28" s="12"/>
      <c r="F28" s="12"/>
    </row>
    <row r="29" spans="1:20" hidden="1">
      <c r="B29" s="12"/>
      <c r="C29" s="12"/>
      <c r="D29" s="12"/>
      <c r="E29" s="12"/>
      <c r="F29" s="12"/>
    </row>
    <row r="30" spans="1:20" hidden="1">
      <c r="B30" s="12"/>
      <c r="C30" s="12"/>
      <c r="D30" s="12"/>
      <c r="E30" s="12"/>
      <c r="F30" s="12"/>
    </row>
    <row r="31" spans="1:20" hidden="1">
      <c r="B31" s="12"/>
      <c r="C31" s="12"/>
      <c r="D31" s="12"/>
      <c r="E31" s="12"/>
      <c r="F31" s="12"/>
    </row>
    <row r="32" spans="1:20" hidden="1">
      <c r="B32" s="12"/>
      <c r="C32" s="12"/>
      <c r="D32" s="12"/>
      <c r="E32" s="12"/>
      <c r="F32" s="12"/>
    </row>
    <row r="33" spans="2:6" hidden="1">
      <c r="B33" s="12"/>
      <c r="C33" s="12"/>
      <c r="D33" s="12"/>
      <c r="E33" s="12"/>
      <c r="F33" s="12"/>
    </row>
    <row r="34" spans="2:6" hidden="1">
      <c r="B34" s="12"/>
      <c r="C34" s="12"/>
      <c r="D34" s="12"/>
      <c r="E34" s="12"/>
      <c r="F34" s="12"/>
    </row>
    <row r="35" spans="2:6" hidden="1">
      <c r="B35" s="12"/>
      <c r="C35" s="12"/>
      <c r="D35" s="12"/>
      <c r="E35" s="12"/>
      <c r="F35" s="12"/>
    </row>
    <row r="36" spans="2:6" hidden="1">
      <c r="B36" s="12"/>
      <c r="C36" s="12"/>
      <c r="D36" s="12"/>
      <c r="E36" s="12"/>
      <c r="F36" s="12"/>
    </row>
    <row r="37" spans="2:6" hidden="1">
      <c r="B37" s="12"/>
      <c r="C37" s="12"/>
      <c r="D37" s="12"/>
      <c r="E37" s="12"/>
      <c r="F37" s="12"/>
    </row>
    <row r="38" spans="2:6" hidden="1">
      <c r="B38" s="12"/>
      <c r="C38" s="12"/>
      <c r="D38" s="12"/>
      <c r="E38" s="12"/>
      <c r="F38" s="12"/>
    </row>
    <row r="39" spans="2:6" hidden="1">
      <c r="B39" s="12"/>
      <c r="C39" s="12"/>
      <c r="D39" s="12"/>
      <c r="E39" s="12"/>
      <c r="F39" s="12"/>
    </row>
    <row r="40" spans="2:6" hidden="1">
      <c r="B40" s="12"/>
      <c r="C40" s="12"/>
      <c r="D40" s="12"/>
      <c r="E40" s="12"/>
      <c r="F40" s="12"/>
    </row>
    <row r="41" spans="2:6" hidden="1">
      <c r="B41" s="12"/>
      <c r="C41" s="12"/>
      <c r="D41" s="12"/>
      <c r="E41" s="12"/>
      <c r="F41" s="12"/>
    </row>
    <row r="42" spans="2:6" hidden="1">
      <c r="B42" s="12"/>
      <c r="C42" s="12"/>
      <c r="D42" s="12"/>
      <c r="E42" s="12"/>
      <c r="F42" s="12"/>
    </row>
    <row r="43" spans="2:6" hidden="1">
      <c r="B43" s="12"/>
      <c r="C43" s="12"/>
      <c r="D43" s="12"/>
      <c r="E43" s="12"/>
      <c r="F43" s="12"/>
    </row>
    <row r="44" spans="2:6" hidden="1">
      <c r="B44" s="12"/>
      <c r="C44" s="12"/>
      <c r="D44" s="12"/>
      <c r="E44" s="12"/>
      <c r="F44" s="12"/>
    </row>
    <row r="45" spans="2:6" hidden="1">
      <c r="B45" s="12"/>
      <c r="C45" s="12"/>
      <c r="D45" s="12"/>
      <c r="E45" s="12"/>
      <c r="F45" s="12"/>
    </row>
    <row r="46" spans="2:6" hidden="1">
      <c r="B46" s="12"/>
      <c r="C46" s="12"/>
      <c r="D46" s="12"/>
      <c r="E46" s="12"/>
      <c r="F46" s="12"/>
    </row>
    <row r="47" spans="2:6" hidden="1">
      <c r="B47" s="12"/>
      <c r="C47" s="12"/>
      <c r="D47" s="12"/>
      <c r="E47" s="12"/>
      <c r="F47" s="12"/>
    </row>
    <row r="48" spans="2:6" hidden="1">
      <c r="B48" s="12"/>
      <c r="C48" s="12"/>
      <c r="D48" s="12"/>
      <c r="E48" s="12"/>
      <c r="F48" s="12"/>
    </row>
    <row r="49" spans="2:6" hidden="1">
      <c r="B49" s="12"/>
      <c r="C49" s="12"/>
      <c r="D49" s="12"/>
      <c r="E49" s="12"/>
      <c r="F49" s="12"/>
    </row>
    <row r="50" spans="2:6" hidden="1">
      <c r="B50" s="12"/>
      <c r="C50" s="12"/>
      <c r="D50" s="12"/>
      <c r="E50" s="12"/>
      <c r="F50" s="12"/>
    </row>
    <row r="51" spans="2:6" hidden="1">
      <c r="B51" s="12"/>
      <c r="C51" s="12"/>
      <c r="D51" s="12"/>
      <c r="E51" s="12"/>
      <c r="F51" s="12"/>
    </row>
    <row r="52" spans="2:6" hidden="1">
      <c r="B52" s="12"/>
      <c r="C52" s="12"/>
      <c r="D52" s="12"/>
      <c r="E52" s="12"/>
      <c r="F52" s="12"/>
    </row>
    <row r="53" spans="2:6" hidden="1">
      <c r="B53" s="12"/>
      <c r="C53" s="12"/>
      <c r="D53" s="12"/>
      <c r="E53" s="12"/>
      <c r="F53" s="12"/>
    </row>
    <row r="54" spans="2:6" hidden="1">
      <c r="B54" s="12"/>
      <c r="C54" s="12"/>
      <c r="D54" s="12"/>
      <c r="E54" s="12"/>
      <c r="F54" s="12"/>
    </row>
    <row r="55" spans="2:6" hidden="1">
      <c r="B55" s="12"/>
      <c r="C55" s="12"/>
      <c r="D55" s="12"/>
      <c r="E55" s="12"/>
      <c r="F55" s="12"/>
    </row>
    <row r="56" spans="2:6" hidden="1">
      <c r="B56" s="12"/>
      <c r="C56" s="12"/>
      <c r="D56" s="12"/>
      <c r="E56" s="12"/>
      <c r="F56" s="12"/>
    </row>
    <row r="57" spans="2:6" hidden="1">
      <c r="B57" s="12"/>
      <c r="C57" s="12"/>
      <c r="D57" s="12"/>
      <c r="E57" s="12"/>
      <c r="F57" s="12"/>
    </row>
    <row r="58" spans="2:6" hidden="1">
      <c r="B58" s="12"/>
      <c r="C58" s="12"/>
      <c r="D58" s="12"/>
      <c r="E58" s="12"/>
      <c r="F58" s="12"/>
    </row>
    <row r="59" spans="2:6" hidden="1">
      <c r="B59" s="12"/>
      <c r="C59" s="12"/>
      <c r="D59" s="12"/>
      <c r="E59" s="12"/>
      <c r="F59" s="12"/>
    </row>
    <row r="60" spans="2:6" hidden="1">
      <c r="B60" s="12"/>
      <c r="C60" s="12"/>
      <c r="D60" s="12"/>
      <c r="E60" s="12"/>
      <c r="F60" s="12"/>
    </row>
    <row r="61" spans="2:6" hidden="1">
      <c r="B61" s="12"/>
      <c r="C61" s="12"/>
      <c r="D61" s="12"/>
      <c r="E61" s="12"/>
      <c r="F61" s="12"/>
    </row>
    <row r="62" spans="2:6" hidden="1">
      <c r="B62" s="12"/>
      <c r="C62" s="12"/>
      <c r="D62" s="12"/>
      <c r="E62" s="12"/>
      <c r="F62" s="12"/>
    </row>
    <row r="63" spans="2:6" hidden="1">
      <c r="B63" s="12"/>
      <c r="C63" s="12"/>
      <c r="D63" s="12"/>
      <c r="E63" s="12"/>
      <c r="F63" s="12"/>
    </row>
    <row r="64" spans="2:6" hidden="1">
      <c r="B64" s="12"/>
      <c r="C64" s="12"/>
      <c r="D64" s="12"/>
      <c r="E64" s="12"/>
      <c r="F64" s="12"/>
    </row>
    <row r="65" spans="2:6" hidden="1">
      <c r="B65" s="12"/>
      <c r="C65" s="12"/>
      <c r="D65" s="12"/>
      <c r="E65" s="12"/>
      <c r="F65" s="12"/>
    </row>
    <row r="66" spans="2:6" hidden="1">
      <c r="B66" s="12"/>
      <c r="C66" s="12"/>
      <c r="D66" s="12"/>
      <c r="E66" s="12"/>
      <c r="F66" s="12"/>
    </row>
    <row r="67" spans="2:6" hidden="1">
      <c r="B67" s="12"/>
      <c r="C67" s="12"/>
      <c r="D67" s="12"/>
      <c r="E67" s="12"/>
      <c r="F67" s="12"/>
    </row>
    <row r="68" spans="2:6" hidden="1">
      <c r="B68" s="12"/>
      <c r="C68" s="12"/>
      <c r="D68" s="12"/>
      <c r="E68" s="12"/>
      <c r="F68" s="12"/>
    </row>
    <row r="69" spans="2:6" hidden="1">
      <c r="B69" s="12"/>
      <c r="C69" s="12"/>
      <c r="D69" s="12"/>
      <c r="E69" s="12"/>
      <c r="F69" s="12"/>
    </row>
    <row r="70" spans="2:6" hidden="1">
      <c r="B70" s="12"/>
      <c r="C70" s="12"/>
      <c r="D70" s="12"/>
      <c r="E70" s="12"/>
      <c r="F70" s="12"/>
    </row>
    <row r="71" spans="2:6" hidden="1">
      <c r="B71" s="12"/>
      <c r="C71" s="12"/>
      <c r="D71" s="12"/>
      <c r="E71" s="12"/>
      <c r="F71" s="12"/>
    </row>
    <row r="72" spans="2:6" hidden="1">
      <c r="B72" s="12"/>
      <c r="C72" s="12"/>
      <c r="D72" s="12"/>
      <c r="E72" s="12"/>
      <c r="F72" s="12"/>
    </row>
    <row r="73" spans="2:6" hidden="1">
      <c r="B73" s="12"/>
      <c r="C73" s="12"/>
      <c r="D73" s="12"/>
      <c r="E73" s="12"/>
      <c r="F73" s="12"/>
    </row>
    <row r="74" spans="2:6" hidden="1">
      <c r="B74" s="12"/>
      <c r="C74" s="12"/>
      <c r="D74" s="12"/>
      <c r="E74" s="12"/>
      <c r="F74" s="12"/>
    </row>
    <row r="75" spans="2:6" hidden="1">
      <c r="B75" s="12"/>
      <c r="C75" s="12"/>
      <c r="D75" s="12"/>
      <c r="E75" s="12"/>
      <c r="F75" s="12"/>
    </row>
    <row r="76" spans="2:6" hidden="1">
      <c r="B76" s="12"/>
      <c r="C76" s="12"/>
      <c r="D76" s="12"/>
      <c r="E76" s="12"/>
      <c r="F76" s="12"/>
    </row>
    <row r="77" spans="2:6" hidden="1">
      <c r="B77" s="12"/>
      <c r="C77" s="12"/>
      <c r="D77" s="12"/>
      <c r="E77" s="12"/>
      <c r="F77" s="12"/>
    </row>
    <row r="78" spans="2:6" hidden="1">
      <c r="B78" s="12"/>
      <c r="C78" s="12"/>
      <c r="D78" s="12"/>
      <c r="E78" s="12"/>
      <c r="F78" s="12"/>
    </row>
    <row r="79" spans="2:6" hidden="1">
      <c r="B79" s="12"/>
      <c r="C79" s="12"/>
      <c r="D79" s="12"/>
      <c r="E79" s="12"/>
      <c r="F79" s="12"/>
    </row>
    <row r="80" spans="2:6" hidden="1">
      <c r="B80" s="12"/>
      <c r="C80" s="12"/>
      <c r="D80" s="12"/>
      <c r="E80" s="12"/>
      <c r="F80" s="12"/>
    </row>
    <row r="81" spans="2:6" hidden="1">
      <c r="B81" s="12"/>
      <c r="C81" s="12"/>
      <c r="D81" s="12"/>
      <c r="E81" s="12"/>
      <c r="F81" s="12"/>
    </row>
    <row r="82" spans="2:6" hidden="1">
      <c r="B82" s="12"/>
      <c r="C82" s="12"/>
      <c r="D82" s="12"/>
      <c r="E82" s="12"/>
      <c r="F82" s="12"/>
    </row>
    <row r="83" spans="2:6" hidden="1">
      <c r="B83" s="12"/>
      <c r="C83" s="12"/>
      <c r="D83" s="12"/>
      <c r="E83" s="12"/>
      <c r="F83" s="12"/>
    </row>
    <row r="84" spans="2:6" hidden="1">
      <c r="B84" s="12"/>
      <c r="C84" s="12"/>
      <c r="D84" s="12"/>
      <c r="E84" s="12"/>
      <c r="F84" s="12"/>
    </row>
    <row r="85" spans="2:6" hidden="1">
      <c r="B85" s="12"/>
      <c r="C85" s="12"/>
      <c r="D85" s="12"/>
      <c r="E85" s="12"/>
      <c r="F85" s="12"/>
    </row>
    <row r="86" spans="2:6" hidden="1">
      <c r="B86" s="12"/>
      <c r="C86" s="12"/>
      <c r="D86" s="12"/>
      <c r="E86" s="12"/>
      <c r="F86" s="12"/>
    </row>
    <row r="87" spans="2:6" hidden="1">
      <c r="B87" s="12"/>
      <c r="C87" s="12"/>
      <c r="D87" s="12"/>
      <c r="E87" s="12"/>
      <c r="F87" s="12"/>
    </row>
    <row r="88" spans="2:6" hidden="1">
      <c r="B88" s="12"/>
      <c r="C88" s="12"/>
      <c r="D88" s="12"/>
      <c r="E88" s="12"/>
      <c r="F88" s="12"/>
    </row>
    <row r="89" spans="2:6" hidden="1">
      <c r="B89" s="12"/>
      <c r="C89" s="12"/>
      <c r="D89" s="12"/>
      <c r="E89" s="12"/>
      <c r="F89" s="12"/>
    </row>
    <row r="90" spans="2:6" hidden="1">
      <c r="B90" s="12"/>
      <c r="C90" s="12"/>
      <c r="D90" s="12"/>
      <c r="E90" s="12"/>
      <c r="F90" s="12"/>
    </row>
    <row r="91" spans="2:6" hidden="1">
      <c r="B91" s="12"/>
      <c r="C91" s="12"/>
      <c r="D91" s="12"/>
      <c r="E91" s="12"/>
      <c r="F91" s="12"/>
    </row>
    <row r="92" spans="2:6" hidden="1">
      <c r="B92" s="12"/>
      <c r="C92" s="12"/>
      <c r="D92" s="12"/>
      <c r="E92" s="12"/>
      <c r="F92" s="12"/>
    </row>
    <row r="93" spans="2:6" hidden="1">
      <c r="B93" s="12"/>
      <c r="C93" s="12"/>
      <c r="D93" s="12"/>
      <c r="E93" s="12"/>
      <c r="F93" s="12"/>
    </row>
    <row r="94" spans="2:6" hidden="1">
      <c r="B94" s="12"/>
      <c r="C94" s="12"/>
      <c r="D94" s="12"/>
      <c r="E94" s="12"/>
      <c r="F94" s="12"/>
    </row>
    <row r="95" spans="2:6" hidden="1">
      <c r="B95" s="12"/>
      <c r="C95" s="12"/>
      <c r="D95" s="12"/>
      <c r="E95" s="12"/>
      <c r="F95" s="12"/>
    </row>
    <row r="96" spans="2:6" hidden="1">
      <c r="B96" s="12"/>
      <c r="C96" s="12"/>
      <c r="D96" s="12"/>
      <c r="E96" s="12"/>
      <c r="F96" s="12"/>
    </row>
    <row r="97" spans="2:6" hidden="1">
      <c r="B97" s="12"/>
      <c r="C97" s="12"/>
      <c r="D97" s="12"/>
      <c r="E97" s="12"/>
      <c r="F97" s="12"/>
    </row>
    <row r="98" spans="2:6" hidden="1">
      <c r="B98" s="12"/>
      <c r="C98" s="12"/>
      <c r="D98" s="12"/>
      <c r="E98" s="12"/>
      <c r="F98" s="12"/>
    </row>
    <row r="99" spans="2:6" hidden="1">
      <c r="B99" s="12"/>
      <c r="C99" s="12"/>
      <c r="D99" s="12"/>
      <c r="E99" s="12"/>
      <c r="F99" s="12"/>
    </row>
    <row r="100" spans="2:6" hidden="1">
      <c r="B100" s="12"/>
      <c r="C100" s="12"/>
      <c r="D100" s="12"/>
      <c r="E100" s="12"/>
      <c r="F100" s="12"/>
    </row>
    <row r="101" spans="2:6" hidden="1">
      <c r="B101" s="12"/>
      <c r="C101" s="12"/>
      <c r="D101" s="12"/>
      <c r="E101" s="12"/>
      <c r="F101" s="12"/>
    </row>
    <row r="102" spans="2:6" hidden="1">
      <c r="B102" s="12"/>
      <c r="C102" s="12"/>
      <c r="D102" s="12"/>
      <c r="E102" s="12"/>
      <c r="F102" s="12"/>
    </row>
    <row r="103" spans="2:6" hidden="1">
      <c r="B103" s="12"/>
      <c r="C103" s="12"/>
      <c r="D103" s="12"/>
      <c r="E103" s="12"/>
      <c r="F103" s="12"/>
    </row>
    <row r="104" spans="2:6" hidden="1">
      <c r="B104" s="12"/>
      <c r="C104" s="12"/>
      <c r="D104" s="12"/>
      <c r="E104" s="12"/>
      <c r="F104" s="12"/>
    </row>
    <row r="105" spans="2:6" hidden="1">
      <c r="B105" s="12"/>
      <c r="C105" s="12"/>
      <c r="D105" s="12"/>
      <c r="E105" s="12"/>
      <c r="F105" s="12"/>
    </row>
    <row r="106" spans="2:6" hidden="1">
      <c r="B106" s="12"/>
      <c r="C106" s="12"/>
      <c r="D106" s="12"/>
      <c r="E106" s="12"/>
      <c r="F106" s="12"/>
    </row>
    <row r="107" spans="2:6" hidden="1">
      <c r="B107" s="12"/>
      <c r="C107" s="12"/>
      <c r="D107" s="12"/>
      <c r="E107" s="12"/>
      <c r="F107" s="12"/>
    </row>
    <row r="108" spans="2:6" hidden="1">
      <c r="B108" s="12"/>
      <c r="C108" s="12"/>
      <c r="D108" s="12"/>
      <c r="E108" s="12"/>
      <c r="F108" s="12"/>
    </row>
    <row r="109" spans="2:6" hidden="1">
      <c r="B109" s="12"/>
      <c r="C109" s="12"/>
      <c r="D109" s="12"/>
      <c r="E109" s="12"/>
      <c r="F109" s="12"/>
    </row>
    <row r="110" spans="2:6" hidden="1">
      <c r="B110" s="12"/>
      <c r="C110" s="12"/>
      <c r="D110" s="12"/>
      <c r="E110" s="12"/>
      <c r="F110" s="12"/>
    </row>
    <row r="111" spans="2:6" hidden="1">
      <c r="B111" s="12"/>
      <c r="C111" s="12"/>
      <c r="D111" s="12"/>
      <c r="E111" s="12"/>
      <c r="F111" s="12"/>
    </row>
    <row r="112" spans="2:6" hidden="1">
      <c r="B112" s="12"/>
      <c r="C112" s="12"/>
      <c r="D112" s="12"/>
      <c r="E112" s="12"/>
      <c r="F112" s="12"/>
    </row>
    <row r="113" spans="2:6" hidden="1">
      <c r="B113" s="12"/>
      <c r="C113" s="12"/>
      <c r="D113" s="12"/>
      <c r="E113" s="12"/>
      <c r="F113" s="12"/>
    </row>
    <row r="114" spans="2:6" hidden="1">
      <c r="B114" s="12"/>
      <c r="C114" s="12"/>
      <c r="D114" s="12"/>
      <c r="E114" s="12"/>
      <c r="F114" s="12"/>
    </row>
    <row r="115" spans="2:6" hidden="1">
      <c r="B115" s="12"/>
      <c r="C115" s="12"/>
      <c r="D115" s="12"/>
      <c r="E115" s="12"/>
      <c r="F115" s="12"/>
    </row>
    <row r="116" spans="2:6" hidden="1">
      <c r="B116" s="12"/>
      <c r="C116" s="12"/>
      <c r="D116" s="12"/>
      <c r="E116" s="12"/>
      <c r="F116" s="12"/>
    </row>
    <row r="117" spans="2:6" hidden="1">
      <c r="B117" s="12"/>
      <c r="C117" s="12"/>
      <c r="D117" s="12"/>
      <c r="E117" s="12"/>
      <c r="F117" s="12"/>
    </row>
    <row r="118" spans="2:6" hidden="1">
      <c r="B118" s="12"/>
      <c r="C118" s="12"/>
      <c r="D118" s="12"/>
      <c r="E118" s="12"/>
      <c r="F118" s="12"/>
    </row>
    <row r="119" spans="2:6" hidden="1">
      <c r="B119" s="12"/>
      <c r="C119" s="12"/>
      <c r="D119" s="12"/>
      <c r="E119" s="12"/>
      <c r="F119" s="12"/>
    </row>
    <row r="120" spans="2:6" hidden="1">
      <c r="B120" s="12"/>
      <c r="C120" s="12"/>
      <c r="D120" s="12"/>
      <c r="E120" s="12"/>
      <c r="F120" s="12"/>
    </row>
    <row r="121" spans="2:6" hidden="1">
      <c r="B121" s="12"/>
      <c r="C121" s="12"/>
      <c r="D121" s="12"/>
      <c r="E121" s="12"/>
      <c r="F121" s="12"/>
    </row>
    <row r="122" spans="2:6" hidden="1">
      <c r="B122" s="12"/>
      <c r="C122" s="12"/>
      <c r="D122" s="12"/>
      <c r="E122" s="12"/>
      <c r="F122" s="12"/>
    </row>
    <row r="123" spans="2:6" hidden="1">
      <c r="B123" s="12"/>
      <c r="C123" s="12"/>
      <c r="D123" s="12"/>
      <c r="E123" s="12"/>
      <c r="F123" s="12"/>
    </row>
    <row r="124" spans="2:6" hidden="1">
      <c r="B124" s="12"/>
      <c r="C124" s="12"/>
      <c r="D124" s="12"/>
      <c r="E124" s="12"/>
      <c r="F124" s="12"/>
    </row>
    <row r="125" spans="2:6" hidden="1">
      <c r="B125" s="12"/>
      <c r="C125" s="12"/>
      <c r="D125" s="12"/>
      <c r="E125" s="12"/>
      <c r="F125" s="12"/>
    </row>
    <row r="126" spans="2:6" hidden="1">
      <c r="B126" s="12"/>
      <c r="C126" s="12"/>
      <c r="D126" s="12"/>
      <c r="E126" s="12"/>
      <c r="F126" s="12"/>
    </row>
    <row r="127" spans="2:6" hidden="1">
      <c r="B127" s="12"/>
      <c r="C127" s="12"/>
      <c r="D127" s="12"/>
      <c r="E127" s="12"/>
      <c r="F127" s="12"/>
    </row>
    <row r="128" spans="2:6" hidden="1">
      <c r="B128" s="12"/>
      <c r="C128" s="12"/>
      <c r="D128" s="12"/>
      <c r="E128" s="12"/>
      <c r="F128" s="12"/>
    </row>
    <row r="129" spans="2:6" hidden="1">
      <c r="B129" s="12"/>
      <c r="C129" s="12"/>
      <c r="D129" s="12"/>
      <c r="E129" s="12"/>
      <c r="F129" s="12"/>
    </row>
    <row r="130" spans="2:6" hidden="1">
      <c r="B130" s="12"/>
      <c r="C130" s="12"/>
      <c r="D130" s="12"/>
      <c r="E130" s="12"/>
      <c r="F130" s="12"/>
    </row>
    <row r="131" spans="2:6" hidden="1">
      <c r="B131" s="12"/>
      <c r="C131" s="12"/>
      <c r="D131" s="12"/>
      <c r="E131" s="12"/>
      <c r="F131" s="12"/>
    </row>
    <row r="132" spans="2:6" hidden="1">
      <c r="B132" s="12"/>
      <c r="C132" s="12"/>
      <c r="D132" s="12"/>
      <c r="E132" s="12"/>
      <c r="F132" s="12"/>
    </row>
    <row r="133" spans="2:6" hidden="1">
      <c r="B133" s="12"/>
      <c r="C133" s="12"/>
      <c r="D133" s="12"/>
      <c r="E133" s="12"/>
      <c r="F133" s="12"/>
    </row>
    <row r="134" spans="2:6" hidden="1">
      <c r="B134" s="12"/>
      <c r="C134" s="12"/>
      <c r="D134" s="12"/>
      <c r="E134" s="12"/>
      <c r="F134" s="12"/>
    </row>
    <row r="135" spans="2:6" hidden="1">
      <c r="B135" s="12"/>
      <c r="C135" s="12"/>
      <c r="D135" s="12"/>
      <c r="E135" s="12"/>
      <c r="F135" s="12"/>
    </row>
    <row r="136" spans="2:6" hidden="1">
      <c r="B136" s="12"/>
      <c r="C136" s="12"/>
      <c r="D136" s="12"/>
      <c r="E136" s="12"/>
      <c r="F136" s="12"/>
    </row>
    <row r="137" spans="2:6" hidden="1">
      <c r="B137" s="12"/>
      <c r="C137" s="12"/>
      <c r="D137" s="12"/>
      <c r="E137" s="12"/>
      <c r="F137" s="12"/>
    </row>
    <row r="138" spans="2:6" hidden="1">
      <c r="B138" s="12"/>
      <c r="C138" s="12"/>
      <c r="D138" s="12"/>
      <c r="E138" s="12"/>
      <c r="F138" s="12"/>
    </row>
    <row r="139" spans="2:6" hidden="1">
      <c r="B139" s="12"/>
      <c r="C139" s="12"/>
      <c r="D139" s="12"/>
      <c r="E139" s="12"/>
      <c r="F139" s="12"/>
    </row>
    <row r="140" spans="2:6" hidden="1">
      <c r="B140" s="12"/>
      <c r="C140" s="12"/>
      <c r="D140" s="12"/>
      <c r="E140" s="12"/>
      <c r="F140" s="12"/>
    </row>
    <row r="141" spans="2:6" hidden="1">
      <c r="B141" s="12"/>
      <c r="C141" s="12"/>
      <c r="D141" s="12"/>
      <c r="E141" s="12"/>
      <c r="F141" s="12"/>
    </row>
    <row r="142" spans="2:6" hidden="1">
      <c r="B142" s="12"/>
      <c r="C142" s="12"/>
      <c r="D142" s="12"/>
      <c r="E142" s="12"/>
      <c r="F142" s="12"/>
    </row>
    <row r="143" spans="2:6" hidden="1">
      <c r="B143" s="12"/>
      <c r="C143" s="12"/>
      <c r="D143" s="12"/>
      <c r="E143" s="12"/>
      <c r="F143" s="12"/>
    </row>
    <row r="144" spans="2:6" hidden="1">
      <c r="B144" s="12"/>
      <c r="C144" s="12"/>
      <c r="D144" s="12"/>
      <c r="E144" s="12"/>
      <c r="F144" s="12"/>
    </row>
    <row r="145" spans="2:6" hidden="1">
      <c r="B145" s="12"/>
      <c r="C145" s="12"/>
      <c r="D145" s="12"/>
      <c r="E145" s="12"/>
      <c r="F145" s="12"/>
    </row>
    <row r="146" spans="2:6" hidden="1">
      <c r="B146" s="12"/>
      <c r="C146" s="12"/>
      <c r="D146" s="12"/>
      <c r="E146" s="12"/>
      <c r="F146" s="12"/>
    </row>
    <row r="147" spans="2:6" hidden="1">
      <c r="B147" s="12"/>
      <c r="C147" s="12"/>
      <c r="D147" s="12"/>
      <c r="E147" s="12"/>
      <c r="F147" s="12"/>
    </row>
    <row r="148" spans="2:6" hidden="1">
      <c r="B148" s="12"/>
      <c r="C148" s="12"/>
      <c r="D148" s="12"/>
      <c r="E148" s="12"/>
      <c r="F148" s="12"/>
    </row>
    <row r="149" spans="2:6" hidden="1">
      <c r="B149" s="12"/>
      <c r="C149" s="12"/>
      <c r="D149" s="12"/>
      <c r="E149" s="12"/>
      <c r="F149" s="12"/>
    </row>
    <row r="150" spans="2:6" hidden="1">
      <c r="B150" s="12"/>
      <c r="C150" s="12"/>
      <c r="D150" s="12"/>
      <c r="E150" s="12"/>
      <c r="F150" s="12"/>
    </row>
    <row r="151" spans="2:6" hidden="1">
      <c r="B151" s="12"/>
      <c r="C151" s="12"/>
      <c r="D151" s="12"/>
      <c r="E151" s="12"/>
      <c r="F151" s="12"/>
    </row>
    <row r="152" spans="2:6" hidden="1">
      <c r="B152" s="12"/>
      <c r="C152" s="12"/>
      <c r="D152" s="12"/>
      <c r="E152" s="12"/>
      <c r="F152" s="12"/>
    </row>
    <row r="153" spans="2:6" hidden="1">
      <c r="B153" s="12"/>
      <c r="C153" s="12"/>
      <c r="D153" s="12"/>
      <c r="E153" s="12"/>
      <c r="F153" s="12"/>
    </row>
    <row r="154" spans="2:6" hidden="1">
      <c r="B154" s="12"/>
      <c r="C154" s="12"/>
      <c r="D154" s="12"/>
      <c r="E154" s="12"/>
      <c r="F154" s="12"/>
    </row>
    <row r="155" spans="2:6" hidden="1">
      <c r="B155" s="12"/>
      <c r="C155" s="12"/>
      <c r="D155" s="12"/>
      <c r="E155" s="12"/>
      <c r="F155" s="12"/>
    </row>
    <row r="156" spans="2:6" hidden="1">
      <c r="B156" s="12"/>
      <c r="C156" s="12"/>
      <c r="D156" s="12"/>
      <c r="E156" s="12"/>
      <c r="F156" s="12"/>
    </row>
    <row r="157" spans="2:6" hidden="1">
      <c r="B157" s="12"/>
      <c r="C157" s="12"/>
      <c r="D157" s="12"/>
      <c r="E157" s="12"/>
      <c r="F157" s="12"/>
    </row>
    <row r="158" spans="2:6" hidden="1">
      <c r="B158" s="12"/>
      <c r="C158" s="12"/>
      <c r="D158" s="12"/>
      <c r="E158" s="12"/>
      <c r="F158" s="12"/>
    </row>
    <row r="159" spans="2:6" hidden="1">
      <c r="B159" s="12"/>
      <c r="C159" s="12"/>
      <c r="D159" s="12"/>
      <c r="E159" s="12"/>
      <c r="F159" s="12"/>
    </row>
    <row r="160" spans="2:6" hidden="1">
      <c r="B160" s="12"/>
      <c r="C160" s="12"/>
      <c r="D160" s="12"/>
      <c r="E160" s="12"/>
      <c r="F160" s="12"/>
    </row>
    <row r="161" spans="2:6" hidden="1">
      <c r="B161" s="12"/>
      <c r="C161" s="12"/>
      <c r="D161" s="12"/>
      <c r="E161" s="12"/>
      <c r="F161" s="12"/>
    </row>
    <row r="162" spans="2:6" hidden="1">
      <c r="B162" s="12"/>
      <c r="C162" s="12"/>
      <c r="D162" s="12"/>
      <c r="E162" s="12"/>
      <c r="F162" s="12"/>
    </row>
    <row r="163" spans="2:6" hidden="1">
      <c r="B163" s="12"/>
      <c r="C163" s="12"/>
      <c r="D163" s="12"/>
      <c r="E163" s="12"/>
      <c r="F163" s="12"/>
    </row>
    <row r="164" spans="2:6" hidden="1">
      <c r="B164" s="12"/>
      <c r="C164" s="12"/>
      <c r="D164" s="12"/>
      <c r="E164" s="12"/>
      <c r="F164" s="12"/>
    </row>
    <row r="165" spans="2:6" hidden="1">
      <c r="B165" s="12"/>
      <c r="C165" s="12"/>
      <c r="D165" s="12"/>
      <c r="E165" s="12"/>
      <c r="F165" s="12"/>
    </row>
    <row r="166" spans="2:6" hidden="1">
      <c r="B166" s="12"/>
      <c r="C166" s="12"/>
      <c r="D166" s="12"/>
      <c r="E166" s="12"/>
      <c r="F166" s="12"/>
    </row>
    <row r="167" spans="2:6" hidden="1">
      <c r="B167" s="12"/>
      <c r="C167" s="12"/>
      <c r="D167" s="12"/>
      <c r="E167" s="12"/>
      <c r="F167" s="12"/>
    </row>
    <row r="168" spans="2:6" hidden="1">
      <c r="B168" s="12"/>
      <c r="C168" s="12"/>
      <c r="D168" s="12"/>
      <c r="E168" s="12"/>
      <c r="F168" s="12"/>
    </row>
    <row r="169" spans="2:6" hidden="1">
      <c r="B169" s="12"/>
      <c r="C169" s="12"/>
      <c r="D169" s="12"/>
      <c r="E169" s="12"/>
      <c r="F169" s="12"/>
    </row>
    <row r="170" spans="2:6" hidden="1">
      <c r="B170" s="12"/>
      <c r="C170" s="12"/>
      <c r="D170" s="12"/>
      <c r="E170" s="12"/>
      <c r="F170" s="12"/>
    </row>
    <row r="171" spans="2:6" hidden="1">
      <c r="B171" s="12"/>
      <c r="C171" s="12"/>
      <c r="D171" s="12"/>
      <c r="E171" s="12"/>
      <c r="F171" s="12"/>
    </row>
    <row r="172" spans="2:6" hidden="1">
      <c r="B172" s="12"/>
      <c r="C172" s="12"/>
      <c r="D172" s="12"/>
      <c r="E172" s="12"/>
      <c r="F172" s="12"/>
    </row>
    <row r="173" spans="2:6" hidden="1">
      <c r="B173" s="12"/>
      <c r="C173" s="12"/>
      <c r="D173" s="12"/>
      <c r="E173" s="12"/>
      <c r="F173" s="12"/>
    </row>
    <row r="174" spans="2:6" hidden="1">
      <c r="B174" s="12"/>
      <c r="C174" s="12"/>
      <c r="D174" s="12"/>
      <c r="E174" s="12"/>
      <c r="F174" s="12"/>
    </row>
    <row r="175" spans="2:6" hidden="1">
      <c r="B175" s="12"/>
      <c r="C175" s="12"/>
      <c r="D175" s="12"/>
      <c r="E175" s="12"/>
      <c r="F175" s="12"/>
    </row>
    <row r="176" spans="2:6" hidden="1">
      <c r="B176" s="12"/>
      <c r="C176" s="12"/>
      <c r="D176" s="12"/>
      <c r="E176" s="12"/>
      <c r="F176" s="12"/>
    </row>
    <row r="177" spans="2:6" hidden="1">
      <c r="B177" s="12"/>
      <c r="C177" s="12"/>
      <c r="D177" s="12"/>
      <c r="E177" s="12"/>
      <c r="F177" s="12"/>
    </row>
    <row r="178" spans="2:6" hidden="1">
      <c r="B178" s="12"/>
      <c r="C178" s="12"/>
      <c r="D178" s="12"/>
      <c r="E178" s="12"/>
      <c r="F178" s="12"/>
    </row>
    <row r="179" spans="2:6" hidden="1">
      <c r="B179" s="12"/>
      <c r="C179" s="12"/>
      <c r="D179" s="12"/>
      <c r="E179" s="12"/>
      <c r="F179" s="12"/>
    </row>
    <row r="180" spans="2:6" hidden="1">
      <c r="B180" s="12"/>
      <c r="C180" s="12"/>
      <c r="D180" s="12"/>
      <c r="E180" s="12"/>
      <c r="F180" s="12"/>
    </row>
    <row r="181" spans="2:6" hidden="1">
      <c r="B181" s="12"/>
      <c r="C181" s="12"/>
      <c r="D181" s="12"/>
      <c r="E181" s="12"/>
      <c r="F181" s="12"/>
    </row>
    <row r="182" spans="2:6" hidden="1">
      <c r="B182" s="12"/>
      <c r="C182" s="12"/>
      <c r="D182" s="12"/>
      <c r="E182" s="12"/>
      <c r="F182" s="12"/>
    </row>
    <row r="183" spans="2:6" hidden="1">
      <c r="B183" s="12"/>
      <c r="C183" s="12"/>
      <c r="D183" s="12"/>
      <c r="E183" s="12"/>
      <c r="F183" s="12"/>
    </row>
    <row r="184" spans="2:6" hidden="1">
      <c r="B184" s="12"/>
      <c r="C184" s="12"/>
      <c r="D184" s="12"/>
      <c r="E184" s="12"/>
      <c r="F184" s="12"/>
    </row>
    <row r="185" spans="2:6" hidden="1">
      <c r="B185" s="12"/>
      <c r="C185" s="12"/>
      <c r="D185" s="12"/>
      <c r="E185" s="12"/>
      <c r="F185" s="12"/>
    </row>
    <row r="186" spans="2:6" hidden="1">
      <c r="B186" s="12"/>
      <c r="C186" s="12"/>
      <c r="D186" s="12"/>
      <c r="E186" s="12"/>
      <c r="F186" s="12"/>
    </row>
    <row r="187" spans="2:6" hidden="1">
      <c r="B187" s="12"/>
      <c r="C187" s="12"/>
      <c r="D187" s="12"/>
      <c r="E187" s="12"/>
      <c r="F187" s="12"/>
    </row>
    <row r="188" spans="2:6" hidden="1">
      <c r="B188" s="12"/>
      <c r="C188" s="12"/>
      <c r="D188" s="12"/>
      <c r="E188" s="12"/>
      <c r="F188" s="12"/>
    </row>
    <row r="189" spans="2:6" hidden="1">
      <c r="B189" s="12"/>
      <c r="C189" s="12"/>
      <c r="D189" s="12"/>
      <c r="E189" s="12"/>
      <c r="F189" s="12"/>
    </row>
    <row r="190" spans="2:6" hidden="1">
      <c r="B190" s="12"/>
      <c r="C190" s="12"/>
      <c r="D190" s="12"/>
      <c r="E190" s="12"/>
      <c r="F190" s="12"/>
    </row>
    <row r="191" spans="2:6" hidden="1">
      <c r="B191" s="12"/>
      <c r="C191" s="12"/>
      <c r="D191" s="12"/>
      <c r="E191" s="12"/>
      <c r="F191" s="12"/>
    </row>
    <row r="192" spans="2:6" hidden="1">
      <c r="B192" s="12"/>
      <c r="C192" s="12"/>
      <c r="D192" s="12"/>
      <c r="E192" s="12"/>
      <c r="F192" s="12"/>
    </row>
    <row r="193" spans="2:6" hidden="1">
      <c r="B193" s="12"/>
      <c r="C193" s="12"/>
      <c r="D193" s="12"/>
      <c r="E193" s="12"/>
      <c r="F193" s="12"/>
    </row>
    <row r="194" spans="2:6" hidden="1">
      <c r="B194" s="12"/>
      <c r="C194" s="12"/>
      <c r="D194" s="12"/>
      <c r="E194" s="12"/>
      <c r="F194" s="12"/>
    </row>
    <row r="195" spans="2:6" hidden="1">
      <c r="B195" s="12"/>
      <c r="C195" s="12"/>
      <c r="D195" s="12"/>
      <c r="E195" s="12"/>
      <c r="F195" s="12"/>
    </row>
    <row r="196" spans="2:6" hidden="1">
      <c r="B196" s="12"/>
      <c r="C196" s="12"/>
      <c r="D196" s="12"/>
      <c r="E196" s="12"/>
      <c r="F196" s="12"/>
    </row>
    <row r="197" spans="2:6" hidden="1">
      <c r="B197" s="12"/>
      <c r="C197" s="12"/>
      <c r="D197" s="12"/>
      <c r="E197" s="12"/>
      <c r="F197" s="12"/>
    </row>
    <row r="198" spans="2:6" hidden="1">
      <c r="B198" s="12"/>
      <c r="C198" s="12"/>
      <c r="D198" s="12"/>
      <c r="E198" s="12"/>
      <c r="F198" s="12"/>
    </row>
    <row r="199" spans="2:6" hidden="1">
      <c r="B199" s="12"/>
      <c r="C199" s="12"/>
      <c r="D199" s="12"/>
      <c r="E199" s="12"/>
      <c r="F199" s="12"/>
    </row>
    <row r="200" spans="2:6" hidden="1">
      <c r="B200" s="12"/>
      <c r="C200" s="12"/>
      <c r="D200" s="12"/>
      <c r="E200" s="12"/>
      <c r="F200" s="12"/>
    </row>
    <row r="201" spans="2:6" hidden="1">
      <c r="B201" s="12"/>
      <c r="C201" s="12"/>
      <c r="D201" s="12"/>
      <c r="E201" s="12"/>
      <c r="F201" s="12"/>
    </row>
    <row r="202" spans="2:6" hidden="1">
      <c r="B202" s="12"/>
      <c r="C202" s="12"/>
      <c r="D202" s="12"/>
      <c r="E202" s="12"/>
      <c r="F202" s="12"/>
    </row>
    <row r="203" spans="2:6" hidden="1">
      <c r="B203" s="12"/>
      <c r="C203" s="12"/>
      <c r="D203" s="12"/>
      <c r="E203" s="12"/>
      <c r="F203" s="12"/>
    </row>
    <row r="204" spans="2:6" hidden="1">
      <c r="B204" s="12"/>
      <c r="C204" s="12"/>
      <c r="D204" s="12"/>
      <c r="E204" s="12"/>
      <c r="F204" s="12"/>
    </row>
    <row r="205" spans="2:6" hidden="1">
      <c r="B205" s="12"/>
      <c r="C205" s="12"/>
      <c r="D205" s="12"/>
      <c r="E205" s="12"/>
      <c r="F205" s="12"/>
    </row>
    <row r="206" spans="2:6" hidden="1">
      <c r="B206" s="12"/>
      <c r="C206" s="12"/>
      <c r="D206" s="12"/>
      <c r="E206" s="12"/>
      <c r="F206" s="12"/>
    </row>
    <row r="207" spans="2:6" hidden="1">
      <c r="B207" s="12"/>
      <c r="C207" s="12"/>
      <c r="D207" s="12"/>
      <c r="E207" s="12"/>
      <c r="F207" s="12"/>
    </row>
    <row r="208" spans="2:6" hidden="1">
      <c r="B208" s="12"/>
      <c r="C208" s="12"/>
      <c r="D208" s="12"/>
      <c r="E208" s="12"/>
      <c r="F208" s="12"/>
    </row>
    <row r="209" spans="2:6" hidden="1">
      <c r="B209" s="12"/>
      <c r="C209" s="12"/>
      <c r="D209" s="12"/>
      <c r="E209" s="12"/>
      <c r="F209" s="12"/>
    </row>
    <row r="210" spans="2:6" hidden="1">
      <c r="B210" s="12"/>
      <c r="C210" s="12"/>
      <c r="D210" s="12"/>
      <c r="E210" s="12"/>
      <c r="F210" s="12"/>
    </row>
    <row r="211" spans="2:6" hidden="1">
      <c r="B211" s="12"/>
      <c r="C211" s="12"/>
      <c r="D211" s="12"/>
      <c r="E211" s="12"/>
      <c r="F211" s="12"/>
    </row>
    <row r="212" spans="2:6" hidden="1">
      <c r="B212" s="12"/>
      <c r="C212" s="12"/>
      <c r="D212" s="12"/>
      <c r="E212" s="12"/>
      <c r="F212" s="12"/>
    </row>
    <row r="213" spans="2:6" hidden="1">
      <c r="B213" s="12"/>
      <c r="C213" s="12"/>
      <c r="D213" s="12"/>
      <c r="E213" s="12"/>
      <c r="F213" s="12"/>
    </row>
    <row r="214" spans="2:6" hidden="1">
      <c r="B214" s="12"/>
      <c r="C214" s="12"/>
      <c r="D214" s="12"/>
      <c r="E214" s="12"/>
      <c r="F214" s="12"/>
    </row>
    <row r="215" spans="2:6" hidden="1">
      <c r="B215" s="12"/>
      <c r="C215" s="12"/>
      <c r="D215" s="12"/>
      <c r="E215" s="12"/>
      <c r="F215" s="12"/>
    </row>
    <row r="216" spans="2:6" hidden="1">
      <c r="B216" s="12"/>
      <c r="C216" s="12"/>
      <c r="D216" s="12"/>
      <c r="E216" s="12"/>
      <c r="F216" s="12"/>
    </row>
    <row r="217" spans="2:6" hidden="1">
      <c r="B217" s="12"/>
      <c r="C217" s="12"/>
      <c r="D217" s="12"/>
      <c r="E217" s="12"/>
      <c r="F217" s="12"/>
    </row>
    <row r="218" spans="2:6" hidden="1">
      <c r="B218" s="12"/>
      <c r="C218" s="12"/>
      <c r="D218" s="12"/>
      <c r="E218" s="12"/>
      <c r="F218" s="12"/>
    </row>
    <row r="219" spans="2:6" hidden="1">
      <c r="B219" s="12"/>
      <c r="C219" s="12"/>
      <c r="D219" s="12"/>
      <c r="E219" s="12"/>
      <c r="F219" s="12"/>
    </row>
    <row r="220" spans="2:6" hidden="1">
      <c r="B220" s="12"/>
      <c r="C220" s="12"/>
      <c r="D220" s="12"/>
      <c r="E220" s="12"/>
      <c r="F220" s="12"/>
    </row>
    <row r="221" spans="2:6" hidden="1">
      <c r="B221" s="12"/>
      <c r="C221" s="12"/>
      <c r="D221" s="12"/>
      <c r="E221" s="12"/>
      <c r="F221" s="12"/>
    </row>
    <row r="222" spans="2:6" hidden="1">
      <c r="B222" s="12"/>
      <c r="C222" s="12"/>
      <c r="D222" s="12"/>
      <c r="E222" s="12"/>
      <c r="F222" s="12"/>
    </row>
    <row r="223" spans="2:6" hidden="1">
      <c r="B223" s="12"/>
      <c r="C223" s="12"/>
      <c r="D223" s="12"/>
      <c r="E223" s="12"/>
      <c r="F223" s="12"/>
    </row>
    <row r="224" spans="2:6" hidden="1">
      <c r="B224" s="12"/>
      <c r="C224" s="12"/>
      <c r="D224" s="12"/>
      <c r="E224" s="12"/>
      <c r="F224" s="12"/>
    </row>
    <row r="225" spans="2:6" hidden="1">
      <c r="B225" s="12"/>
      <c r="C225" s="12"/>
      <c r="D225" s="12"/>
      <c r="E225" s="12"/>
      <c r="F225" s="12"/>
    </row>
    <row r="226" spans="2:6" hidden="1">
      <c r="B226" s="12"/>
      <c r="C226" s="12"/>
      <c r="D226" s="12"/>
      <c r="E226" s="12"/>
      <c r="F226" s="12"/>
    </row>
    <row r="227" spans="2:6" hidden="1">
      <c r="B227" s="12"/>
      <c r="C227" s="12"/>
      <c r="D227" s="12"/>
      <c r="E227" s="12"/>
      <c r="F227" s="12"/>
    </row>
    <row r="228" spans="2:6" hidden="1">
      <c r="B228" s="12"/>
      <c r="C228" s="12"/>
      <c r="D228" s="12"/>
      <c r="E228" s="12"/>
      <c r="F228" s="12"/>
    </row>
    <row r="229" spans="2:6" hidden="1">
      <c r="B229" s="12"/>
      <c r="C229" s="12"/>
      <c r="D229" s="12"/>
      <c r="E229" s="12"/>
      <c r="F229" s="12"/>
    </row>
    <row r="230" spans="2:6" hidden="1">
      <c r="B230" s="12"/>
      <c r="C230" s="12"/>
      <c r="D230" s="12"/>
      <c r="E230" s="12"/>
      <c r="F230" s="12"/>
    </row>
    <row r="231" spans="2:6" hidden="1">
      <c r="B231" s="12"/>
      <c r="C231" s="12"/>
      <c r="D231" s="12"/>
      <c r="E231" s="12"/>
      <c r="F231" s="12"/>
    </row>
    <row r="232" spans="2:6" hidden="1">
      <c r="B232" s="12"/>
      <c r="C232" s="12"/>
      <c r="D232" s="12"/>
      <c r="E232" s="12"/>
      <c r="F232" s="12"/>
    </row>
    <row r="233" spans="2:6" hidden="1">
      <c r="B233" s="12"/>
      <c r="C233" s="12"/>
      <c r="D233" s="12"/>
      <c r="E233" s="12"/>
      <c r="F233" s="12"/>
    </row>
    <row r="234" spans="2:6" hidden="1">
      <c r="B234" s="12"/>
      <c r="C234" s="12"/>
      <c r="D234" s="12"/>
      <c r="E234" s="12"/>
      <c r="F234" s="12"/>
    </row>
    <row r="235" spans="2:6" hidden="1">
      <c r="B235" s="12"/>
      <c r="C235" s="12"/>
      <c r="D235" s="12"/>
      <c r="E235" s="12"/>
      <c r="F235" s="12"/>
    </row>
    <row r="236" spans="2:6" hidden="1">
      <c r="B236" s="12"/>
      <c r="C236" s="12"/>
      <c r="D236" s="12"/>
      <c r="E236" s="12"/>
      <c r="F236" s="12"/>
    </row>
    <row r="237" spans="2:6" hidden="1">
      <c r="B237" s="12"/>
      <c r="C237" s="12"/>
      <c r="D237" s="12"/>
      <c r="E237" s="12"/>
      <c r="F237" s="12"/>
    </row>
    <row r="238" spans="2:6" hidden="1">
      <c r="B238" s="12"/>
      <c r="C238" s="12"/>
      <c r="D238" s="12"/>
      <c r="E238" s="12"/>
      <c r="F238" s="12"/>
    </row>
    <row r="239" spans="2:6" hidden="1">
      <c r="B239" s="12"/>
      <c r="C239" s="12"/>
      <c r="D239" s="12"/>
      <c r="E239" s="12"/>
      <c r="F239" s="12"/>
    </row>
    <row r="240" spans="2:6" hidden="1">
      <c r="B240" s="12"/>
      <c r="C240" s="12"/>
      <c r="D240" s="12"/>
      <c r="E240" s="12"/>
      <c r="F240" s="12"/>
    </row>
    <row r="241" spans="2:6" hidden="1">
      <c r="B241" s="12"/>
      <c r="C241" s="12"/>
      <c r="D241" s="12"/>
      <c r="E241" s="12"/>
      <c r="F241" s="12"/>
    </row>
    <row r="242" spans="2:6" hidden="1">
      <c r="B242" s="12"/>
      <c r="C242" s="12"/>
      <c r="D242" s="12"/>
      <c r="E242" s="12"/>
      <c r="F242" s="12"/>
    </row>
    <row r="243" spans="2:6" hidden="1">
      <c r="B243" s="12"/>
      <c r="C243" s="12"/>
      <c r="D243" s="12"/>
      <c r="E243" s="12"/>
      <c r="F243" s="12"/>
    </row>
    <row r="244" spans="2:6" hidden="1">
      <c r="B244" s="12"/>
      <c r="C244" s="12"/>
      <c r="D244" s="12"/>
      <c r="E244" s="12"/>
      <c r="F244" s="12"/>
    </row>
    <row r="245" spans="2:6" hidden="1">
      <c r="B245" s="12"/>
      <c r="C245" s="12"/>
      <c r="D245" s="12"/>
      <c r="E245" s="12"/>
      <c r="F245" s="12"/>
    </row>
    <row r="246" spans="2:6" hidden="1">
      <c r="B246" s="12"/>
      <c r="C246" s="12"/>
      <c r="D246" s="12"/>
      <c r="E246" s="12"/>
      <c r="F246" s="12"/>
    </row>
    <row r="247" spans="2:6" hidden="1">
      <c r="B247" s="12"/>
      <c r="C247" s="12"/>
      <c r="D247" s="12"/>
      <c r="E247" s="12"/>
      <c r="F247" s="12"/>
    </row>
    <row r="248" spans="2:6" hidden="1">
      <c r="B248" s="12"/>
      <c r="C248" s="12"/>
      <c r="D248" s="12"/>
      <c r="E248" s="12"/>
      <c r="F248" s="12"/>
    </row>
    <row r="249" spans="2:6" hidden="1">
      <c r="B249" s="12"/>
      <c r="C249" s="12"/>
      <c r="D249" s="12"/>
      <c r="E249" s="12"/>
      <c r="F249" s="12"/>
    </row>
    <row r="250" spans="2:6" hidden="1">
      <c r="B250" s="12"/>
      <c r="C250" s="12"/>
      <c r="D250" s="12"/>
      <c r="E250" s="12"/>
      <c r="F250" s="12"/>
    </row>
    <row r="251" spans="2:6" hidden="1">
      <c r="B251" s="12"/>
      <c r="C251" s="12"/>
      <c r="D251" s="12"/>
      <c r="E251" s="12"/>
      <c r="F251" s="12"/>
    </row>
    <row r="252" spans="2:6" hidden="1">
      <c r="B252" s="12"/>
      <c r="C252" s="12"/>
      <c r="D252" s="12"/>
      <c r="E252" s="12"/>
      <c r="F252" s="12"/>
    </row>
    <row r="253" spans="2:6" hidden="1">
      <c r="B253" s="12"/>
      <c r="C253" s="12"/>
      <c r="D253" s="12"/>
      <c r="E253" s="12"/>
      <c r="F253" s="12"/>
    </row>
    <row r="254" spans="2:6" hidden="1">
      <c r="B254" s="12"/>
      <c r="C254" s="12"/>
      <c r="D254" s="12"/>
      <c r="E254" s="12"/>
      <c r="F254" s="12"/>
    </row>
    <row r="255" spans="2:6" hidden="1">
      <c r="B255" s="12"/>
      <c r="C255" s="12"/>
      <c r="D255" s="12"/>
      <c r="E255" s="12"/>
      <c r="F255" s="12"/>
    </row>
    <row r="256" spans="2:6" hidden="1">
      <c r="B256" s="12"/>
      <c r="C256" s="12"/>
      <c r="D256" s="12"/>
      <c r="E256" s="12"/>
      <c r="F256" s="12"/>
    </row>
    <row r="257" spans="2:6" hidden="1">
      <c r="B257" s="12"/>
      <c r="C257" s="12"/>
      <c r="D257" s="12"/>
      <c r="E257" s="12"/>
      <c r="F257" s="12"/>
    </row>
    <row r="258" spans="2:6" hidden="1">
      <c r="B258" s="12"/>
      <c r="C258" s="12"/>
      <c r="D258" s="12"/>
      <c r="E258" s="12"/>
      <c r="F258" s="12"/>
    </row>
    <row r="259" spans="2:6" hidden="1">
      <c r="B259" s="12"/>
      <c r="C259" s="12"/>
      <c r="D259" s="12"/>
      <c r="E259" s="12"/>
      <c r="F259" s="12"/>
    </row>
    <row r="260" spans="2:6" hidden="1">
      <c r="B260" s="12"/>
      <c r="C260" s="12"/>
      <c r="D260" s="12"/>
      <c r="E260" s="12"/>
      <c r="F260" s="12"/>
    </row>
    <row r="261" spans="2:6" hidden="1">
      <c r="B261" s="12"/>
      <c r="C261" s="12"/>
      <c r="D261" s="12"/>
      <c r="E261" s="12"/>
      <c r="F261" s="12"/>
    </row>
    <row r="262" spans="2:6" hidden="1">
      <c r="B262" s="12"/>
      <c r="C262" s="12"/>
      <c r="D262" s="12"/>
      <c r="E262" s="12"/>
      <c r="F262" s="12"/>
    </row>
    <row r="263" spans="2:6" hidden="1">
      <c r="B263" s="12"/>
      <c r="C263" s="12"/>
      <c r="D263" s="12"/>
      <c r="E263" s="12"/>
      <c r="F263" s="12"/>
    </row>
    <row r="264" spans="2:6" hidden="1">
      <c r="B264" s="12"/>
      <c r="C264" s="12"/>
      <c r="D264" s="12"/>
      <c r="E264" s="12"/>
      <c r="F264" s="12"/>
    </row>
    <row r="265" spans="2:6" hidden="1">
      <c r="B265" s="12"/>
      <c r="C265" s="12"/>
      <c r="D265" s="12"/>
      <c r="E265" s="12"/>
      <c r="F265" s="12"/>
    </row>
    <row r="266" spans="2:6" hidden="1">
      <c r="B266" s="12"/>
      <c r="C266" s="12"/>
      <c r="D266" s="12"/>
      <c r="E266" s="12"/>
      <c r="F266" s="12"/>
    </row>
    <row r="267" spans="2:6" hidden="1">
      <c r="B267" s="12"/>
      <c r="C267" s="12"/>
      <c r="D267" s="12"/>
      <c r="E267" s="12"/>
      <c r="F267" s="12"/>
    </row>
    <row r="268" spans="2:6" hidden="1">
      <c r="B268" s="12"/>
      <c r="C268" s="12"/>
      <c r="D268" s="12"/>
      <c r="E268" s="12"/>
      <c r="F268" s="12"/>
    </row>
    <row r="269" spans="2:6" hidden="1">
      <c r="B269" s="12"/>
      <c r="C269" s="12"/>
      <c r="D269" s="12"/>
      <c r="E269" s="12"/>
      <c r="F269" s="12"/>
    </row>
    <row r="270" spans="2:6" hidden="1">
      <c r="B270" s="12"/>
      <c r="C270" s="12"/>
      <c r="D270" s="12"/>
      <c r="E270" s="12"/>
      <c r="F270" s="12"/>
    </row>
    <row r="271" spans="2:6" hidden="1">
      <c r="B271" s="12"/>
      <c r="C271" s="12"/>
      <c r="D271" s="12"/>
      <c r="E271" s="12"/>
      <c r="F271" s="12"/>
    </row>
    <row r="272" spans="2:6" hidden="1">
      <c r="B272" s="12"/>
      <c r="C272" s="12"/>
      <c r="D272" s="12"/>
      <c r="E272" s="12"/>
      <c r="F272" s="12"/>
    </row>
    <row r="273" spans="2:6" hidden="1">
      <c r="B273" s="12"/>
      <c r="C273" s="12"/>
      <c r="D273" s="12"/>
      <c r="E273" s="12"/>
      <c r="F273" s="12"/>
    </row>
    <row r="274" spans="2:6" hidden="1">
      <c r="B274" s="12"/>
      <c r="C274" s="12"/>
      <c r="D274" s="12"/>
      <c r="E274" s="12"/>
      <c r="F274" s="12"/>
    </row>
    <row r="275" spans="2:6" hidden="1">
      <c r="B275" s="12"/>
      <c r="C275" s="12"/>
      <c r="D275" s="12"/>
      <c r="E275" s="12"/>
      <c r="F275" s="12"/>
    </row>
    <row r="276" spans="2:6" hidden="1">
      <c r="B276" s="12"/>
      <c r="C276" s="12"/>
      <c r="D276" s="12"/>
      <c r="E276" s="12"/>
      <c r="F276" s="12"/>
    </row>
    <row r="277" spans="2:6" hidden="1">
      <c r="B277" s="12"/>
      <c r="C277" s="12"/>
      <c r="D277" s="12"/>
      <c r="E277" s="12"/>
      <c r="F277" s="12"/>
    </row>
    <row r="278" spans="2:6" hidden="1">
      <c r="B278" s="12"/>
      <c r="C278" s="12"/>
      <c r="D278" s="12"/>
      <c r="E278" s="12"/>
      <c r="F278" s="12"/>
    </row>
    <row r="279" spans="2:6" hidden="1">
      <c r="B279" s="12"/>
      <c r="C279" s="12"/>
      <c r="D279" s="12"/>
      <c r="E279" s="12"/>
      <c r="F279" s="12"/>
    </row>
    <row r="280" spans="2:6" hidden="1">
      <c r="B280" s="12"/>
      <c r="C280" s="12"/>
      <c r="D280" s="12"/>
      <c r="E280" s="12"/>
      <c r="F280" s="12"/>
    </row>
    <row r="281" spans="2:6" hidden="1">
      <c r="B281" s="12"/>
      <c r="C281" s="12"/>
      <c r="D281" s="12"/>
      <c r="E281" s="12"/>
      <c r="F281" s="12"/>
    </row>
    <row r="282" spans="2:6" hidden="1">
      <c r="B282" s="12"/>
      <c r="C282" s="12"/>
      <c r="D282" s="12"/>
      <c r="E282" s="12"/>
      <c r="F282" s="12"/>
    </row>
    <row r="283" spans="2:6" hidden="1">
      <c r="B283" s="12"/>
      <c r="C283" s="12"/>
      <c r="D283" s="12"/>
      <c r="E283" s="12"/>
      <c r="F283" s="12"/>
    </row>
    <row r="284" spans="2:6" hidden="1">
      <c r="B284" s="12"/>
      <c r="C284" s="12"/>
      <c r="D284" s="12"/>
      <c r="E284" s="12"/>
      <c r="F284" s="12"/>
    </row>
    <row r="285" spans="2:6" hidden="1">
      <c r="B285" s="12"/>
      <c r="C285" s="12"/>
      <c r="D285" s="12"/>
      <c r="E285" s="12"/>
      <c r="F285" s="12"/>
    </row>
    <row r="286" spans="2:6" hidden="1">
      <c r="B286" s="12"/>
      <c r="C286" s="12"/>
      <c r="D286" s="12"/>
      <c r="E286" s="12"/>
      <c r="F286" s="12"/>
    </row>
    <row r="287" spans="2:6" hidden="1">
      <c r="B287" s="12"/>
      <c r="C287" s="12"/>
      <c r="D287" s="12"/>
      <c r="E287" s="12"/>
      <c r="F287" s="12"/>
    </row>
    <row r="288" spans="2:6" hidden="1">
      <c r="B288" s="12"/>
      <c r="C288" s="12"/>
      <c r="D288" s="12"/>
      <c r="E288" s="12"/>
      <c r="F288" s="12"/>
    </row>
    <row r="289" spans="2:6" hidden="1">
      <c r="B289" s="12"/>
      <c r="C289" s="12"/>
      <c r="D289" s="12"/>
      <c r="E289" s="12"/>
      <c r="F289" s="12"/>
    </row>
    <row r="290" spans="2:6" hidden="1">
      <c r="B290" s="12"/>
      <c r="C290" s="12"/>
      <c r="D290" s="12"/>
      <c r="E290" s="12"/>
      <c r="F290" s="12"/>
    </row>
    <row r="291" spans="2:6" hidden="1">
      <c r="B291" s="12"/>
      <c r="C291" s="12"/>
      <c r="D291" s="12"/>
      <c r="E291" s="12"/>
      <c r="F291" s="12"/>
    </row>
    <row r="292" spans="2:6" hidden="1">
      <c r="B292" s="12"/>
      <c r="C292" s="12"/>
      <c r="D292" s="12"/>
      <c r="E292" s="12"/>
      <c r="F292" s="12"/>
    </row>
    <row r="293" spans="2:6" hidden="1">
      <c r="B293" s="12"/>
      <c r="C293" s="12"/>
      <c r="D293" s="12"/>
      <c r="E293" s="12"/>
      <c r="F293" s="12"/>
    </row>
    <row r="294" spans="2:6" hidden="1">
      <c r="B294" s="12"/>
      <c r="C294" s="12"/>
      <c r="D294" s="12"/>
      <c r="E294" s="12"/>
      <c r="F294" s="12"/>
    </row>
    <row r="295" spans="2:6" hidden="1">
      <c r="B295" s="12"/>
      <c r="C295" s="12"/>
      <c r="D295" s="12"/>
      <c r="E295" s="12"/>
      <c r="F295" s="12"/>
    </row>
    <row r="296" spans="2:6" hidden="1">
      <c r="B296" s="12"/>
      <c r="C296" s="12"/>
      <c r="D296" s="12"/>
      <c r="E296" s="12"/>
      <c r="F296" s="12"/>
    </row>
    <row r="297" spans="2:6" hidden="1">
      <c r="B297" s="12"/>
      <c r="C297" s="12"/>
      <c r="D297" s="12"/>
      <c r="E297" s="12"/>
      <c r="F297" s="12"/>
    </row>
    <row r="298" spans="2:6" hidden="1">
      <c r="B298" s="12"/>
      <c r="C298" s="12"/>
      <c r="D298" s="12"/>
      <c r="E298" s="12"/>
      <c r="F298" s="12"/>
    </row>
    <row r="299" spans="2:6" hidden="1">
      <c r="B299" s="12"/>
      <c r="C299" s="12"/>
      <c r="D299" s="12"/>
      <c r="E299" s="12"/>
      <c r="F299" s="12"/>
    </row>
    <row r="300" spans="2:6" hidden="1">
      <c r="B300" s="12"/>
      <c r="C300" s="12"/>
      <c r="D300" s="12"/>
      <c r="E300" s="12"/>
      <c r="F300" s="12"/>
    </row>
    <row r="301" spans="2:6" hidden="1">
      <c r="B301" s="12"/>
      <c r="C301" s="12"/>
      <c r="D301" s="12"/>
      <c r="E301" s="12"/>
      <c r="F301" s="12"/>
    </row>
    <row r="302" spans="2:6" hidden="1">
      <c r="B302" s="12"/>
      <c r="C302" s="12"/>
      <c r="D302" s="12"/>
      <c r="E302" s="12"/>
      <c r="F302" s="12"/>
    </row>
    <row r="303" spans="2:6" hidden="1">
      <c r="B303" s="12"/>
      <c r="C303" s="12"/>
      <c r="D303" s="12"/>
      <c r="E303" s="12"/>
      <c r="F303" s="12"/>
    </row>
    <row r="304" spans="2:6" hidden="1">
      <c r="B304" s="12"/>
      <c r="C304" s="12"/>
      <c r="D304" s="12"/>
      <c r="E304" s="12"/>
      <c r="F304" s="12"/>
    </row>
    <row r="305" spans="2:6" hidden="1">
      <c r="B305" s="12"/>
      <c r="C305" s="12"/>
      <c r="D305" s="12"/>
      <c r="E305" s="12"/>
      <c r="F305" s="12"/>
    </row>
    <row r="306" spans="2:6" hidden="1">
      <c r="B306" s="12"/>
      <c r="C306" s="12"/>
      <c r="D306" s="12"/>
      <c r="E306" s="12"/>
      <c r="F306" s="12"/>
    </row>
    <row r="307" spans="2:6" hidden="1">
      <c r="B307" s="12"/>
      <c r="C307" s="12"/>
      <c r="D307" s="12"/>
      <c r="E307" s="12"/>
      <c r="F307" s="12"/>
    </row>
    <row r="308" spans="2:6" hidden="1">
      <c r="B308" s="12"/>
      <c r="C308" s="12"/>
      <c r="D308" s="12"/>
      <c r="E308" s="12"/>
      <c r="F308" s="12"/>
    </row>
    <row r="309" spans="2:6" hidden="1">
      <c r="B309" s="12"/>
      <c r="C309" s="12"/>
      <c r="D309" s="12"/>
      <c r="E309" s="12"/>
      <c r="F309" s="12"/>
    </row>
    <row r="310" spans="2:6" hidden="1">
      <c r="B310" s="12"/>
      <c r="C310" s="12"/>
      <c r="D310" s="12"/>
      <c r="E310" s="12"/>
      <c r="F310" s="12"/>
    </row>
    <row r="311" spans="2:6" hidden="1">
      <c r="B311" s="12"/>
      <c r="C311" s="12"/>
      <c r="D311" s="12"/>
      <c r="E311" s="12"/>
      <c r="F311" s="12"/>
    </row>
    <row r="312" spans="2:6" hidden="1">
      <c r="B312" s="12"/>
      <c r="C312" s="12"/>
      <c r="D312" s="12"/>
      <c r="E312" s="12"/>
      <c r="F312" s="12"/>
    </row>
    <row r="313" spans="2:6" hidden="1">
      <c r="B313" s="12"/>
      <c r="C313" s="12"/>
      <c r="D313" s="12"/>
      <c r="E313" s="12"/>
      <c r="F313" s="12"/>
    </row>
    <row r="314" spans="2:6" hidden="1">
      <c r="B314" s="12"/>
      <c r="C314" s="12"/>
      <c r="D314" s="12"/>
      <c r="E314" s="12"/>
      <c r="F314" s="12"/>
    </row>
    <row r="315" spans="2:6" hidden="1">
      <c r="B315" s="12"/>
      <c r="C315" s="12"/>
      <c r="D315" s="12"/>
      <c r="E315" s="12"/>
      <c r="F315" s="12"/>
    </row>
    <row r="316" spans="2:6" hidden="1">
      <c r="B316" s="12"/>
      <c r="C316" s="12"/>
      <c r="D316" s="12"/>
      <c r="E316" s="12"/>
      <c r="F316" s="12"/>
    </row>
    <row r="317" spans="2:6" hidden="1">
      <c r="B317" s="12"/>
      <c r="C317" s="12"/>
      <c r="D317" s="12"/>
      <c r="E317" s="12"/>
      <c r="F317" s="12"/>
    </row>
    <row r="318" spans="2:6" hidden="1">
      <c r="B318" s="12"/>
      <c r="C318" s="12"/>
      <c r="D318" s="12"/>
      <c r="E318" s="12"/>
      <c r="F318" s="12"/>
    </row>
    <row r="319" spans="2:6" hidden="1">
      <c r="B319" s="12"/>
      <c r="C319" s="12"/>
      <c r="D319" s="12"/>
      <c r="E319" s="12"/>
      <c r="F319" s="12"/>
    </row>
    <row r="320" spans="2:6" hidden="1">
      <c r="B320" s="12"/>
      <c r="C320" s="12"/>
      <c r="D320" s="12"/>
      <c r="E320" s="12"/>
      <c r="F320" s="12"/>
    </row>
    <row r="321" spans="2:6" hidden="1">
      <c r="B321" s="12"/>
      <c r="C321" s="12"/>
      <c r="D321" s="12"/>
      <c r="E321" s="12"/>
      <c r="F321" s="12"/>
    </row>
    <row r="322" spans="2:6" hidden="1">
      <c r="B322" s="12"/>
      <c r="C322" s="12"/>
      <c r="D322" s="12"/>
      <c r="E322" s="12"/>
      <c r="F322" s="12"/>
    </row>
    <row r="323" spans="2:6" hidden="1">
      <c r="B323" s="12"/>
      <c r="C323" s="12"/>
      <c r="D323" s="12"/>
      <c r="E323" s="12"/>
      <c r="F323" s="12"/>
    </row>
    <row r="324" spans="2:6" hidden="1">
      <c r="B324" s="12"/>
      <c r="C324" s="12"/>
      <c r="D324" s="12"/>
      <c r="E324" s="12"/>
      <c r="F324" s="12"/>
    </row>
    <row r="325" spans="2:6" hidden="1">
      <c r="B325" s="12"/>
      <c r="C325" s="12"/>
      <c r="D325" s="12"/>
      <c r="E325" s="12"/>
      <c r="F325" s="12"/>
    </row>
    <row r="326" spans="2:6" hidden="1">
      <c r="B326" s="12"/>
      <c r="C326" s="12"/>
      <c r="D326" s="12"/>
      <c r="E326" s="12"/>
      <c r="F326" s="12"/>
    </row>
    <row r="327" spans="2:6" hidden="1">
      <c r="B327" s="12"/>
      <c r="C327" s="12"/>
      <c r="D327" s="12"/>
      <c r="E327" s="12"/>
      <c r="F327" s="12"/>
    </row>
    <row r="328" spans="2:6" hidden="1">
      <c r="B328" s="12"/>
      <c r="C328" s="12"/>
      <c r="D328" s="12"/>
      <c r="E328" s="12"/>
      <c r="F328" s="12"/>
    </row>
    <row r="329" spans="2:6" hidden="1">
      <c r="B329" s="12"/>
      <c r="C329" s="12"/>
      <c r="D329" s="12"/>
      <c r="E329" s="12"/>
      <c r="F329" s="12"/>
    </row>
    <row r="330" spans="2:6" hidden="1">
      <c r="B330" s="12"/>
      <c r="C330" s="12"/>
      <c r="D330" s="12"/>
      <c r="E330" s="12"/>
      <c r="F330" s="12"/>
    </row>
    <row r="331" spans="2:6" hidden="1">
      <c r="B331" s="12"/>
      <c r="C331" s="12"/>
      <c r="D331" s="12"/>
      <c r="E331" s="12"/>
      <c r="F331" s="12"/>
    </row>
    <row r="332" spans="2:6" hidden="1">
      <c r="B332" s="12"/>
      <c r="C332" s="12"/>
      <c r="D332" s="12"/>
      <c r="E332" s="12"/>
      <c r="F332" s="12"/>
    </row>
    <row r="333" spans="2:6" hidden="1">
      <c r="B333" s="12"/>
      <c r="C333" s="12"/>
      <c r="D333" s="12"/>
      <c r="E333" s="12"/>
      <c r="F333" s="12"/>
    </row>
    <row r="334" spans="2:6" hidden="1">
      <c r="B334" s="12"/>
      <c r="C334" s="12"/>
      <c r="D334" s="12"/>
      <c r="E334" s="12"/>
      <c r="F334" s="12"/>
    </row>
    <row r="335" spans="2:6" hidden="1">
      <c r="B335" s="12"/>
      <c r="C335" s="12"/>
      <c r="D335" s="12"/>
      <c r="E335" s="12"/>
      <c r="F335" s="12"/>
    </row>
    <row r="336" spans="2:6" hidden="1">
      <c r="B336" s="12"/>
      <c r="C336" s="12"/>
      <c r="D336" s="12"/>
      <c r="E336" s="12"/>
      <c r="F336" s="12"/>
    </row>
    <row r="337" spans="2:6" hidden="1">
      <c r="B337" s="12"/>
      <c r="C337" s="12"/>
      <c r="D337" s="12"/>
      <c r="E337" s="12"/>
      <c r="F337" s="12"/>
    </row>
    <row r="338" spans="2:6" hidden="1">
      <c r="B338" s="12"/>
      <c r="C338" s="12"/>
      <c r="D338" s="12"/>
      <c r="E338" s="12"/>
      <c r="F338" s="12"/>
    </row>
    <row r="339" spans="2:6" hidden="1">
      <c r="B339" s="12"/>
      <c r="C339" s="12"/>
      <c r="D339" s="12"/>
      <c r="E339" s="12"/>
      <c r="F339" s="12"/>
    </row>
    <row r="340" spans="2:6" hidden="1">
      <c r="B340" s="12"/>
      <c r="C340" s="12"/>
      <c r="D340" s="12"/>
      <c r="E340" s="12"/>
      <c r="F340" s="12"/>
    </row>
    <row r="341" spans="2:6" hidden="1">
      <c r="B341" s="12"/>
      <c r="C341" s="12"/>
      <c r="D341" s="12"/>
      <c r="E341" s="12"/>
      <c r="F341" s="12"/>
    </row>
    <row r="342" spans="2:6" hidden="1">
      <c r="B342" s="12"/>
      <c r="C342" s="12"/>
      <c r="D342" s="12"/>
      <c r="E342" s="12"/>
      <c r="F342" s="12"/>
    </row>
    <row r="343" spans="2:6" hidden="1">
      <c r="B343" s="12"/>
      <c r="C343" s="12"/>
      <c r="D343" s="12"/>
      <c r="E343" s="12"/>
      <c r="F343" s="12"/>
    </row>
    <row r="344" spans="2:6" hidden="1">
      <c r="B344" s="12"/>
      <c r="C344" s="12"/>
      <c r="D344" s="12"/>
      <c r="E344" s="12"/>
      <c r="F344" s="12"/>
    </row>
    <row r="345" spans="2:6" hidden="1">
      <c r="B345" s="12"/>
      <c r="C345" s="12"/>
      <c r="D345" s="12"/>
      <c r="E345" s="12"/>
      <c r="F345" s="12"/>
    </row>
    <row r="346" spans="2:6" hidden="1">
      <c r="B346" s="12"/>
      <c r="C346" s="12"/>
      <c r="D346" s="12"/>
      <c r="E346" s="12"/>
      <c r="F346" s="12"/>
    </row>
    <row r="347" spans="2:6" hidden="1">
      <c r="B347" s="12"/>
      <c r="C347" s="12"/>
      <c r="D347" s="12"/>
      <c r="E347" s="12"/>
      <c r="F347" s="12"/>
    </row>
    <row r="348" spans="2:6" hidden="1">
      <c r="B348" s="12"/>
      <c r="C348" s="12"/>
      <c r="D348" s="12"/>
      <c r="E348" s="12"/>
      <c r="F348" s="12"/>
    </row>
    <row r="349" spans="2:6" hidden="1">
      <c r="B349" s="12"/>
      <c r="C349" s="12"/>
      <c r="D349" s="12"/>
      <c r="E349" s="12"/>
      <c r="F349" s="12"/>
    </row>
    <row r="350" spans="2:6" hidden="1">
      <c r="B350" s="12"/>
      <c r="C350" s="12"/>
      <c r="D350" s="12"/>
      <c r="E350" s="12"/>
      <c r="F350" s="12"/>
    </row>
    <row r="351" spans="2:6" hidden="1">
      <c r="B351" s="12"/>
      <c r="C351" s="12"/>
      <c r="D351" s="12"/>
      <c r="E351" s="12"/>
      <c r="F351" s="12"/>
    </row>
    <row r="352" spans="2:6" hidden="1">
      <c r="B352" s="12"/>
      <c r="C352" s="12"/>
      <c r="D352" s="12"/>
      <c r="E352" s="12"/>
      <c r="F352" s="12"/>
    </row>
    <row r="353" spans="2:6" hidden="1">
      <c r="B353" s="12"/>
      <c r="C353" s="12"/>
      <c r="D353" s="12"/>
      <c r="E353" s="12"/>
      <c r="F353" s="12"/>
    </row>
    <row r="354" spans="2:6" hidden="1">
      <c r="B354" s="12"/>
      <c r="C354" s="12"/>
      <c r="D354" s="12"/>
      <c r="E354" s="12"/>
      <c r="F354" s="12"/>
    </row>
    <row r="355" spans="2:6" hidden="1">
      <c r="B355" s="12"/>
      <c r="C355" s="12"/>
      <c r="D355" s="12"/>
      <c r="E355" s="12"/>
      <c r="F355" s="12"/>
    </row>
    <row r="356" spans="2:6" hidden="1">
      <c r="B356" s="12"/>
      <c r="C356" s="12"/>
      <c r="D356" s="12"/>
      <c r="E356" s="12"/>
      <c r="F356" s="12"/>
    </row>
    <row r="357" spans="2:6" hidden="1">
      <c r="B357" s="12"/>
      <c r="C357" s="12"/>
      <c r="D357" s="12"/>
      <c r="E357" s="12"/>
      <c r="F357" s="12"/>
    </row>
    <row r="358" spans="2:6" hidden="1">
      <c r="B358" s="12"/>
      <c r="C358" s="12"/>
      <c r="D358" s="12"/>
      <c r="E358" s="12"/>
      <c r="F358" s="12"/>
    </row>
    <row r="359" spans="2:6" hidden="1">
      <c r="B359" s="12"/>
      <c r="C359" s="12"/>
      <c r="D359" s="12"/>
      <c r="E359" s="12"/>
      <c r="F359" s="12"/>
    </row>
    <row r="360" spans="2:6" hidden="1">
      <c r="B360" s="12"/>
      <c r="C360" s="12"/>
      <c r="D360" s="12"/>
      <c r="E360" s="12"/>
      <c r="F360" s="12"/>
    </row>
    <row r="361" spans="2:6" hidden="1">
      <c r="B361" s="12"/>
      <c r="C361" s="12"/>
      <c r="D361" s="12"/>
      <c r="E361" s="12"/>
      <c r="F361" s="12"/>
    </row>
    <row r="362" spans="2:6" hidden="1">
      <c r="B362" s="12"/>
      <c r="C362" s="12"/>
      <c r="D362" s="12"/>
      <c r="E362" s="12"/>
      <c r="F362" s="12"/>
    </row>
    <row r="363" spans="2:6" hidden="1">
      <c r="B363" s="12"/>
      <c r="C363" s="12"/>
      <c r="D363" s="12"/>
      <c r="E363" s="12"/>
      <c r="F363" s="12"/>
    </row>
    <row r="364" spans="2:6" hidden="1">
      <c r="B364" s="12"/>
      <c r="C364" s="12"/>
      <c r="D364" s="12"/>
      <c r="E364" s="12"/>
      <c r="F364" s="12"/>
    </row>
    <row r="365" spans="2:6" hidden="1">
      <c r="B365" s="12"/>
      <c r="C365" s="12"/>
      <c r="D365" s="12"/>
      <c r="E365" s="12"/>
      <c r="F365" s="12"/>
    </row>
    <row r="366" spans="2:6" hidden="1">
      <c r="B366" s="12"/>
      <c r="C366" s="12"/>
      <c r="D366" s="12"/>
      <c r="E366" s="12"/>
      <c r="F366" s="12"/>
    </row>
    <row r="367" spans="2:6" hidden="1">
      <c r="B367" s="12"/>
      <c r="C367" s="12"/>
      <c r="D367" s="12"/>
      <c r="E367" s="12"/>
      <c r="F367" s="12"/>
    </row>
    <row r="368" spans="2:6" hidden="1">
      <c r="B368" s="12"/>
      <c r="C368" s="12"/>
      <c r="D368" s="12"/>
      <c r="E368" s="12"/>
      <c r="F368" s="12"/>
    </row>
    <row r="369" spans="2:6" hidden="1">
      <c r="B369" s="12"/>
      <c r="C369" s="12"/>
      <c r="D369" s="12"/>
      <c r="E369" s="12"/>
      <c r="F369" s="12"/>
    </row>
    <row r="370" spans="2:6" hidden="1">
      <c r="B370" s="12"/>
      <c r="C370" s="12"/>
      <c r="D370" s="12"/>
      <c r="E370" s="12"/>
      <c r="F370" s="12"/>
    </row>
    <row r="371" spans="2:6" hidden="1">
      <c r="B371" s="12"/>
      <c r="C371" s="12"/>
      <c r="D371" s="12"/>
      <c r="E371" s="12"/>
      <c r="F371" s="12"/>
    </row>
    <row r="372" spans="2:6" hidden="1">
      <c r="B372" s="12"/>
      <c r="C372" s="12"/>
      <c r="D372" s="12"/>
      <c r="E372" s="12"/>
      <c r="F372" s="12"/>
    </row>
    <row r="373" spans="2:6" hidden="1">
      <c r="B373" s="12"/>
      <c r="C373" s="12"/>
      <c r="D373" s="12"/>
      <c r="E373" s="12"/>
      <c r="F373" s="12"/>
    </row>
    <row r="374" spans="2:6" hidden="1">
      <c r="B374" s="12"/>
      <c r="C374" s="12"/>
      <c r="D374" s="12"/>
      <c r="E374" s="12"/>
      <c r="F374" s="12"/>
    </row>
    <row r="375" spans="2:6" hidden="1">
      <c r="B375" s="12"/>
      <c r="C375" s="12"/>
      <c r="D375" s="12"/>
      <c r="E375" s="12"/>
      <c r="F375" s="12"/>
    </row>
    <row r="376" spans="2:6" hidden="1">
      <c r="B376" s="12"/>
      <c r="C376" s="12"/>
      <c r="D376" s="12"/>
      <c r="E376" s="12"/>
      <c r="F376" s="12"/>
    </row>
    <row r="377" spans="2:6" hidden="1">
      <c r="B377" s="12"/>
      <c r="C377" s="12"/>
      <c r="D377" s="12"/>
      <c r="E377" s="12"/>
      <c r="F377" s="12"/>
    </row>
    <row r="378" spans="2:6" hidden="1">
      <c r="B378" s="12"/>
      <c r="C378" s="12"/>
      <c r="D378" s="12"/>
      <c r="E378" s="12"/>
      <c r="F378" s="12"/>
    </row>
    <row r="379" spans="2:6" hidden="1">
      <c r="B379" s="12"/>
      <c r="C379" s="12"/>
      <c r="D379" s="12"/>
      <c r="E379" s="12"/>
      <c r="F379" s="12"/>
    </row>
    <row r="380" spans="2:6" hidden="1">
      <c r="B380" s="12"/>
      <c r="C380" s="12"/>
      <c r="D380" s="12"/>
      <c r="E380" s="12"/>
      <c r="F380" s="12"/>
    </row>
    <row r="381" spans="2:6" hidden="1">
      <c r="B381" s="12"/>
      <c r="C381" s="12"/>
      <c r="D381" s="12"/>
      <c r="E381" s="12"/>
      <c r="F381" s="12"/>
    </row>
    <row r="382" spans="2:6" hidden="1">
      <c r="B382" s="12"/>
      <c r="C382" s="12"/>
      <c r="D382" s="12"/>
      <c r="E382" s="12"/>
      <c r="F382" s="12"/>
    </row>
    <row r="383" spans="2:6" hidden="1">
      <c r="B383" s="12"/>
      <c r="C383" s="12"/>
      <c r="D383" s="12"/>
      <c r="E383" s="12"/>
      <c r="F383" s="12"/>
    </row>
    <row r="384" spans="2:6" hidden="1">
      <c r="B384" s="12"/>
      <c r="C384" s="12"/>
      <c r="D384" s="12"/>
      <c r="E384" s="12"/>
      <c r="F384" s="12"/>
    </row>
    <row r="385" spans="2:6" hidden="1">
      <c r="B385" s="12"/>
      <c r="C385" s="12"/>
      <c r="D385" s="12"/>
      <c r="E385" s="12"/>
      <c r="F385" s="12"/>
    </row>
    <row r="386" spans="2:6" hidden="1">
      <c r="B386" s="12"/>
      <c r="C386" s="12"/>
      <c r="D386" s="12"/>
      <c r="E386" s="12"/>
      <c r="F386" s="12"/>
    </row>
    <row r="387" spans="2:6" hidden="1">
      <c r="B387" s="12"/>
      <c r="C387" s="12"/>
      <c r="D387" s="12"/>
      <c r="E387" s="12"/>
      <c r="F387" s="12"/>
    </row>
    <row r="388" spans="2:6" hidden="1">
      <c r="B388" s="12"/>
      <c r="C388" s="12"/>
      <c r="D388" s="12"/>
      <c r="E388" s="12"/>
      <c r="F388" s="12"/>
    </row>
    <row r="389" spans="2:6" hidden="1">
      <c r="B389" s="12"/>
      <c r="C389" s="12"/>
      <c r="D389" s="12"/>
      <c r="E389" s="12"/>
      <c r="F389" s="12"/>
    </row>
    <row r="390" spans="2:6" hidden="1">
      <c r="B390" s="12"/>
      <c r="C390" s="12"/>
      <c r="D390" s="12"/>
      <c r="E390" s="12"/>
      <c r="F390" s="12"/>
    </row>
    <row r="391" spans="2:6" hidden="1">
      <c r="B391" s="12"/>
      <c r="C391" s="12"/>
      <c r="D391" s="12"/>
      <c r="E391" s="12"/>
      <c r="F391" s="12"/>
    </row>
    <row r="392" spans="2:6" hidden="1">
      <c r="B392" s="12"/>
      <c r="C392" s="12"/>
      <c r="D392" s="12"/>
      <c r="E392" s="12"/>
      <c r="F392" s="12"/>
    </row>
    <row r="393" spans="2:6" hidden="1">
      <c r="B393" s="12"/>
      <c r="C393" s="12"/>
      <c r="D393" s="12"/>
      <c r="E393" s="12"/>
      <c r="F393" s="12"/>
    </row>
    <row r="394" spans="2:6" hidden="1">
      <c r="B394" s="12"/>
      <c r="C394" s="12"/>
      <c r="D394" s="12"/>
      <c r="E394" s="12"/>
      <c r="F394" s="12"/>
    </row>
    <row r="395" spans="2:6" hidden="1">
      <c r="B395" s="12"/>
      <c r="C395" s="12"/>
      <c r="D395" s="12"/>
      <c r="E395" s="12"/>
      <c r="F395" s="12"/>
    </row>
    <row r="396" spans="2:6" hidden="1">
      <c r="B396" s="12"/>
      <c r="C396" s="12"/>
      <c r="D396" s="12"/>
      <c r="E396" s="12"/>
      <c r="F396" s="12"/>
    </row>
    <row r="397" spans="2:6" hidden="1">
      <c r="B397" s="12"/>
      <c r="C397" s="12"/>
      <c r="D397" s="12"/>
      <c r="E397" s="12"/>
      <c r="F397" s="12"/>
    </row>
    <row r="398" spans="2:6" hidden="1">
      <c r="B398" s="12"/>
      <c r="C398" s="12"/>
      <c r="D398" s="12"/>
      <c r="E398" s="12"/>
      <c r="F398" s="12"/>
    </row>
    <row r="399" spans="2:6" hidden="1">
      <c r="B399" s="12"/>
      <c r="C399" s="12"/>
      <c r="D399" s="12"/>
      <c r="E399" s="12"/>
      <c r="F399" s="12"/>
    </row>
    <row r="400" spans="2:6" hidden="1">
      <c r="B400" s="12"/>
      <c r="C400" s="12"/>
      <c r="D400" s="12"/>
      <c r="E400" s="12"/>
      <c r="F400" s="12"/>
    </row>
    <row r="401" spans="2:6" hidden="1">
      <c r="B401" s="12"/>
      <c r="C401" s="12"/>
      <c r="D401" s="12"/>
      <c r="E401" s="12"/>
      <c r="F401" s="12"/>
    </row>
    <row r="402" spans="2:6" hidden="1">
      <c r="B402" s="12"/>
      <c r="C402" s="12"/>
      <c r="D402" s="12"/>
      <c r="E402" s="12"/>
      <c r="F402" s="12"/>
    </row>
    <row r="403" spans="2:6" hidden="1">
      <c r="B403" s="12"/>
      <c r="C403" s="12"/>
      <c r="D403" s="12"/>
      <c r="E403" s="12"/>
      <c r="F403" s="12"/>
    </row>
    <row r="404" spans="2:6" hidden="1">
      <c r="B404" s="12"/>
      <c r="C404" s="12"/>
      <c r="D404" s="12"/>
      <c r="E404" s="12"/>
      <c r="F404" s="12"/>
    </row>
    <row r="405" spans="2:6" hidden="1">
      <c r="B405" s="12"/>
      <c r="C405" s="12"/>
      <c r="D405" s="12"/>
      <c r="E405" s="12"/>
      <c r="F405" s="12"/>
    </row>
    <row r="406" spans="2:6" hidden="1">
      <c r="B406" s="12"/>
      <c r="C406" s="12"/>
      <c r="D406" s="12"/>
      <c r="E406" s="12"/>
      <c r="F406" s="12"/>
    </row>
    <row r="407" spans="2:6" hidden="1">
      <c r="B407" s="12"/>
      <c r="C407" s="12"/>
      <c r="D407" s="12"/>
      <c r="E407" s="12"/>
      <c r="F407" s="12"/>
    </row>
    <row r="408" spans="2:6" hidden="1">
      <c r="B408" s="12"/>
      <c r="C408" s="12"/>
      <c r="D408" s="12"/>
      <c r="E408" s="12"/>
      <c r="F408" s="12"/>
    </row>
    <row r="409" spans="2:6" hidden="1">
      <c r="B409" s="12"/>
      <c r="C409" s="12"/>
      <c r="D409" s="12"/>
      <c r="E409" s="12"/>
      <c r="F409" s="12"/>
    </row>
    <row r="410" spans="2:6" hidden="1">
      <c r="B410" s="12"/>
      <c r="C410" s="12"/>
      <c r="D410" s="12"/>
      <c r="E410" s="12"/>
      <c r="F410" s="12"/>
    </row>
    <row r="411" spans="2:6" hidden="1">
      <c r="B411" s="12"/>
      <c r="C411" s="12"/>
      <c r="D411" s="12"/>
      <c r="E411" s="12"/>
      <c r="F411" s="12"/>
    </row>
    <row r="412" spans="2:6" hidden="1">
      <c r="B412" s="12"/>
      <c r="C412" s="12"/>
      <c r="D412" s="12"/>
      <c r="E412" s="12"/>
      <c r="F412" s="12"/>
    </row>
    <row r="413" spans="2:6" hidden="1">
      <c r="B413" s="12"/>
      <c r="C413" s="12"/>
      <c r="D413" s="12"/>
      <c r="E413" s="12"/>
      <c r="F413" s="12"/>
    </row>
    <row r="414" spans="2:6" hidden="1">
      <c r="B414" s="12"/>
      <c r="C414" s="12"/>
      <c r="D414" s="12"/>
      <c r="E414" s="12"/>
      <c r="F414" s="12"/>
    </row>
    <row r="415" spans="2:6" hidden="1">
      <c r="B415" s="12"/>
      <c r="C415" s="12"/>
      <c r="D415" s="12"/>
      <c r="E415" s="12"/>
      <c r="F415" s="12"/>
    </row>
    <row r="416" spans="2:6" hidden="1">
      <c r="B416" s="12"/>
      <c r="C416" s="12"/>
      <c r="D416" s="12"/>
      <c r="E416" s="12"/>
      <c r="F416" s="12"/>
    </row>
    <row r="417" spans="2:6" hidden="1">
      <c r="B417" s="12"/>
      <c r="C417" s="12"/>
      <c r="D417" s="12"/>
      <c r="E417" s="12"/>
      <c r="F417" s="12"/>
    </row>
    <row r="418" spans="2:6" hidden="1">
      <c r="B418" s="12"/>
      <c r="C418" s="12"/>
      <c r="D418" s="12"/>
      <c r="E418" s="12"/>
      <c r="F418" s="12"/>
    </row>
    <row r="419" spans="2:6" hidden="1">
      <c r="B419" s="12"/>
      <c r="C419" s="12"/>
      <c r="D419" s="12"/>
      <c r="E419" s="12"/>
      <c r="F419" s="12"/>
    </row>
    <row r="420" spans="2:6" hidden="1">
      <c r="B420" s="12"/>
      <c r="C420" s="12"/>
      <c r="D420" s="12"/>
      <c r="E420" s="12"/>
      <c r="F420" s="12"/>
    </row>
    <row r="421" spans="2:6" hidden="1">
      <c r="B421" s="12"/>
      <c r="C421" s="12"/>
      <c r="D421" s="12"/>
      <c r="E421" s="12"/>
      <c r="F421" s="12"/>
    </row>
    <row r="422" spans="2:6" hidden="1">
      <c r="B422" s="12"/>
      <c r="C422" s="12"/>
      <c r="D422" s="12"/>
      <c r="E422" s="12"/>
      <c r="F422" s="12"/>
    </row>
    <row r="423" spans="2:6" hidden="1">
      <c r="B423" s="12"/>
      <c r="C423" s="12"/>
      <c r="D423" s="12"/>
      <c r="E423" s="12"/>
      <c r="F423" s="12"/>
    </row>
    <row r="424" spans="2:6" hidden="1">
      <c r="B424" s="12"/>
      <c r="C424" s="12"/>
      <c r="D424" s="12"/>
      <c r="E424" s="12"/>
      <c r="F424" s="12"/>
    </row>
    <row r="425" spans="2:6" hidden="1">
      <c r="B425" s="12"/>
      <c r="C425" s="12"/>
      <c r="D425" s="12"/>
      <c r="E425" s="12"/>
      <c r="F425" s="12"/>
    </row>
    <row r="426" spans="2:6" hidden="1">
      <c r="B426" s="12"/>
      <c r="C426" s="12"/>
      <c r="D426" s="12"/>
      <c r="E426" s="12"/>
      <c r="F426" s="12"/>
    </row>
    <row r="427" spans="2:6" hidden="1">
      <c r="B427" s="12"/>
      <c r="C427" s="12"/>
      <c r="D427" s="12"/>
      <c r="E427" s="12"/>
      <c r="F427" s="12"/>
    </row>
    <row r="428" spans="2:6" hidden="1">
      <c r="B428" s="12"/>
      <c r="C428" s="12"/>
      <c r="D428" s="12"/>
      <c r="E428" s="12"/>
      <c r="F428" s="12"/>
    </row>
    <row r="429" spans="2:6" hidden="1">
      <c r="B429" s="12"/>
      <c r="C429" s="12"/>
      <c r="D429" s="12"/>
      <c r="E429" s="12"/>
      <c r="F429" s="12"/>
    </row>
    <row r="430" spans="2:6" hidden="1">
      <c r="B430" s="12"/>
      <c r="C430" s="12"/>
      <c r="D430" s="12"/>
      <c r="E430" s="12"/>
      <c r="F430" s="12"/>
    </row>
    <row r="431" spans="2:6" hidden="1">
      <c r="B431" s="12"/>
      <c r="C431" s="12"/>
      <c r="D431" s="12"/>
      <c r="E431" s="12"/>
      <c r="F431" s="12"/>
    </row>
    <row r="432" spans="2:6" hidden="1">
      <c r="B432" s="12"/>
      <c r="C432" s="12"/>
      <c r="D432" s="12"/>
      <c r="E432" s="12"/>
      <c r="F432" s="12"/>
    </row>
    <row r="433" spans="2:6" hidden="1">
      <c r="B433" s="12"/>
      <c r="C433" s="12"/>
      <c r="D433" s="12"/>
      <c r="E433" s="12"/>
      <c r="F433" s="12"/>
    </row>
    <row r="434" spans="2:6" hidden="1">
      <c r="B434" s="12"/>
      <c r="C434" s="12"/>
      <c r="D434" s="12"/>
      <c r="E434" s="12"/>
      <c r="F434" s="12"/>
    </row>
    <row r="435" spans="2:6" hidden="1">
      <c r="B435" s="12"/>
      <c r="C435" s="12"/>
      <c r="D435" s="12"/>
      <c r="E435" s="12"/>
      <c r="F435" s="12"/>
    </row>
    <row r="436" spans="2:6" hidden="1">
      <c r="B436" s="12"/>
      <c r="C436" s="12"/>
      <c r="D436" s="12"/>
      <c r="E436" s="12"/>
      <c r="F436" s="12"/>
    </row>
    <row r="437" spans="2:6" hidden="1">
      <c r="B437" s="12"/>
      <c r="C437" s="12"/>
      <c r="D437" s="12"/>
      <c r="E437" s="12"/>
      <c r="F437" s="12"/>
    </row>
    <row r="438" spans="2:6" hidden="1">
      <c r="B438" s="12"/>
      <c r="C438" s="12"/>
      <c r="D438" s="12"/>
      <c r="E438" s="12"/>
      <c r="F438" s="12"/>
    </row>
    <row r="439" spans="2:6" hidden="1">
      <c r="B439" s="12"/>
      <c r="C439" s="12"/>
      <c r="D439" s="12"/>
      <c r="E439" s="12"/>
      <c r="F439" s="12"/>
    </row>
    <row r="440" spans="2:6" hidden="1">
      <c r="B440" s="12"/>
      <c r="C440" s="12"/>
      <c r="D440" s="12"/>
      <c r="E440" s="12"/>
      <c r="F440" s="12"/>
    </row>
    <row r="441" spans="2:6" hidden="1">
      <c r="B441" s="12"/>
      <c r="C441" s="12"/>
      <c r="D441" s="12"/>
      <c r="E441" s="12"/>
      <c r="F441" s="12"/>
    </row>
    <row r="442" spans="2:6" hidden="1">
      <c r="B442" s="12"/>
      <c r="C442" s="12"/>
      <c r="D442" s="12"/>
      <c r="E442" s="12"/>
      <c r="F442" s="12"/>
    </row>
    <row r="443" spans="2:6" hidden="1">
      <c r="B443" s="12"/>
      <c r="C443" s="12"/>
      <c r="D443" s="12"/>
      <c r="E443" s="12"/>
      <c r="F443" s="12"/>
    </row>
    <row r="444" spans="2:6" hidden="1">
      <c r="B444" s="12"/>
      <c r="C444" s="12"/>
      <c r="D444" s="12"/>
      <c r="E444" s="12"/>
      <c r="F444" s="12"/>
    </row>
    <row r="445" spans="2:6" hidden="1">
      <c r="B445" s="12"/>
      <c r="C445" s="12"/>
      <c r="D445" s="12"/>
      <c r="E445" s="12"/>
      <c r="F445" s="12"/>
    </row>
    <row r="446" spans="2:6" hidden="1">
      <c r="B446" s="12"/>
      <c r="C446" s="12"/>
      <c r="D446" s="12"/>
      <c r="E446" s="12"/>
      <c r="F446" s="12"/>
    </row>
    <row r="447" spans="2:6" hidden="1">
      <c r="B447" s="12"/>
      <c r="C447" s="12"/>
      <c r="D447" s="12"/>
      <c r="E447" s="12"/>
      <c r="F447" s="12"/>
    </row>
    <row r="448" spans="2:6" hidden="1">
      <c r="B448" s="12"/>
      <c r="C448" s="12"/>
      <c r="D448" s="12"/>
      <c r="E448" s="12"/>
      <c r="F448" s="12"/>
    </row>
    <row r="449" spans="2:6" hidden="1">
      <c r="B449" s="12"/>
      <c r="C449" s="12"/>
      <c r="D449" s="12"/>
      <c r="E449" s="12"/>
      <c r="F449" s="12"/>
    </row>
    <row r="450" spans="2:6" hidden="1">
      <c r="B450" s="12"/>
      <c r="C450" s="12"/>
      <c r="D450" s="12"/>
      <c r="E450" s="12"/>
      <c r="F450" s="12"/>
    </row>
    <row r="451" spans="2:6" hidden="1">
      <c r="B451" s="12"/>
      <c r="C451" s="12"/>
      <c r="D451" s="12"/>
      <c r="E451" s="12"/>
      <c r="F451" s="12"/>
    </row>
    <row r="452" spans="2:6" hidden="1">
      <c r="B452" s="12"/>
      <c r="C452" s="12"/>
      <c r="D452" s="12"/>
      <c r="E452" s="12"/>
      <c r="F452" s="12"/>
    </row>
    <row r="453" spans="2:6" hidden="1">
      <c r="B453" s="12"/>
      <c r="C453" s="12"/>
      <c r="D453" s="12"/>
      <c r="E453" s="12"/>
      <c r="F453" s="12"/>
    </row>
    <row r="454" spans="2:6" hidden="1">
      <c r="B454" s="12"/>
      <c r="C454" s="12"/>
      <c r="D454" s="12"/>
      <c r="E454" s="12"/>
      <c r="F454" s="12"/>
    </row>
    <row r="455" spans="2:6" hidden="1">
      <c r="B455" s="12"/>
      <c r="C455" s="12"/>
      <c r="D455" s="12"/>
      <c r="E455" s="12"/>
      <c r="F455" s="12"/>
    </row>
    <row r="456" spans="2:6" hidden="1">
      <c r="B456" s="12"/>
      <c r="C456" s="12"/>
      <c r="D456" s="12"/>
      <c r="E456" s="12"/>
      <c r="F456" s="12"/>
    </row>
    <row r="457" spans="2:6" hidden="1">
      <c r="B457" s="12"/>
      <c r="C457" s="12"/>
      <c r="D457" s="12"/>
      <c r="E457" s="12"/>
      <c r="F457" s="12"/>
    </row>
    <row r="458" spans="2:6" hidden="1">
      <c r="B458" s="12"/>
      <c r="C458" s="12"/>
      <c r="D458" s="12"/>
      <c r="E458" s="12"/>
      <c r="F458" s="12"/>
    </row>
    <row r="459" spans="2:6" hidden="1">
      <c r="B459" s="12"/>
      <c r="C459" s="12"/>
      <c r="D459" s="12"/>
      <c r="E459" s="12"/>
      <c r="F459" s="12"/>
    </row>
    <row r="460" spans="2:6" hidden="1">
      <c r="B460" s="12"/>
      <c r="C460" s="12"/>
      <c r="D460" s="12"/>
      <c r="E460" s="12"/>
      <c r="F460" s="12"/>
    </row>
    <row r="461" spans="2:6" hidden="1">
      <c r="B461" s="12"/>
      <c r="C461" s="12"/>
      <c r="D461" s="12"/>
      <c r="E461" s="12"/>
      <c r="F461" s="12"/>
    </row>
    <row r="462" spans="2:6" hidden="1">
      <c r="B462" s="12"/>
      <c r="C462" s="12"/>
      <c r="D462" s="12"/>
      <c r="E462" s="12"/>
      <c r="F462" s="12"/>
    </row>
    <row r="463" spans="2:6" hidden="1">
      <c r="B463" s="12"/>
      <c r="C463" s="12"/>
      <c r="D463" s="12"/>
      <c r="E463" s="12"/>
      <c r="F463" s="12"/>
    </row>
    <row r="464" spans="2:6" hidden="1">
      <c r="B464" s="12"/>
      <c r="C464" s="12"/>
      <c r="D464" s="12"/>
      <c r="E464" s="12"/>
      <c r="F464" s="12"/>
    </row>
    <row r="465" spans="2:6" hidden="1">
      <c r="B465" s="12"/>
      <c r="C465" s="12"/>
      <c r="D465" s="12"/>
      <c r="E465" s="12"/>
      <c r="F465" s="12"/>
    </row>
    <row r="466" spans="2:6" hidden="1">
      <c r="B466" s="12"/>
      <c r="C466" s="12"/>
      <c r="D466" s="12"/>
      <c r="E466" s="12"/>
      <c r="F466" s="12"/>
    </row>
    <row r="467" spans="2:6" hidden="1">
      <c r="B467" s="12"/>
      <c r="C467" s="12"/>
      <c r="D467" s="12"/>
      <c r="E467" s="12"/>
      <c r="F467" s="12"/>
    </row>
    <row r="468" spans="2:6" hidden="1">
      <c r="B468" s="12"/>
      <c r="C468" s="12"/>
      <c r="D468" s="12"/>
      <c r="E468" s="12"/>
      <c r="F468" s="12"/>
    </row>
    <row r="469" spans="2:6" hidden="1">
      <c r="B469" s="12"/>
      <c r="C469" s="12"/>
      <c r="D469" s="12"/>
      <c r="E469" s="12"/>
      <c r="F469" s="12"/>
    </row>
    <row r="470" spans="2:6" hidden="1">
      <c r="B470" s="12"/>
      <c r="C470" s="12"/>
      <c r="D470" s="12"/>
      <c r="E470" s="12"/>
      <c r="F470" s="12"/>
    </row>
    <row r="471" spans="2:6" hidden="1">
      <c r="B471" s="12"/>
      <c r="C471" s="12"/>
      <c r="D471" s="12"/>
      <c r="E471" s="12"/>
      <c r="F471" s="12"/>
    </row>
    <row r="472" spans="2:6" hidden="1">
      <c r="B472" s="12"/>
      <c r="C472" s="12"/>
      <c r="D472" s="12"/>
      <c r="E472" s="12"/>
      <c r="F472" s="12"/>
    </row>
    <row r="473" spans="2:6" hidden="1">
      <c r="B473" s="12"/>
      <c r="C473" s="12"/>
      <c r="D473" s="12"/>
      <c r="E473" s="12"/>
      <c r="F473" s="12"/>
    </row>
    <row r="474" spans="2:6" hidden="1">
      <c r="B474" s="12"/>
      <c r="C474" s="12"/>
      <c r="D474" s="12"/>
      <c r="E474" s="12"/>
      <c r="F474" s="12"/>
    </row>
    <row r="475" spans="2:6" hidden="1">
      <c r="B475" s="12"/>
      <c r="C475" s="12"/>
      <c r="D475" s="12"/>
      <c r="E475" s="12"/>
      <c r="F475" s="12"/>
    </row>
    <row r="476" spans="2:6" hidden="1">
      <c r="B476" s="12"/>
      <c r="C476" s="12"/>
      <c r="D476" s="12"/>
      <c r="E476" s="12"/>
      <c r="F476" s="12"/>
    </row>
    <row r="477" spans="2:6" hidden="1">
      <c r="B477" s="12"/>
      <c r="C477" s="12"/>
      <c r="D477" s="12"/>
      <c r="E477" s="12"/>
      <c r="F477" s="12"/>
    </row>
    <row r="478" spans="2:6" hidden="1">
      <c r="B478" s="12"/>
      <c r="C478" s="12"/>
      <c r="D478" s="12"/>
      <c r="E478" s="12"/>
      <c r="F478" s="12"/>
    </row>
    <row r="479" spans="2:6" hidden="1">
      <c r="B479" s="12"/>
      <c r="C479" s="12"/>
      <c r="D479" s="12"/>
      <c r="E479" s="12"/>
      <c r="F479" s="12"/>
    </row>
    <row r="480" spans="2:6" hidden="1">
      <c r="B480" s="12"/>
      <c r="C480" s="12"/>
      <c r="D480" s="12"/>
      <c r="E480" s="12"/>
      <c r="F480" s="12"/>
    </row>
    <row r="481" spans="2:6" hidden="1">
      <c r="B481" s="12"/>
      <c r="C481" s="12"/>
      <c r="D481" s="12"/>
      <c r="E481" s="12"/>
      <c r="F481" s="12"/>
    </row>
    <row r="482" spans="2:6" hidden="1">
      <c r="B482" s="12"/>
      <c r="C482" s="12"/>
      <c r="D482" s="12"/>
      <c r="E482" s="12"/>
      <c r="F482" s="12"/>
    </row>
    <row r="483" spans="2:6" hidden="1">
      <c r="B483" s="12"/>
      <c r="C483" s="12"/>
      <c r="D483" s="12"/>
      <c r="E483" s="12"/>
      <c r="F483" s="12"/>
    </row>
    <row r="484" spans="2:6" hidden="1">
      <c r="B484" s="12"/>
      <c r="C484" s="12"/>
      <c r="D484" s="12"/>
      <c r="E484" s="12"/>
      <c r="F484" s="12"/>
    </row>
    <row r="485" spans="2:6" hidden="1">
      <c r="B485" s="12"/>
      <c r="C485" s="12"/>
      <c r="D485" s="12"/>
      <c r="E485" s="12"/>
      <c r="F485" s="12"/>
    </row>
    <row r="486" spans="2:6" hidden="1">
      <c r="B486" s="12"/>
      <c r="C486" s="12"/>
      <c r="D486" s="12"/>
      <c r="E486" s="12"/>
      <c r="F486" s="12"/>
    </row>
    <row r="487" spans="2:6" hidden="1">
      <c r="B487" s="12"/>
      <c r="C487" s="12"/>
      <c r="D487" s="12"/>
      <c r="E487" s="12"/>
      <c r="F487" s="12"/>
    </row>
    <row r="488" spans="2:6" hidden="1">
      <c r="B488" s="12"/>
      <c r="C488" s="12"/>
      <c r="D488" s="12"/>
      <c r="E488" s="12"/>
      <c r="F488" s="12"/>
    </row>
    <row r="489" spans="2:6" hidden="1">
      <c r="B489" s="12"/>
      <c r="C489" s="12"/>
      <c r="D489" s="12"/>
      <c r="E489" s="12"/>
      <c r="F489" s="12"/>
    </row>
    <row r="490" spans="2:6" hidden="1">
      <c r="B490" s="12"/>
      <c r="C490" s="12"/>
      <c r="D490" s="12"/>
      <c r="E490" s="12"/>
      <c r="F490" s="12"/>
    </row>
    <row r="491" spans="2:6" hidden="1">
      <c r="B491" s="12"/>
      <c r="C491" s="12"/>
      <c r="D491" s="12"/>
      <c r="E491" s="12"/>
      <c r="F491" s="12"/>
    </row>
    <row r="492" spans="2:6" hidden="1">
      <c r="B492" s="12"/>
      <c r="C492" s="12"/>
      <c r="D492" s="12"/>
      <c r="E492" s="12"/>
      <c r="F492" s="12"/>
    </row>
    <row r="493" spans="2:6" hidden="1">
      <c r="B493" s="12"/>
      <c r="C493" s="12"/>
      <c r="D493" s="12"/>
      <c r="E493" s="12"/>
      <c r="F493" s="12"/>
    </row>
    <row r="494" spans="2:6" hidden="1">
      <c r="B494" s="12"/>
      <c r="C494" s="12"/>
      <c r="D494" s="12"/>
      <c r="E494" s="12"/>
      <c r="F494" s="12"/>
    </row>
    <row r="495" spans="2:6" hidden="1">
      <c r="B495" s="12"/>
      <c r="C495" s="12"/>
      <c r="D495" s="12"/>
      <c r="E495" s="12"/>
      <c r="F495" s="12"/>
    </row>
    <row r="496" spans="2:6" hidden="1">
      <c r="B496" s="12"/>
      <c r="C496" s="12"/>
      <c r="D496" s="12"/>
      <c r="E496" s="12"/>
      <c r="F496" s="12"/>
    </row>
    <row r="497" spans="2:6" hidden="1">
      <c r="B497" s="12"/>
      <c r="C497" s="12"/>
      <c r="D497" s="12"/>
      <c r="E497" s="12"/>
      <c r="F497" s="12"/>
    </row>
    <row r="498" spans="2:6" hidden="1">
      <c r="B498" s="12"/>
      <c r="C498" s="12"/>
      <c r="D498" s="12"/>
      <c r="E498" s="12"/>
      <c r="F498" s="12"/>
    </row>
    <row r="499" spans="2:6" hidden="1">
      <c r="B499" s="12"/>
      <c r="C499" s="12"/>
      <c r="D499" s="12"/>
      <c r="E499" s="12"/>
      <c r="F499" s="12"/>
    </row>
    <row r="500" spans="2:6" hidden="1">
      <c r="B500" s="12"/>
      <c r="C500" s="12"/>
      <c r="D500" s="12"/>
      <c r="E500" s="12"/>
      <c r="F500" s="12"/>
    </row>
    <row r="501" spans="2:6" hidden="1">
      <c r="B501" s="12"/>
      <c r="C501" s="12"/>
      <c r="D501" s="12"/>
      <c r="E501" s="12"/>
      <c r="F501" s="12"/>
    </row>
    <row r="502" spans="2:6" hidden="1">
      <c r="B502" s="12"/>
      <c r="C502" s="12"/>
      <c r="D502" s="12"/>
      <c r="E502" s="12"/>
      <c r="F502" s="12"/>
    </row>
    <row r="503" spans="2:6" hidden="1">
      <c r="B503" s="12"/>
      <c r="C503" s="12"/>
      <c r="D503" s="12"/>
      <c r="E503" s="12"/>
      <c r="F503" s="12"/>
    </row>
    <row r="504" spans="2:6" hidden="1">
      <c r="B504" s="12"/>
      <c r="C504" s="12"/>
      <c r="D504" s="12"/>
      <c r="E504" s="12"/>
      <c r="F504" s="12"/>
    </row>
    <row r="505" spans="2:6" hidden="1">
      <c r="B505" s="12"/>
      <c r="C505" s="12"/>
      <c r="D505" s="12"/>
      <c r="E505" s="12"/>
      <c r="F505" s="12"/>
    </row>
    <row r="506" spans="2:6" hidden="1">
      <c r="B506" s="12"/>
      <c r="C506" s="12"/>
      <c r="D506" s="12"/>
      <c r="E506" s="12"/>
      <c r="F506" s="12"/>
    </row>
    <row r="507" spans="2:6" hidden="1">
      <c r="B507" s="12"/>
      <c r="C507" s="12"/>
      <c r="D507" s="12"/>
      <c r="E507" s="12"/>
      <c r="F507" s="12"/>
    </row>
    <row r="508" spans="2:6" hidden="1">
      <c r="B508" s="12"/>
      <c r="C508" s="12"/>
      <c r="D508" s="12"/>
      <c r="E508" s="12"/>
      <c r="F508" s="12"/>
    </row>
    <row r="509" spans="2:6" hidden="1">
      <c r="B509" s="12"/>
      <c r="C509" s="12"/>
      <c r="D509" s="12"/>
      <c r="E509" s="12"/>
      <c r="F509" s="12"/>
    </row>
    <row r="510" spans="2:6" hidden="1">
      <c r="B510" s="12"/>
      <c r="C510" s="12"/>
      <c r="D510" s="12"/>
      <c r="E510" s="12"/>
      <c r="F510" s="12"/>
    </row>
    <row r="511" spans="2:6" hidden="1">
      <c r="B511" s="12"/>
      <c r="C511" s="12"/>
      <c r="D511" s="12"/>
      <c r="E511" s="12"/>
      <c r="F511" s="12"/>
    </row>
    <row r="512" spans="2:6" hidden="1">
      <c r="B512" s="12"/>
      <c r="C512" s="12"/>
      <c r="D512" s="12"/>
      <c r="E512" s="12"/>
      <c r="F512" s="12"/>
    </row>
    <row r="513" spans="2:6" hidden="1">
      <c r="B513" s="12"/>
      <c r="C513" s="12"/>
      <c r="D513" s="12"/>
      <c r="E513" s="12"/>
      <c r="F513" s="12"/>
    </row>
    <row r="514" spans="2:6" hidden="1">
      <c r="B514" s="12"/>
      <c r="C514" s="12"/>
      <c r="D514" s="12"/>
      <c r="E514" s="12"/>
      <c r="F514" s="12"/>
    </row>
    <row r="515" spans="2:6" hidden="1">
      <c r="B515" s="12"/>
      <c r="C515" s="12"/>
      <c r="D515" s="12"/>
      <c r="E515" s="12"/>
      <c r="F515" s="12"/>
    </row>
    <row r="516" spans="2:6" hidden="1">
      <c r="B516" s="12"/>
      <c r="C516" s="12"/>
      <c r="D516" s="12"/>
      <c r="E516" s="12"/>
      <c r="F516" s="12"/>
    </row>
    <row r="517" spans="2:6" hidden="1">
      <c r="B517" s="12"/>
      <c r="C517" s="12"/>
      <c r="D517" s="12"/>
      <c r="E517" s="12"/>
      <c r="F517" s="12"/>
    </row>
    <row r="518" spans="2:6" hidden="1">
      <c r="B518" s="12"/>
      <c r="C518" s="12"/>
      <c r="D518" s="12"/>
      <c r="E518" s="12"/>
      <c r="F518" s="12"/>
    </row>
    <row r="519" spans="2:6" hidden="1">
      <c r="B519" s="12"/>
      <c r="C519" s="12"/>
      <c r="D519" s="12"/>
      <c r="E519" s="12"/>
      <c r="F519" s="12"/>
    </row>
    <row r="520" spans="2:6" hidden="1">
      <c r="B520" s="12"/>
      <c r="C520" s="12"/>
      <c r="D520" s="12"/>
      <c r="E520" s="12"/>
      <c r="F520" s="12"/>
    </row>
    <row r="521" spans="2:6" hidden="1">
      <c r="B521" s="12"/>
      <c r="C521" s="12"/>
      <c r="D521" s="12"/>
      <c r="E521" s="12"/>
      <c r="F521" s="12"/>
    </row>
    <row r="522" spans="2:6" hidden="1">
      <c r="B522" s="12"/>
      <c r="C522" s="12"/>
      <c r="D522" s="12"/>
      <c r="E522" s="12"/>
      <c r="F522" s="12"/>
    </row>
    <row r="523" spans="2:6" hidden="1">
      <c r="B523" s="12"/>
      <c r="C523" s="12"/>
      <c r="D523" s="12"/>
      <c r="E523" s="12"/>
      <c r="F523" s="12"/>
    </row>
    <row r="524" spans="2:6" hidden="1">
      <c r="B524" s="12"/>
      <c r="C524" s="12"/>
      <c r="D524" s="12"/>
      <c r="E524" s="12"/>
      <c r="F524" s="12"/>
    </row>
    <row r="525" spans="2:6" hidden="1">
      <c r="B525" s="12"/>
      <c r="C525" s="12"/>
      <c r="D525" s="12"/>
      <c r="E525" s="12"/>
      <c r="F525" s="12"/>
    </row>
    <row r="526" spans="2:6" hidden="1">
      <c r="B526" s="12"/>
      <c r="C526" s="12"/>
      <c r="D526" s="12"/>
      <c r="E526" s="12"/>
      <c r="F526" s="12"/>
    </row>
    <row r="527" spans="2:6" hidden="1">
      <c r="B527" s="12"/>
      <c r="C527" s="12"/>
      <c r="D527" s="12"/>
      <c r="E527" s="12"/>
      <c r="F527" s="12"/>
    </row>
    <row r="528" spans="2:6" hidden="1">
      <c r="B528" s="12"/>
      <c r="C528" s="12"/>
      <c r="D528" s="12"/>
      <c r="E528" s="12"/>
      <c r="F528" s="12"/>
    </row>
    <row r="529" spans="2:6" hidden="1">
      <c r="B529" s="12"/>
      <c r="C529" s="12"/>
      <c r="D529" s="12"/>
      <c r="E529" s="12"/>
      <c r="F529" s="12"/>
    </row>
    <row r="530" spans="2:6" hidden="1">
      <c r="B530" s="12"/>
      <c r="C530" s="12"/>
      <c r="D530" s="12"/>
      <c r="E530" s="12"/>
      <c r="F530" s="12"/>
    </row>
    <row r="531" spans="2:6" hidden="1">
      <c r="B531" s="12"/>
      <c r="C531" s="12"/>
      <c r="D531" s="12"/>
      <c r="E531" s="12"/>
      <c r="F531" s="12"/>
    </row>
    <row r="532" spans="2:6" hidden="1">
      <c r="B532" s="12"/>
      <c r="C532" s="12"/>
      <c r="D532" s="12"/>
      <c r="E532" s="12"/>
      <c r="F532" s="12"/>
    </row>
    <row r="533" spans="2:6" hidden="1">
      <c r="B533" s="12"/>
      <c r="C533" s="12"/>
      <c r="D533" s="12"/>
      <c r="E533" s="12"/>
      <c r="F533" s="12"/>
    </row>
    <row r="534" spans="2:6" hidden="1">
      <c r="B534" s="12"/>
      <c r="C534" s="12"/>
      <c r="D534" s="12"/>
      <c r="E534" s="12"/>
      <c r="F534" s="12"/>
    </row>
    <row r="535" spans="2:6" hidden="1">
      <c r="B535" s="12"/>
      <c r="C535" s="12"/>
      <c r="D535" s="12"/>
      <c r="E535" s="12"/>
      <c r="F535" s="12"/>
    </row>
    <row r="536" spans="2:6" hidden="1">
      <c r="B536" s="12"/>
      <c r="C536" s="12"/>
      <c r="D536" s="12"/>
      <c r="E536" s="12"/>
      <c r="F536" s="12"/>
    </row>
    <row r="537" spans="2:6" hidden="1">
      <c r="B537" s="12"/>
      <c r="C537" s="12"/>
      <c r="D537" s="12"/>
      <c r="E537" s="12"/>
      <c r="F537" s="12"/>
    </row>
    <row r="538" spans="2:6" hidden="1">
      <c r="B538" s="12"/>
      <c r="C538" s="12"/>
      <c r="D538" s="12"/>
      <c r="E538" s="12"/>
      <c r="F538" s="12"/>
    </row>
    <row r="539" spans="2:6" hidden="1">
      <c r="B539" s="12"/>
      <c r="C539" s="12"/>
      <c r="D539" s="12"/>
      <c r="E539" s="12"/>
      <c r="F539" s="12"/>
    </row>
    <row r="540" spans="2:6" hidden="1">
      <c r="B540" s="12"/>
      <c r="C540" s="12"/>
      <c r="D540" s="12"/>
      <c r="E540" s="12"/>
      <c r="F540" s="12"/>
    </row>
    <row r="541" spans="2:6" hidden="1">
      <c r="B541" s="12"/>
      <c r="C541" s="12"/>
      <c r="D541" s="12"/>
      <c r="E541" s="12"/>
      <c r="F541" s="12"/>
    </row>
    <row r="542" spans="2:6" hidden="1">
      <c r="B542" s="12"/>
      <c r="C542" s="12"/>
      <c r="D542" s="12"/>
      <c r="E542" s="12"/>
      <c r="F542" s="12"/>
    </row>
    <row r="543" spans="2:6" hidden="1">
      <c r="B543" s="12"/>
      <c r="C543" s="12"/>
      <c r="D543" s="12"/>
      <c r="E543" s="12"/>
      <c r="F543" s="12"/>
    </row>
    <row r="544" spans="2:6" hidden="1">
      <c r="B544" s="12"/>
      <c r="C544" s="12"/>
      <c r="D544" s="12"/>
      <c r="E544" s="12"/>
      <c r="F544" s="12"/>
    </row>
    <row r="545" spans="2:6" hidden="1">
      <c r="B545" s="12"/>
      <c r="C545" s="12"/>
      <c r="D545" s="12"/>
      <c r="E545" s="12"/>
      <c r="F545" s="12"/>
    </row>
    <row r="546" spans="2:6" hidden="1">
      <c r="B546" s="12"/>
      <c r="C546" s="12"/>
      <c r="D546" s="12"/>
      <c r="E546" s="12"/>
      <c r="F546" s="12"/>
    </row>
    <row r="547" spans="2:6" hidden="1">
      <c r="B547" s="12"/>
      <c r="C547" s="12"/>
      <c r="D547" s="12"/>
      <c r="E547" s="12"/>
      <c r="F547" s="12"/>
    </row>
    <row r="548" spans="2:6" hidden="1">
      <c r="B548" s="12"/>
      <c r="C548" s="12"/>
      <c r="D548" s="12"/>
      <c r="E548" s="12"/>
      <c r="F548" s="12"/>
    </row>
    <row r="549" spans="2:6" hidden="1">
      <c r="B549" s="12"/>
      <c r="C549" s="12"/>
      <c r="D549" s="12"/>
      <c r="E549" s="12"/>
      <c r="F549" s="12"/>
    </row>
    <row r="550" spans="2:6" hidden="1">
      <c r="B550" s="12"/>
      <c r="C550" s="12"/>
      <c r="D550" s="12"/>
      <c r="E550" s="12"/>
      <c r="F550" s="12"/>
    </row>
    <row r="551" spans="2:6" hidden="1">
      <c r="B551" s="12"/>
      <c r="C551" s="12"/>
      <c r="D551" s="12"/>
      <c r="E551" s="12"/>
      <c r="F551" s="12"/>
    </row>
    <row r="552" spans="2:6" hidden="1">
      <c r="B552" s="12"/>
      <c r="C552" s="12"/>
      <c r="D552" s="12"/>
      <c r="E552" s="12"/>
      <c r="F552" s="12"/>
    </row>
    <row r="553" spans="2:6" hidden="1">
      <c r="B553" s="12"/>
      <c r="C553" s="12"/>
      <c r="D553" s="12"/>
      <c r="E553" s="12"/>
      <c r="F553" s="12"/>
    </row>
    <row r="554" spans="2:6" hidden="1">
      <c r="B554" s="12"/>
      <c r="C554" s="12"/>
      <c r="D554" s="12"/>
      <c r="E554" s="12"/>
      <c r="F554" s="12"/>
    </row>
    <row r="555" spans="2:6" hidden="1">
      <c r="B555" s="12"/>
      <c r="C555" s="12"/>
      <c r="D555" s="12"/>
      <c r="E555" s="12"/>
      <c r="F555" s="12"/>
    </row>
    <row r="556" spans="2:6" hidden="1">
      <c r="B556" s="12"/>
      <c r="C556" s="12"/>
      <c r="D556" s="12"/>
      <c r="E556" s="12"/>
      <c r="F556" s="12"/>
    </row>
    <row r="557" spans="2:6" hidden="1">
      <c r="B557" s="12"/>
      <c r="C557" s="12"/>
      <c r="D557" s="12"/>
      <c r="E557" s="12"/>
      <c r="F557" s="12"/>
    </row>
    <row r="558" spans="2:6" hidden="1">
      <c r="B558" s="12"/>
      <c r="C558" s="12"/>
      <c r="D558" s="12"/>
      <c r="E558" s="12"/>
      <c r="F558" s="12"/>
    </row>
    <row r="559" spans="2:6" hidden="1">
      <c r="B559" s="12"/>
      <c r="C559" s="12"/>
      <c r="D559" s="12"/>
      <c r="E559" s="12"/>
      <c r="F559" s="12"/>
    </row>
    <row r="560" spans="2:6" hidden="1">
      <c r="B560" s="12"/>
      <c r="C560" s="12"/>
      <c r="D560" s="12"/>
      <c r="E560" s="12"/>
      <c r="F560" s="12"/>
    </row>
    <row r="561" spans="2:6" hidden="1">
      <c r="B561" s="12"/>
      <c r="C561" s="12"/>
      <c r="D561" s="12"/>
      <c r="E561" s="12"/>
      <c r="F561" s="12"/>
    </row>
    <row r="562" spans="2:6" hidden="1">
      <c r="B562" s="12"/>
      <c r="C562" s="12"/>
      <c r="D562" s="12"/>
      <c r="E562" s="12"/>
      <c r="F562" s="12"/>
    </row>
    <row r="563" spans="2:6" hidden="1">
      <c r="B563" s="12"/>
      <c r="C563" s="12"/>
      <c r="D563" s="12"/>
      <c r="E563" s="12"/>
      <c r="F563" s="12"/>
    </row>
    <row r="564" spans="2:6" hidden="1">
      <c r="B564" s="12"/>
      <c r="C564" s="12"/>
      <c r="D564" s="12"/>
      <c r="E564" s="12"/>
      <c r="F564" s="12"/>
    </row>
    <row r="565" spans="2:6" hidden="1">
      <c r="B565" s="12"/>
      <c r="C565" s="12"/>
      <c r="D565" s="12"/>
      <c r="E565" s="12"/>
      <c r="F565" s="12"/>
    </row>
    <row r="566" spans="2:6" hidden="1">
      <c r="B566" s="12"/>
      <c r="C566" s="12"/>
      <c r="D566" s="12"/>
      <c r="E566" s="12"/>
      <c r="F566" s="12"/>
    </row>
    <row r="567" spans="2:6" hidden="1">
      <c r="B567" s="12"/>
      <c r="C567" s="12"/>
      <c r="D567" s="12"/>
      <c r="E567" s="12"/>
      <c r="F567" s="12"/>
    </row>
    <row r="568" spans="2:6" hidden="1">
      <c r="B568" s="12"/>
      <c r="C568" s="12"/>
      <c r="D568" s="12"/>
      <c r="E568" s="12"/>
      <c r="F568" s="12"/>
    </row>
    <row r="569" spans="2:6" hidden="1">
      <c r="B569" s="12"/>
      <c r="C569" s="12"/>
      <c r="D569" s="12"/>
      <c r="E569" s="12"/>
      <c r="F569" s="12"/>
    </row>
    <row r="570" spans="2:6" hidden="1">
      <c r="B570" s="12"/>
      <c r="C570" s="12"/>
      <c r="D570" s="12"/>
      <c r="E570" s="12"/>
      <c r="F570" s="12"/>
    </row>
    <row r="571" spans="2:6" hidden="1">
      <c r="B571" s="12"/>
      <c r="C571" s="12"/>
      <c r="D571" s="12"/>
      <c r="E571" s="12"/>
      <c r="F571" s="12"/>
    </row>
    <row r="572" spans="2:6" hidden="1">
      <c r="B572" s="12"/>
      <c r="C572" s="12"/>
      <c r="D572" s="12"/>
      <c r="E572" s="12"/>
      <c r="F572" s="12"/>
    </row>
    <row r="573" spans="2:6" hidden="1">
      <c r="B573" s="12"/>
      <c r="C573" s="12"/>
      <c r="D573" s="12"/>
      <c r="E573" s="12"/>
      <c r="F573" s="12"/>
    </row>
    <row r="574" spans="2:6" hidden="1">
      <c r="B574" s="12"/>
      <c r="C574" s="12"/>
      <c r="D574" s="12"/>
      <c r="E574" s="12"/>
      <c r="F574" s="12"/>
    </row>
    <row r="575" spans="2:6" hidden="1">
      <c r="B575" s="12"/>
      <c r="C575" s="12"/>
      <c r="D575" s="12"/>
      <c r="E575" s="12"/>
      <c r="F575" s="12"/>
    </row>
    <row r="576" spans="2:6" hidden="1">
      <c r="B576" s="12"/>
      <c r="C576" s="12"/>
      <c r="D576" s="12"/>
      <c r="E576" s="12"/>
      <c r="F576" s="12"/>
    </row>
    <row r="577" spans="2:6" hidden="1">
      <c r="B577" s="12"/>
      <c r="C577" s="12"/>
      <c r="D577" s="12"/>
      <c r="E577" s="12"/>
      <c r="F577" s="12"/>
    </row>
    <row r="578" spans="2:6" hidden="1">
      <c r="B578" s="12"/>
      <c r="C578" s="12"/>
      <c r="D578" s="12"/>
      <c r="E578" s="12"/>
      <c r="F578" s="12"/>
    </row>
    <row r="579" spans="2:6" hidden="1">
      <c r="B579" s="12"/>
      <c r="C579" s="12"/>
      <c r="D579" s="12"/>
      <c r="E579" s="12"/>
      <c r="F579" s="12"/>
    </row>
    <row r="580" spans="2:6" hidden="1">
      <c r="B580" s="12"/>
      <c r="C580" s="12"/>
      <c r="D580" s="12"/>
      <c r="E580" s="12"/>
      <c r="F580" s="12"/>
    </row>
    <row r="581" spans="2:6" hidden="1">
      <c r="B581" s="12"/>
      <c r="C581" s="12"/>
      <c r="D581" s="12"/>
      <c r="E581" s="12"/>
      <c r="F581" s="12"/>
    </row>
    <row r="582" spans="2:6" hidden="1">
      <c r="B582" s="12"/>
      <c r="C582" s="12"/>
      <c r="D582" s="12"/>
      <c r="E582" s="12"/>
      <c r="F582" s="12"/>
    </row>
    <row r="583" spans="2:6" hidden="1">
      <c r="B583" s="12"/>
      <c r="C583" s="12"/>
      <c r="D583" s="12"/>
      <c r="E583" s="12"/>
      <c r="F583" s="12"/>
    </row>
    <row r="584" spans="2:6" hidden="1">
      <c r="B584" s="12"/>
      <c r="C584" s="12"/>
      <c r="D584" s="12"/>
      <c r="E584" s="12"/>
      <c r="F584" s="12"/>
    </row>
    <row r="585" spans="2:6" hidden="1">
      <c r="B585" s="12"/>
      <c r="C585" s="12"/>
      <c r="D585" s="12"/>
      <c r="E585" s="12"/>
      <c r="F585" s="12"/>
    </row>
    <row r="586" spans="2:6" hidden="1">
      <c r="B586" s="12"/>
      <c r="C586" s="12"/>
      <c r="D586" s="12"/>
      <c r="E586" s="12"/>
      <c r="F586" s="12"/>
    </row>
    <row r="587" spans="2:6" hidden="1">
      <c r="B587" s="12"/>
      <c r="C587" s="12"/>
      <c r="D587" s="12"/>
      <c r="E587" s="12"/>
      <c r="F587" s="12"/>
    </row>
    <row r="588" spans="2:6" hidden="1">
      <c r="B588" s="12"/>
      <c r="C588" s="12"/>
      <c r="D588" s="12"/>
      <c r="E588" s="12"/>
      <c r="F588" s="12"/>
    </row>
    <row r="589" spans="2:6" hidden="1">
      <c r="B589" s="12"/>
      <c r="C589" s="12"/>
      <c r="D589" s="12"/>
      <c r="E589" s="12"/>
      <c r="F589" s="12"/>
    </row>
    <row r="590" spans="2:6" hidden="1">
      <c r="B590" s="12"/>
      <c r="C590" s="12"/>
      <c r="D590" s="12"/>
      <c r="E590" s="12"/>
      <c r="F590" s="12"/>
    </row>
    <row r="591" spans="2:6" hidden="1">
      <c r="B591" s="12"/>
      <c r="C591" s="12"/>
      <c r="D591" s="12"/>
      <c r="E591" s="12"/>
      <c r="F591" s="12"/>
    </row>
    <row r="592" spans="2:6" hidden="1">
      <c r="B592" s="12"/>
      <c r="C592" s="12"/>
      <c r="D592" s="12"/>
      <c r="E592" s="12"/>
      <c r="F592" s="12"/>
    </row>
    <row r="593" spans="2:6" hidden="1">
      <c r="B593" s="12"/>
      <c r="C593" s="12"/>
      <c r="D593" s="12"/>
      <c r="E593" s="12"/>
      <c r="F593" s="12"/>
    </row>
    <row r="594" spans="2:6" hidden="1">
      <c r="B594" s="12"/>
      <c r="C594" s="12"/>
      <c r="D594" s="12"/>
      <c r="E594" s="12"/>
      <c r="F594" s="12"/>
    </row>
    <row r="595" spans="2:6" hidden="1">
      <c r="B595" s="12"/>
      <c r="C595" s="12"/>
      <c r="D595" s="12"/>
      <c r="E595" s="12"/>
      <c r="F595" s="12"/>
    </row>
    <row r="596" spans="2:6" hidden="1">
      <c r="B596" s="12"/>
      <c r="C596" s="12"/>
      <c r="D596" s="12"/>
      <c r="E596" s="12"/>
      <c r="F596" s="12"/>
    </row>
    <row r="597" spans="2:6" hidden="1">
      <c r="B597" s="12"/>
      <c r="C597" s="12"/>
      <c r="D597" s="12"/>
      <c r="E597" s="12"/>
      <c r="F597" s="12"/>
    </row>
    <row r="598" spans="2:6" hidden="1">
      <c r="B598" s="12"/>
      <c r="C598" s="12"/>
      <c r="D598" s="12"/>
      <c r="E598" s="12"/>
      <c r="F598" s="12"/>
    </row>
    <row r="599" spans="2:6" hidden="1">
      <c r="B599" s="12"/>
      <c r="C599" s="12"/>
      <c r="D599" s="12"/>
      <c r="E599" s="12"/>
      <c r="F599" s="12"/>
    </row>
    <row r="600" spans="2:6" hidden="1">
      <c r="B600" s="12"/>
      <c r="C600" s="12"/>
      <c r="D600" s="12"/>
      <c r="E600" s="12"/>
      <c r="F600" s="12"/>
    </row>
    <row r="601" spans="2:6" hidden="1">
      <c r="B601" s="12"/>
      <c r="C601" s="12"/>
      <c r="D601" s="12"/>
      <c r="E601" s="12"/>
      <c r="F601" s="12"/>
    </row>
    <row r="602" spans="2:6" hidden="1">
      <c r="B602" s="12"/>
      <c r="C602" s="12"/>
      <c r="D602" s="12"/>
      <c r="E602" s="12"/>
      <c r="F602" s="12"/>
    </row>
    <row r="603" spans="2:6" hidden="1">
      <c r="B603" s="12"/>
      <c r="C603" s="12"/>
      <c r="D603" s="12"/>
      <c r="E603" s="12"/>
      <c r="F603" s="12"/>
    </row>
    <row r="604" spans="2:6" hidden="1">
      <c r="B604" s="12"/>
      <c r="C604" s="12"/>
      <c r="D604" s="12"/>
      <c r="E604" s="12"/>
      <c r="F604" s="12"/>
    </row>
    <row r="605" spans="2:6" hidden="1">
      <c r="B605" s="12"/>
      <c r="C605" s="12"/>
      <c r="D605" s="12"/>
      <c r="E605" s="12"/>
      <c r="F605" s="12"/>
    </row>
    <row r="606" spans="2:6" hidden="1">
      <c r="B606" s="12"/>
      <c r="C606" s="12"/>
      <c r="D606" s="12"/>
      <c r="E606" s="12"/>
      <c r="F606" s="12"/>
    </row>
    <row r="607" spans="2:6" hidden="1">
      <c r="B607" s="12"/>
      <c r="C607" s="12"/>
      <c r="D607" s="12"/>
      <c r="E607" s="12"/>
      <c r="F607" s="12"/>
    </row>
    <row r="608" spans="2:6" hidden="1">
      <c r="B608" s="12"/>
      <c r="C608" s="12"/>
      <c r="D608" s="12"/>
      <c r="E608" s="12"/>
      <c r="F608" s="12"/>
    </row>
    <row r="609" spans="2:6" hidden="1">
      <c r="B609" s="12"/>
      <c r="C609" s="12"/>
      <c r="D609" s="12"/>
      <c r="E609" s="12"/>
      <c r="F609" s="12"/>
    </row>
    <row r="610" spans="2:6" hidden="1">
      <c r="B610" s="12"/>
      <c r="C610" s="12"/>
      <c r="D610" s="12"/>
      <c r="E610" s="12"/>
      <c r="F610" s="12"/>
    </row>
    <row r="611" spans="2:6" hidden="1">
      <c r="B611" s="12"/>
      <c r="C611" s="12"/>
      <c r="D611" s="12"/>
      <c r="E611" s="12"/>
      <c r="F611" s="12"/>
    </row>
    <row r="612" spans="2:6" hidden="1">
      <c r="B612" s="12"/>
      <c r="C612" s="12"/>
      <c r="D612" s="12"/>
      <c r="E612" s="12"/>
      <c r="F612" s="12"/>
    </row>
    <row r="613" spans="2:6" hidden="1">
      <c r="B613" s="12"/>
      <c r="C613" s="12"/>
      <c r="D613" s="12"/>
      <c r="E613" s="12"/>
      <c r="F613" s="12"/>
    </row>
    <row r="614" spans="2:6" hidden="1">
      <c r="B614" s="12"/>
      <c r="C614" s="12"/>
      <c r="D614" s="12"/>
      <c r="E614" s="12"/>
      <c r="F614" s="12"/>
    </row>
    <row r="615" spans="2:6" hidden="1">
      <c r="B615" s="12"/>
      <c r="C615" s="12"/>
      <c r="D615" s="12"/>
      <c r="E615" s="12"/>
      <c r="F615" s="12"/>
    </row>
    <row r="616" spans="2:6" hidden="1">
      <c r="B616" s="12"/>
      <c r="C616" s="12"/>
      <c r="D616" s="12"/>
      <c r="E616" s="12"/>
      <c r="F616" s="12"/>
    </row>
    <row r="617" spans="2:6" hidden="1">
      <c r="B617" s="12"/>
      <c r="C617" s="12"/>
      <c r="D617" s="12"/>
      <c r="E617" s="12"/>
      <c r="F617" s="12"/>
    </row>
    <row r="618" spans="2:6" hidden="1">
      <c r="B618" s="12"/>
      <c r="C618" s="12"/>
      <c r="D618" s="12"/>
      <c r="E618" s="12"/>
      <c r="F618" s="12"/>
    </row>
    <row r="619" spans="2:6" hidden="1">
      <c r="B619" s="12"/>
      <c r="C619" s="12"/>
      <c r="D619" s="12"/>
      <c r="E619" s="12"/>
      <c r="F619" s="12"/>
    </row>
    <row r="620" spans="2:6" hidden="1">
      <c r="B620" s="12"/>
      <c r="C620" s="12"/>
      <c r="D620" s="12"/>
      <c r="E620" s="12"/>
      <c r="F620" s="12"/>
    </row>
    <row r="621" spans="2:6" hidden="1">
      <c r="B621" s="12"/>
      <c r="C621" s="12"/>
      <c r="D621" s="12"/>
      <c r="E621" s="12"/>
      <c r="F621" s="12"/>
    </row>
    <row r="622" spans="2:6" hidden="1">
      <c r="B622" s="12"/>
      <c r="C622" s="12"/>
      <c r="D622" s="12"/>
      <c r="E622" s="12"/>
      <c r="F622" s="12"/>
    </row>
    <row r="623" spans="2:6" hidden="1">
      <c r="B623" s="12"/>
      <c r="C623" s="12"/>
      <c r="D623" s="12"/>
      <c r="E623" s="12"/>
      <c r="F623" s="12"/>
    </row>
    <row r="624" spans="2:6" hidden="1">
      <c r="B624" s="12"/>
      <c r="C624" s="12"/>
      <c r="D624" s="12"/>
      <c r="E624" s="12"/>
      <c r="F624" s="12"/>
    </row>
    <row r="625" spans="2:6" hidden="1">
      <c r="B625" s="12"/>
      <c r="C625" s="12"/>
      <c r="D625" s="12"/>
      <c r="E625" s="12"/>
      <c r="F625" s="12"/>
    </row>
    <row r="626" spans="2:6" hidden="1">
      <c r="B626" s="12"/>
      <c r="C626" s="12"/>
      <c r="D626" s="12"/>
      <c r="E626" s="12"/>
      <c r="F626" s="12"/>
    </row>
    <row r="627" spans="2:6" hidden="1">
      <c r="B627" s="12"/>
      <c r="C627" s="12"/>
      <c r="D627" s="12"/>
      <c r="E627" s="12"/>
      <c r="F627" s="12"/>
    </row>
    <row r="628" spans="2:6" hidden="1">
      <c r="B628" s="12"/>
      <c r="C628" s="12"/>
      <c r="D628" s="12"/>
      <c r="E628" s="12"/>
      <c r="F628" s="12"/>
    </row>
    <row r="629" spans="2:6" hidden="1">
      <c r="B629" s="12"/>
      <c r="C629" s="12"/>
      <c r="D629" s="12"/>
      <c r="E629" s="12"/>
      <c r="F629" s="12"/>
    </row>
    <row r="630" spans="2:6" hidden="1">
      <c r="B630" s="12"/>
      <c r="C630" s="12"/>
      <c r="D630" s="12"/>
      <c r="E630" s="12"/>
      <c r="F630" s="12"/>
    </row>
    <row r="631" spans="2:6" hidden="1">
      <c r="B631" s="12"/>
      <c r="C631" s="12"/>
      <c r="D631" s="12"/>
      <c r="E631" s="12"/>
      <c r="F631" s="12"/>
    </row>
    <row r="632" spans="2:6" hidden="1">
      <c r="B632" s="12"/>
      <c r="C632" s="12"/>
      <c r="D632" s="12"/>
      <c r="E632" s="12"/>
      <c r="F632" s="12"/>
    </row>
    <row r="633" spans="2:6" hidden="1">
      <c r="B633" s="12"/>
      <c r="C633" s="12"/>
      <c r="D633" s="12"/>
      <c r="E633" s="12"/>
      <c r="F633" s="12"/>
    </row>
    <row r="634" spans="2:6" hidden="1">
      <c r="B634" s="12"/>
      <c r="C634" s="12"/>
      <c r="D634" s="12"/>
      <c r="E634" s="12"/>
      <c r="F634" s="12"/>
    </row>
    <row r="635" spans="2:6" hidden="1">
      <c r="B635" s="12"/>
      <c r="C635" s="12"/>
      <c r="D635" s="12"/>
      <c r="E635" s="12"/>
      <c r="F635" s="12"/>
    </row>
    <row r="636" spans="2:6" hidden="1">
      <c r="B636" s="12"/>
      <c r="C636" s="12"/>
      <c r="D636" s="12"/>
      <c r="E636" s="12"/>
      <c r="F636" s="12"/>
    </row>
    <row r="637" spans="2:6" hidden="1">
      <c r="B637" s="12"/>
      <c r="C637" s="12"/>
      <c r="D637" s="12"/>
      <c r="E637" s="12"/>
      <c r="F637" s="12"/>
    </row>
    <row r="638" spans="2:6" hidden="1">
      <c r="B638" s="12"/>
      <c r="C638" s="12"/>
      <c r="D638" s="12"/>
      <c r="E638" s="12"/>
      <c r="F638" s="12"/>
    </row>
    <row r="639" spans="2:6" hidden="1">
      <c r="B639" s="12"/>
      <c r="C639" s="12"/>
      <c r="D639" s="12"/>
      <c r="E639" s="12"/>
      <c r="F639" s="12"/>
    </row>
    <row r="640" spans="2:6" hidden="1">
      <c r="B640" s="12"/>
      <c r="C640" s="12"/>
      <c r="D640" s="12"/>
      <c r="E640" s="12"/>
      <c r="F640" s="12"/>
    </row>
    <row r="641" spans="2:6" hidden="1">
      <c r="B641" s="12"/>
      <c r="C641" s="12"/>
      <c r="D641" s="12"/>
      <c r="E641" s="12"/>
      <c r="F641" s="12"/>
    </row>
    <row r="642" spans="2:6" hidden="1">
      <c r="B642" s="12"/>
      <c r="C642" s="12"/>
      <c r="D642" s="12"/>
      <c r="E642" s="12"/>
      <c r="F642" s="12"/>
    </row>
    <row r="643" spans="2:6" hidden="1">
      <c r="B643" s="12"/>
      <c r="C643" s="12"/>
      <c r="D643" s="12"/>
      <c r="E643" s="12"/>
      <c r="F643" s="12"/>
    </row>
    <row r="644" spans="2:6" hidden="1">
      <c r="B644" s="12"/>
      <c r="C644" s="12"/>
      <c r="D644" s="12"/>
      <c r="E644" s="12"/>
      <c r="F644" s="12"/>
    </row>
    <row r="645" spans="2:6" hidden="1">
      <c r="B645" s="12"/>
      <c r="C645" s="12"/>
      <c r="D645" s="12"/>
      <c r="E645" s="12"/>
      <c r="F645" s="12"/>
    </row>
    <row r="646" spans="2:6" hidden="1">
      <c r="B646" s="12"/>
      <c r="C646" s="12"/>
      <c r="D646" s="12"/>
      <c r="E646" s="12"/>
      <c r="F646" s="12"/>
    </row>
    <row r="647" spans="2:6" hidden="1">
      <c r="B647" s="12"/>
      <c r="C647" s="12"/>
      <c r="D647" s="12"/>
      <c r="E647" s="12"/>
      <c r="F647" s="12"/>
    </row>
    <row r="648" spans="2:6" hidden="1">
      <c r="B648" s="12"/>
      <c r="C648" s="12"/>
      <c r="D648" s="12"/>
      <c r="E648" s="12"/>
      <c r="F648" s="12"/>
    </row>
    <row r="649" spans="2:6" hidden="1">
      <c r="B649" s="12"/>
      <c r="C649" s="12"/>
      <c r="D649" s="12"/>
      <c r="E649" s="12"/>
      <c r="F649" s="12"/>
    </row>
    <row r="650" spans="2:6" hidden="1">
      <c r="B650" s="12"/>
      <c r="C650" s="12"/>
      <c r="D650" s="12"/>
      <c r="E650" s="12"/>
      <c r="F650" s="12"/>
    </row>
    <row r="651" spans="2:6" hidden="1">
      <c r="B651" s="12"/>
      <c r="C651" s="12"/>
      <c r="D651" s="12"/>
      <c r="E651" s="12"/>
      <c r="F651" s="12"/>
    </row>
    <row r="652" spans="2:6" hidden="1">
      <c r="B652" s="12"/>
      <c r="C652" s="12"/>
      <c r="D652" s="12"/>
      <c r="E652" s="12"/>
      <c r="F652" s="12"/>
    </row>
    <row r="653" spans="2:6" hidden="1">
      <c r="B653" s="12"/>
      <c r="C653" s="12"/>
      <c r="D653" s="12"/>
      <c r="E653" s="12"/>
      <c r="F653" s="12"/>
    </row>
    <row r="654" spans="2:6" hidden="1">
      <c r="B654" s="12"/>
      <c r="C654" s="12"/>
      <c r="D654" s="12"/>
      <c r="E654" s="12"/>
      <c r="F654" s="12"/>
    </row>
    <row r="655" spans="2:6" hidden="1">
      <c r="B655" s="12"/>
      <c r="C655" s="12"/>
      <c r="D655" s="12"/>
      <c r="E655" s="12"/>
      <c r="F655" s="12"/>
    </row>
    <row r="656" spans="2:6" hidden="1">
      <c r="B656" s="12"/>
      <c r="C656" s="12"/>
      <c r="D656" s="12"/>
      <c r="E656" s="12"/>
      <c r="F656" s="12"/>
    </row>
    <row r="657" spans="2:6" hidden="1">
      <c r="B657" s="12"/>
      <c r="C657" s="12"/>
      <c r="D657" s="12"/>
      <c r="E657" s="12"/>
      <c r="F657" s="12"/>
    </row>
    <row r="658" spans="2:6" hidden="1">
      <c r="B658" s="12"/>
      <c r="C658" s="12"/>
      <c r="D658" s="12"/>
      <c r="E658" s="12"/>
      <c r="F658" s="12"/>
    </row>
    <row r="659" spans="2:6" hidden="1">
      <c r="B659" s="12"/>
      <c r="C659" s="12"/>
      <c r="D659" s="12"/>
      <c r="E659" s="12"/>
      <c r="F659" s="12"/>
    </row>
    <row r="660" spans="2:6" hidden="1">
      <c r="B660" s="12"/>
      <c r="C660" s="12"/>
      <c r="D660" s="12"/>
      <c r="E660" s="12"/>
      <c r="F660" s="12"/>
    </row>
    <row r="661" spans="2:6" hidden="1">
      <c r="B661" s="12"/>
      <c r="C661" s="12"/>
      <c r="D661" s="12"/>
      <c r="E661" s="12"/>
      <c r="F661" s="12"/>
    </row>
    <row r="662" spans="2:6" hidden="1">
      <c r="B662" s="12"/>
      <c r="C662" s="12"/>
      <c r="D662" s="12"/>
      <c r="E662" s="12"/>
      <c r="F662" s="12"/>
    </row>
    <row r="663" spans="2:6" hidden="1">
      <c r="B663" s="12"/>
      <c r="C663" s="12"/>
      <c r="D663" s="12"/>
      <c r="E663" s="12"/>
      <c r="F663" s="12"/>
    </row>
    <row r="664" spans="2:6" hidden="1">
      <c r="B664" s="12"/>
      <c r="C664" s="12"/>
      <c r="D664" s="12"/>
      <c r="E664" s="12"/>
      <c r="F664" s="12"/>
    </row>
    <row r="665" spans="2:6" hidden="1">
      <c r="B665" s="12"/>
      <c r="C665" s="12"/>
      <c r="D665" s="12"/>
      <c r="E665" s="12"/>
      <c r="F665" s="12"/>
    </row>
    <row r="666" spans="2:6" hidden="1">
      <c r="B666" s="12"/>
      <c r="C666" s="12"/>
      <c r="D666" s="12"/>
      <c r="E666" s="12"/>
      <c r="F666" s="12"/>
    </row>
    <row r="667" spans="2:6" hidden="1">
      <c r="B667" s="12"/>
      <c r="C667" s="12"/>
      <c r="D667" s="12"/>
      <c r="E667" s="12"/>
      <c r="F667" s="12"/>
    </row>
    <row r="668" spans="2:6" hidden="1">
      <c r="B668" s="12"/>
      <c r="C668" s="12"/>
      <c r="D668" s="12"/>
      <c r="E668" s="12"/>
      <c r="F668" s="12"/>
    </row>
    <row r="669" spans="2:6" hidden="1">
      <c r="B669" s="12"/>
      <c r="C669" s="12"/>
      <c r="D669" s="12"/>
      <c r="E669" s="12"/>
      <c r="F669" s="12"/>
    </row>
    <row r="670" spans="2:6" hidden="1">
      <c r="B670" s="12"/>
      <c r="C670" s="12"/>
      <c r="D670" s="12"/>
      <c r="E670" s="12"/>
      <c r="F670" s="12"/>
    </row>
    <row r="671" spans="2:6" hidden="1">
      <c r="B671" s="12"/>
      <c r="C671" s="12"/>
      <c r="D671" s="12"/>
      <c r="E671" s="12"/>
      <c r="F671" s="12"/>
    </row>
    <row r="672" spans="2:6" hidden="1">
      <c r="B672" s="12"/>
      <c r="C672" s="12"/>
      <c r="D672" s="12"/>
      <c r="E672" s="12"/>
      <c r="F672" s="12"/>
    </row>
    <row r="673" spans="1:6" hidden="1">
      <c r="B673" s="12"/>
      <c r="C673" s="12"/>
      <c r="D673" s="12"/>
      <c r="E673" s="12"/>
      <c r="F673" s="12"/>
    </row>
    <row r="674" spans="1:6" hidden="1">
      <c r="B674" s="12"/>
      <c r="C674" s="12"/>
      <c r="D674" s="12"/>
      <c r="E674" s="12"/>
      <c r="F674" s="12"/>
    </row>
    <row r="675" spans="1:6" hidden="1">
      <c r="A675" s="12"/>
      <c r="B675" s="12"/>
      <c r="C675" s="12"/>
      <c r="D675" s="12"/>
      <c r="E675" s="12"/>
      <c r="F675" s="12"/>
    </row>
    <row r="676" spans="1:6" hidden="1">
      <c r="A676" s="12"/>
      <c r="B676" s="12"/>
      <c r="C676" s="12"/>
      <c r="D676" s="12"/>
      <c r="E676" s="12"/>
      <c r="F676" s="12"/>
    </row>
    <row r="677" spans="1:6" hidden="1">
      <c r="A677" s="14"/>
      <c r="B677" s="12"/>
      <c r="C677" s="12"/>
      <c r="D677" s="12"/>
      <c r="E677" s="12"/>
      <c r="F677" s="12"/>
    </row>
    <row r="678" spans="1:6" hidden="1">
      <c r="B678" s="12"/>
      <c r="C678" s="12"/>
      <c r="D678" s="12"/>
      <c r="E678" s="12"/>
      <c r="F678" s="12"/>
    </row>
    <row r="679" spans="1:6" hidden="1">
      <c r="B679" s="12"/>
      <c r="C679" s="12"/>
      <c r="D679" s="12"/>
      <c r="E679" s="12"/>
      <c r="F679" s="12"/>
    </row>
    <row r="680" spans="1:6" hidden="1">
      <c r="B680" s="12"/>
      <c r="C680" s="12"/>
      <c r="D680" s="12"/>
      <c r="E680" s="12"/>
      <c r="F680" s="12"/>
    </row>
    <row r="681" spans="1:6" hidden="1">
      <c r="B681" s="12"/>
      <c r="C681" s="12"/>
      <c r="D681" s="12"/>
      <c r="E681" s="12"/>
      <c r="F681" s="12"/>
    </row>
    <row r="682" spans="1:6" hidden="1">
      <c r="B682" s="12"/>
      <c r="C682" s="12"/>
      <c r="D682" s="12"/>
      <c r="E682" s="12"/>
      <c r="F682" s="12"/>
    </row>
    <row r="683" spans="1:6" hidden="1">
      <c r="B683" s="12"/>
      <c r="C683" s="12"/>
      <c r="D683" s="12"/>
      <c r="E683" s="12"/>
      <c r="F683" s="12"/>
    </row>
    <row r="684" spans="1:6" hidden="1">
      <c r="B684" s="12"/>
      <c r="C684" s="12"/>
      <c r="D684" s="12"/>
      <c r="E684" s="12"/>
      <c r="F684" s="12"/>
    </row>
    <row r="685" spans="1:6" hidden="1">
      <c r="B685" s="12"/>
      <c r="C685" s="12"/>
      <c r="D685" s="12"/>
      <c r="E685" s="12"/>
      <c r="F685" s="12"/>
    </row>
    <row r="686" spans="1:6" hidden="1">
      <c r="B686" s="12"/>
      <c r="C686" s="12"/>
      <c r="D686" s="12"/>
      <c r="E686" s="12"/>
      <c r="F686" s="12"/>
    </row>
    <row r="687" spans="1:6" hidden="1">
      <c r="B687" s="12"/>
      <c r="C687" s="12"/>
      <c r="D687" s="12"/>
      <c r="E687" s="12"/>
      <c r="F687" s="12"/>
    </row>
    <row r="688" spans="1:6" hidden="1">
      <c r="B688" s="12"/>
      <c r="C688" s="12"/>
      <c r="D688" s="12"/>
      <c r="E688" s="12"/>
      <c r="F688" s="12"/>
    </row>
    <row r="689" spans="2:6" hidden="1">
      <c r="B689" s="12"/>
      <c r="C689" s="12"/>
      <c r="D689" s="12"/>
      <c r="E689" s="12"/>
      <c r="F689" s="12"/>
    </row>
    <row r="690" spans="2:6" hidden="1">
      <c r="B690" s="12"/>
      <c r="C690" s="12"/>
      <c r="D690" s="12"/>
      <c r="E690" s="12"/>
      <c r="F690" s="12"/>
    </row>
    <row r="691" spans="2:6" hidden="1">
      <c r="D691" s="12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2"/>
  <sheetViews>
    <sheetView rightToLeft="1" workbookViewId="0">
      <selection activeCell="A7" sqref="A7"/>
    </sheetView>
  </sheetViews>
  <sheetFormatPr defaultColWidth="0" defaultRowHeight="18" zeroHeight="1"/>
  <cols>
    <col min="1" max="1" width="40.5703125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3.85546875" style="11" customWidth="1"/>
    <col min="6" max="6" width="11.85546875" style="12" customWidth="1"/>
    <col min="7" max="7" width="10.7109375" style="12" customWidth="1"/>
    <col min="8" max="8" width="11.140625" style="12" customWidth="1"/>
    <col min="9" max="9" width="15.140625" style="12" customWidth="1"/>
    <col min="10" max="10" width="10.7109375" style="12" customWidth="1"/>
    <col min="11" max="11" width="11.5703125" style="12" customWidth="1"/>
    <col min="12" max="12" width="13.85546875" style="12" customWidth="1"/>
    <col min="13" max="13" width="15.5703125" style="12" customWidth="1"/>
    <col min="14" max="14" width="15.42578125" style="12" bestFit="1" customWidth="1"/>
    <col min="15" max="15" width="11.7109375" style="12" customWidth="1"/>
    <col min="16" max="16" width="31.140625" style="12" customWidth="1"/>
    <col min="17" max="17" width="14.7109375" style="12" customWidth="1"/>
    <col min="18" max="18" width="22.7109375" style="12" customWidth="1"/>
    <col min="19" max="19" width="26.85546875" style="12" customWidth="1"/>
    <col min="20" max="20" width="25.42578125" style="12" customWidth="1"/>
    <col min="21" max="21" width="7.5703125" style="12" hidden="1" customWidth="1"/>
    <col min="22" max="22" width="6.7109375" style="12" hidden="1" customWidth="1"/>
    <col min="23" max="23" width="7.7109375" style="12" hidden="1" customWidth="1"/>
    <col min="24" max="24" width="7.140625" style="12" hidden="1" customWidth="1"/>
    <col min="25" max="25" width="6" style="12" hidden="1" customWidth="1"/>
    <col min="26" max="26" width="7.85546875" style="12" hidden="1" customWidth="1"/>
    <col min="27" max="27" width="8.140625" style="12" hidden="1" customWidth="1"/>
    <col min="28" max="28" width="6.28515625" style="12" hidden="1" customWidth="1"/>
    <col min="29" max="29" width="8" style="12" hidden="1" customWidth="1"/>
    <col min="30" max="30" width="8.7109375" style="12" hidden="1" customWidth="1"/>
    <col min="31" max="31" width="10" style="12" hidden="1" customWidth="1"/>
    <col min="32" max="32" width="9.5703125" style="12" hidden="1" customWidth="1"/>
    <col min="33" max="33" width="6.140625" style="12" hidden="1" customWidth="1"/>
    <col min="34" max="35" width="5.7109375" style="12" hidden="1" customWidth="1"/>
    <col min="36" max="36" width="6.85546875" style="12" hidden="1" customWidth="1"/>
    <col min="37" max="37" width="6.42578125" style="12" hidden="1" customWidth="1"/>
    <col min="38" max="38" width="6.7109375" style="12" hidden="1" customWidth="1"/>
    <col min="39" max="39" width="7.28515625" style="12" hidden="1" customWidth="1"/>
    <col min="40" max="51" width="5.7109375" style="12" hidden="1" customWidth="1"/>
    <col min="52" max="52" width="9.140625" style="12" hidden="1" customWidth="1"/>
    <col min="53" max="66" width="0" style="12" hidden="1" customWidth="1"/>
    <col min="67" max="16384" width="9.140625" style="12" hidden="1"/>
  </cols>
  <sheetData>
    <row r="1" spans="1:65">
      <c r="A1" s="2" t="s">
        <v>0</v>
      </c>
      <c r="B1" t="s">
        <v>194</v>
      </c>
    </row>
    <row r="2" spans="1:65">
      <c r="A2" s="2" t="s">
        <v>1</v>
      </c>
    </row>
    <row r="3" spans="1:65">
      <c r="A3" s="2" t="s">
        <v>2</v>
      </c>
      <c r="B3" t="s">
        <v>195</v>
      </c>
    </row>
    <row r="4" spans="1:65">
      <c r="A4" s="2" t="s">
        <v>3</v>
      </c>
    </row>
    <row r="5" spans="1:65" ht="26.25" customHeight="1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1:65" ht="26.25" customHeight="1">
      <c r="A6" s="154" t="s">
        <v>86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  <c r="BM6" s="14"/>
    </row>
    <row r="7" spans="1:65" s="14" customFormat="1">
      <c r="A7" s="38" t="s">
        <v>45</v>
      </c>
      <c r="B7" s="39" t="s">
        <v>46</v>
      </c>
      <c r="C7" s="39" t="s">
        <v>67</v>
      </c>
      <c r="D7" s="39" t="s">
        <v>80</v>
      </c>
      <c r="E7" s="39" t="s">
        <v>47</v>
      </c>
      <c r="F7" s="39" t="s">
        <v>81</v>
      </c>
      <c r="G7" s="39" t="s">
        <v>48</v>
      </c>
      <c r="H7" s="39" t="s">
        <v>49</v>
      </c>
      <c r="I7" s="39" t="s">
        <v>68</v>
      </c>
      <c r="J7" s="39" t="s">
        <v>69</v>
      </c>
      <c r="K7" s="39" t="s">
        <v>50</v>
      </c>
      <c r="L7" s="39" t="s">
        <v>51</v>
      </c>
      <c r="M7" s="39" t="s">
        <v>52</v>
      </c>
      <c r="N7" s="41" t="s">
        <v>184</v>
      </c>
      <c r="O7" s="39" t="s">
        <v>185</v>
      </c>
      <c r="P7" s="148" t="s">
        <v>189</v>
      </c>
      <c r="Q7" s="39" t="s">
        <v>53</v>
      </c>
      <c r="R7" s="41" t="s">
        <v>70</v>
      </c>
      <c r="S7" s="39" t="s">
        <v>54</v>
      </c>
      <c r="T7" s="39" t="s">
        <v>180</v>
      </c>
      <c r="V7" s="12"/>
      <c r="BI7" s="12"/>
      <c r="BJ7" s="12"/>
    </row>
    <row r="8" spans="1:65" s="14" customFormat="1" ht="20.25">
      <c r="A8" s="15"/>
      <c r="B8" s="16"/>
      <c r="C8" s="16"/>
      <c r="D8" s="16"/>
      <c r="E8" s="16"/>
      <c r="F8" s="16"/>
      <c r="G8" s="24"/>
      <c r="H8" s="24"/>
      <c r="I8" s="24" t="s">
        <v>71</v>
      </c>
      <c r="J8" s="24" t="s">
        <v>72</v>
      </c>
      <c r="K8" s="24"/>
      <c r="L8" s="24" t="s">
        <v>7</v>
      </c>
      <c r="M8" s="24" t="s">
        <v>7</v>
      </c>
      <c r="N8" s="24" t="s">
        <v>181</v>
      </c>
      <c r="O8" s="24"/>
      <c r="P8" s="16" t="s">
        <v>182</v>
      </c>
      <c r="Q8" s="24" t="s">
        <v>6</v>
      </c>
      <c r="R8" s="16" t="s">
        <v>7</v>
      </c>
      <c r="S8" s="34" t="s">
        <v>7</v>
      </c>
      <c r="T8" s="34" t="s">
        <v>7</v>
      </c>
      <c r="BH8" s="12"/>
      <c r="BI8" s="12"/>
      <c r="BJ8" s="12"/>
      <c r="BM8" s="18"/>
    </row>
    <row r="9" spans="1:65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26" t="s">
        <v>76</v>
      </c>
      <c r="P9" s="6" t="s">
        <v>77</v>
      </c>
      <c r="Q9" s="6" t="s">
        <v>82</v>
      </c>
      <c r="R9" s="6" t="s">
        <v>83</v>
      </c>
      <c r="S9" s="6" t="s">
        <v>84</v>
      </c>
      <c r="T9" s="27" t="s">
        <v>183</v>
      </c>
      <c r="U9" s="28"/>
      <c r="BH9" s="12"/>
      <c r="BI9" s="14"/>
      <c r="BJ9" s="12"/>
    </row>
    <row r="10" spans="1:65" s="18" customFormat="1" ht="18" customHeight="1">
      <c r="A10" s="19" t="s">
        <v>87</v>
      </c>
      <c r="B10" s="6"/>
      <c r="C10" s="6"/>
      <c r="D10" s="6"/>
      <c r="E10" s="6"/>
      <c r="F10" s="6"/>
      <c r="G10" s="6"/>
      <c r="H10" s="6"/>
      <c r="I10" s="6"/>
      <c r="J10" s="61">
        <v>4.13</v>
      </c>
      <c r="K10" s="6"/>
      <c r="L10" s="6"/>
      <c r="M10" s="62">
        <v>3.5999999999999999E-3</v>
      </c>
      <c r="N10" s="61">
        <f>N11+N453</f>
        <v>2087351055.7372129</v>
      </c>
      <c r="O10" s="26"/>
      <c r="P10" s="61">
        <v>8978.2030099999993</v>
      </c>
      <c r="Q10" s="61">
        <f>Q11+Q453</f>
        <v>2452583.5884708213</v>
      </c>
      <c r="R10" s="6"/>
      <c r="S10" s="62">
        <f>Q10/$Q$10</f>
        <v>1</v>
      </c>
      <c r="T10" s="62">
        <f>Q10/'סכום נכסי הקרן'!$C$41</f>
        <v>0.10701326868899705</v>
      </c>
      <c r="U10" s="28"/>
      <c r="BH10" s="12"/>
      <c r="BI10" s="14"/>
      <c r="BJ10" s="12"/>
      <c r="BM10" s="12"/>
    </row>
    <row r="11" spans="1:65">
      <c r="A11" s="65" t="s">
        <v>202</v>
      </c>
      <c r="B11" s="12"/>
      <c r="C11" s="12"/>
      <c r="D11" s="12"/>
      <c r="E11" s="12"/>
      <c r="J11" s="67">
        <v>3.92</v>
      </c>
      <c r="M11" s="66">
        <v>5.9999999999999995E-4</v>
      </c>
      <c r="N11" s="67">
        <f>N12+N173+N429+N451</f>
        <v>2018103627.7372129</v>
      </c>
      <c r="P11" s="67">
        <v>8469.6355100000001</v>
      </c>
      <c r="Q11" s="67">
        <f>Q12+Q173+Q429+Q451</f>
        <v>2214697.362341675</v>
      </c>
      <c r="S11" s="66">
        <f t="shared" ref="S11:S74" si="0">Q11/$Q$10</f>
        <v>0.9030058640009625</v>
      </c>
      <c r="T11" s="66">
        <f>Q11/'סכום נכסי הקרן'!$C$41</f>
        <v>9.6633609152074917E-2</v>
      </c>
    </row>
    <row r="12" spans="1:65">
      <c r="A12" s="65" t="s">
        <v>400</v>
      </c>
      <c r="B12" s="12"/>
      <c r="C12" s="12"/>
      <c r="D12" s="12"/>
      <c r="E12" s="12"/>
      <c r="J12" s="67">
        <v>4.24</v>
      </c>
      <c r="M12" s="66">
        <v>-9.1000000000000004E-3</v>
      </c>
      <c r="N12" s="67">
        <f>SUM(N13:N172)</f>
        <v>1247612414.157213</v>
      </c>
      <c r="P12" s="67">
        <v>6580.7455300000001</v>
      </c>
      <c r="Q12" s="67">
        <f>SUM(Q13:Q172)</f>
        <v>1419771.7844484777</v>
      </c>
      <c r="S12" s="66">
        <f t="shared" si="0"/>
        <v>0.57888823488935648</v>
      </c>
      <c r="T12" s="66">
        <f>Q12/'סכום נכסי הקרן'!$C$41</f>
        <v>6.1948722221113944E-2</v>
      </c>
    </row>
    <row r="13" spans="1:65">
      <c r="A13" t="s">
        <v>404</v>
      </c>
      <c r="B13" t="s">
        <v>405</v>
      </c>
      <c r="C13" t="s">
        <v>97</v>
      </c>
      <c r="D13" t="s">
        <v>120</v>
      </c>
      <c r="E13" t="s">
        <v>406</v>
      </c>
      <c r="F13" t="s">
        <v>407</v>
      </c>
      <c r="G13" t="s">
        <v>207</v>
      </c>
      <c r="H13" t="s">
        <v>208</v>
      </c>
      <c r="I13" t="s">
        <v>408</v>
      </c>
      <c r="J13" s="63">
        <v>1.33</v>
      </c>
      <c r="K13" t="s">
        <v>99</v>
      </c>
      <c r="L13" s="64">
        <v>6.1999999999999998E-3</v>
      </c>
      <c r="M13" s="64">
        <v>-2.8799999999999999E-2</v>
      </c>
      <c r="N13" s="63">
        <v>23654193</v>
      </c>
      <c r="O13" s="63">
        <v>105.26</v>
      </c>
      <c r="P13" s="63">
        <v>0</v>
      </c>
      <c r="Q13" s="63">
        <v>24898.403551799998</v>
      </c>
      <c r="R13" s="64">
        <v>4.7999999999999996E-3</v>
      </c>
      <c r="S13" s="64">
        <f t="shared" si="0"/>
        <v>1.0151908244368577E-2</v>
      </c>
      <c r="T13" s="64">
        <f>Q13/'סכום נכסי הקרן'!$C$41</f>
        <v>1.0863888846606587E-3</v>
      </c>
    </row>
    <row r="14" spans="1:65">
      <c r="A14" t="s">
        <v>409</v>
      </c>
      <c r="B14" t="s">
        <v>410</v>
      </c>
      <c r="C14" t="s">
        <v>97</v>
      </c>
      <c r="D14" t="s">
        <v>120</v>
      </c>
      <c r="E14" t="s">
        <v>406</v>
      </c>
      <c r="F14" t="s">
        <v>407</v>
      </c>
      <c r="G14" t="s">
        <v>207</v>
      </c>
      <c r="H14" t="s">
        <v>208</v>
      </c>
      <c r="I14" t="s">
        <v>411</v>
      </c>
      <c r="J14" s="63">
        <v>5.15</v>
      </c>
      <c r="K14" t="s">
        <v>99</v>
      </c>
      <c r="L14" s="64">
        <v>5.0000000000000001E-4</v>
      </c>
      <c r="M14" s="64">
        <v>-4.7999999999999996E-3</v>
      </c>
      <c r="N14" s="63">
        <v>11449228.42</v>
      </c>
      <c r="O14" s="63">
        <v>103.61</v>
      </c>
      <c r="P14" s="63">
        <v>0</v>
      </c>
      <c r="Q14" s="63">
        <v>11862.545565962</v>
      </c>
      <c r="R14" s="64">
        <v>1.5800000000000002E-2</v>
      </c>
      <c r="S14" s="64">
        <f t="shared" si="0"/>
        <v>4.8367548497534642E-3</v>
      </c>
      <c r="T14" s="64">
        <f>Q14/'סכום נכסי הקרן'!$C$41</f>
        <v>5.1759694631947704E-4</v>
      </c>
    </row>
    <row r="15" spans="1:65">
      <c r="A15" t="s">
        <v>412</v>
      </c>
      <c r="B15" t="s">
        <v>413</v>
      </c>
      <c r="C15" t="s">
        <v>97</v>
      </c>
      <c r="D15" t="s">
        <v>120</v>
      </c>
      <c r="E15" t="s">
        <v>414</v>
      </c>
      <c r="F15" t="s">
        <v>415</v>
      </c>
      <c r="G15" t="s">
        <v>207</v>
      </c>
      <c r="H15" t="s">
        <v>208</v>
      </c>
      <c r="I15" t="s">
        <v>264</v>
      </c>
      <c r="J15" s="63">
        <v>4.1900000000000004</v>
      </c>
      <c r="K15" t="s">
        <v>99</v>
      </c>
      <c r="L15" s="64">
        <v>1E-3</v>
      </c>
      <c r="M15" s="64">
        <v>-9.1000000000000004E-3</v>
      </c>
      <c r="N15" s="63">
        <v>46431805</v>
      </c>
      <c r="O15" s="63">
        <v>105.27</v>
      </c>
      <c r="P15" s="63">
        <v>0</v>
      </c>
      <c r="Q15" s="63">
        <v>48878.7611235</v>
      </c>
      <c r="R15" s="64">
        <v>3.1E-2</v>
      </c>
      <c r="S15" s="64">
        <f t="shared" si="0"/>
        <v>1.9929498571739104E-2</v>
      </c>
      <c r="T15" s="64">
        <f>Q15/'סכום נכסי הקרן'!$C$41</f>
        <v>2.1327207854944996E-3</v>
      </c>
    </row>
    <row r="16" spans="1:65">
      <c r="A16" t="s">
        <v>416</v>
      </c>
      <c r="B16" t="s">
        <v>417</v>
      </c>
      <c r="C16" t="s">
        <v>97</v>
      </c>
      <c r="D16" t="s">
        <v>120</v>
      </c>
      <c r="E16" t="s">
        <v>414</v>
      </c>
      <c r="F16" t="s">
        <v>415</v>
      </c>
      <c r="G16" t="s">
        <v>207</v>
      </c>
      <c r="H16" t="s">
        <v>208</v>
      </c>
      <c r="I16" t="s">
        <v>418</v>
      </c>
      <c r="J16" s="63">
        <v>1.99</v>
      </c>
      <c r="K16" t="s">
        <v>99</v>
      </c>
      <c r="L16" s="64">
        <v>5.0000000000000001E-3</v>
      </c>
      <c r="M16" s="64">
        <v>-1.44E-2</v>
      </c>
      <c r="N16" s="63">
        <v>2986000</v>
      </c>
      <c r="O16" s="63">
        <v>105.5</v>
      </c>
      <c r="P16" s="63">
        <v>0</v>
      </c>
      <c r="Q16" s="63">
        <v>3150.23</v>
      </c>
      <c r="R16" s="64">
        <v>8.8000000000000005E-3</v>
      </c>
      <c r="S16" s="64">
        <f t="shared" si="0"/>
        <v>1.2844536735908598E-3</v>
      </c>
      <c r="T16" s="64">
        <f>Q16/'סכום נכסי הקרן'!$C$41</f>
        <v>1.37453586090548E-4</v>
      </c>
    </row>
    <row r="17" spans="1:20">
      <c r="A17" t="s">
        <v>419</v>
      </c>
      <c r="B17" t="s">
        <v>420</v>
      </c>
      <c r="C17" t="s">
        <v>97</v>
      </c>
      <c r="D17" t="s">
        <v>120</v>
      </c>
      <c r="E17" t="s">
        <v>421</v>
      </c>
      <c r="F17" t="s">
        <v>415</v>
      </c>
      <c r="G17" t="s">
        <v>207</v>
      </c>
      <c r="H17" t="s">
        <v>208</v>
      </c>
      <c r="I17" t="s">
        <v>264</v>
      </c>
      <c r="J17" s="63">
        <v>3.97</v>
      </c>
      <c r="K17" t="s">
        <v>99</v>
      </c>
      <c r="L17" s="64">
        <v>8.3000000000000001E-3</v>
      </c>
      <c r="M17" s="64">
        <v>-7.1000000000000004E-3</v>
      </c>
      <c r="N17" s="63">
        <v>14477564</v>
      </c>
      <c r="O17" s="63">
        <v>108.85</v>
      </c>
      <c r="P17" s="63">
        <v>0</v>
      </c>
      <c r="Q17" s="63">
        <v>15758.828414</v>
      </c>
      <c r="R17" s="64">
        <v>1.1299999999999999E-2</v>
      </c>
      <c r="S17" s="64">
        <f t="shared" si="0"/>
        <v>6.4253991130331194E-3</v>
      </c>
      <c r="T17" s="64">
        <f>Q17/'סכום נכסי הקרן'!$C$41</f>
        <v>6.8760296171705652E-4</v>
      </c>
    </row>
    <row r="18" spans="1:20">
      <c r="A18" t="s">
        <v>422</v>
      </c>
      <c r="B18" t="s">
        <v>423</v>
      </c>
      <c r="C18" t="s">
        <v>97</v>
      </c>
      <c r="D18" t="s">
        <v>120</v>
      </c>
      <c r="E18" t="s">
        <v>421</v>
      </c>
      <c r="F18" t="s">
        <v>415</v>
      </c>
      <c r="G18" t="s">
        <v>424</v>
      </c>
      <c r="H18" t="s">
        <v>147</v>
      </c>
      <c r="I18" t="s">
        <v>264</v>
      </c>
      <c r="J18" s="63">
        <v>2.16</v>
      </c>
      <c r="K18" t="s">
        <v>99</v>
      </c>
      <c r="L18" s="64">
        <v>0.01</v>
      </c>
      <c r="M18" s="64">
        <v>-1.23E-2</v>
      </c>
      <c r="N18" s="63">
        <v>55558376</v>
      </c>
      <c r="O18" s="63">
        <v>107.05</v>
      </c>
      <c r="P18" s="63">
        <v>0</v>
      </c>
      <c r="Q18" s="63">
        <v>59475.241507999999</v>
      </c>
      <c r="R18" s="64">
        <v>2.4E-2</v>
      </c>
      <c r="S18" s="64">
        <f t="shared" si="0"/>
        <v>2.4250036487067354E-2</v>
      </c>
      <c r="T18" s="64">
        <f>Q18/'סכום נכסי הקרן'!$C$41</f>
        <v>2.5950756703085206E-3</v>
      </c>
    </row>
    <row r="19" spans="1:20">
      <c r="A19" t="s">
        <v>425</v>
      </c>
      <c r="B19" t="s">
        <v>426</v>
      </c>
      <c r="C19" t="s">
        <v>97</v>
      </c>
      <c r="D19" t="s">
        <v>120</v>
      </c>
      <c r="E19" t="s">
        <v>427</v>
      </c>
      <c r="F19" t="s">
        <v>415</v>
      </c>
      <c r="G19" t="s">
        <v>207</v>
      </c>
      <c r="H19" t="s">
        <v>208</v>
      </c>
      <c r="I19" t="s">
        <v>264</v>
      </c>
      <c r="J19" s="63">
        <v>3.2</v>
      </c>
      <c r="K19" t="s">
        <v>99</v>
      </c>
      <c r="L19" s="64">
        <v>8.6E-3</v>
      </c>
      <c r="M19" s="64">
        <v>-1.0500000000000001E-2</v>
      </c>
      <c r="N19" s="63">
        <v>84285590</v>
      </c>
      <c r="O19" s="63">
        <v>109.56</v>
      </c>
      <c r="P19" s="63">
        <v>0</v>
      </c>
      <c r="Q19" s="63">
        <v>92343.292404000007</v>
      </c>
      <c r="R19" s="64">
        <v>3.3700000000000001E-2</v>
      </c>
      <c r="S19" s="64">
        <f t="shared" si="0"/>
        <v>3.765143534275045E-2</v>
      </c>
      <c r="T19" s="64">
        <f>Q19/'סכום נכסי הקרן'!$C$41</f>
        <v>4.0292031668601536E-3</v>
      </c>
    </row>
    <row r="20" spans="1:20">
      <c r="A20" t="s">
        <v>428</v>
      </c>
      <c r="B20" t="s">
        <v>429</v>
      </c>
      <c r="C20" t="s">
        <v>97</v>
      </c>
      <c r="D20" t="s">
        <v>120</v>
      </c>
      <c r="E20" t="s">
        <v>427</v>
      </c>
      <c r="F20" t="s">
        <v>415</v>
      </c>
      <c r="G20" t="s">
        <v>207</v>
      </c>
      <c r="H20" t="s">
        <v>208</v>
      </c>
      <c r="I20" t="s">
        <v>264</v>
      </c>
      <c r="J20" s="63">
        <v>6.02</v>
      </c>
      <c r="K20" t="s">
        <v>99</v>
      </c>
      <c r="L20" s="64">
        <v>1.2200000000000001E-2</v>
      </c>
      <c r="M20" s="64">
        <v>-6.1999999999999998E-3</v>
      </c>
      <c r="N20" s="63">
        <v>12223159</v>
      </c>
      <c r="O20" s="63">
        <v>115.4</v>
      </c>
      <c r="P20" s="63">
        <v>0</v>
      </c>
      <c r="Q20" s="63">
        <v>14105.525486</v>
      </c>
      <c r="R20" s="64">
        <v>6.1000000000000004E-3</v>
      </c>
      <c r="S20" s="64">
        <f t="shared" si="0"/>
        <v>5.7512924543357781E-3</v>
      </c>
      <c r="T20" s="64">
        <f>Q20/'סכום נכסי הקרן'!$C$41</f>
        <v>6.1546460472483588E-4</v>
      </c>
    </row>
    <row r="21" spans="1:20">
      <c r="A21" t="s">
        <v>430</v>
      </c>
      <c r="B21" t="s">
        <v>431</v>
      </c>
      <c r="C21" t="s">
        <v>97</v>
      </c>
      <c r="D21" t="s">
        <v>120</v>
      </c>
      <c r="E21" t="s">
        <v>427</v>
      </c>
      <c r="F21" t="s">
        <v>415</v>
      </c>
      <c r="G21" t="s">
        <v>207</v>
      </c>
      <c r="H21" t="s">
        <v>208</v>
      </c>
      <c r="I21" t="s">
        <v>264</v>
      </c>
      <c r="J21" s="63">
        <v>2.33</v>
      </c>
      <c r="K21" t="s">
        <v>99</v>
      </c>
      <c r="L21" s="64">
        <v>1E-3</v>
      </c>
      <c r="M21" s="64">
        <v>-1.23E-2</v>
      </c>
      <c r="N21" s="63">
        <v>16891481</v>
      </c>
      <c r="O21" s="63">
        <v>104.05</v>
      </c>
      <c r="P21" s="63">
        <v>0</v>
      </c>
      <c r="Q21" s="63">
        <v>17575.5859805</v>
      </c>
      <c r="R21" s="64">
        <v>6.6E-3</v>
      </c>
      <c r="S21" s="64">
        <f t="shared" si="0"/>
        <v>7.1661516708828371E-3</v>
      </c>
      <c r="T21" s="64">
        <f>Q21/'סכום נכסי הקרן'!$C$41</f>
        <v>7.6687331422229017E-4</v>
      </c>
    </row>
    <row r="22" spans="1:20">
      <c r="A22" t="s">
        <v>432</v>
      </c>
      <c r="B22" t="s">
        <v>433</v>
      </c>
      <c r="C22" t="s">
        <v>97</v>
      </c>
      <c r="D22" t="s">
        <v>120</v>
      </c>
      <c r="E22" t="s">
        <v>427</v>
      </c>
      <c r="F22" t="s">
        <v>415</v>
      </c>
      <c r="G22" t="s">
        <v>207</v>
      </c>
      <c r="H22" t="s">
        <v>208</v>
      </c>
      <c r="I22" t="s">
        <v>434</v>
      </c>
      <c r="J22" s="63">
        <v>8.94</v>
      </c>
      <c r="K22" t="s">
        <v>99</v>
      </c>
      <c r="L22" s="64">
        <v>2E-3</v>
      </c>
      <c r="M22" s="64">
        <v>-4.0000000000000002E-4</v>
      </c>
      <c r="N22" s="63">
        <v>18000000</v>
      </c>
      <c r="O22" s="63">
        <v>103.7</v>
      </c>
      <c r="P22" s="63">
        <v>36.540860000000002</v>
      </c>
      <c r="Q22" s="63">
        <v>18702.540860000001</v>
      </c>
      <c r="R22" s="64">
        <v>4.36E-2</v>
      </c>
      <c r="S22" s="64">
        <f t="shared" si="0"/>
        <v>7.6256487028280983E-3</v>
      </c>
      <c r="T22" s="64">
        <f>Q22/'סכום נכסי הקרן'!$C$41</f>
        <v>8.1604559356364512E-4</v>
      </c>
    </row>
    <row r="23" spans="1:20">
      <c r="A23" t="s">
        <v>435</v>
      </c>
      <c r="B23" t="s">
        <v>436</v>
      </c>
      <c r="C23" t="s">
        <v>97</v>
      </c>
      <c r="D23" t="s">
        <v>120</v>
      </c>
      <c r="E23" t="s">
        <v>427</v>
      </c>
      <c r="F23" t="s">
        <v>415</v>
      </c>
      <c r="G23" t="s">
        <v>207</v>
      </c>
      <c r="H23" t="s">
        <v>208</v>
      </c>
      <c r="I23" t="s">
        <v>437</v>
      </c>
      <c r="J23" s="63">
        <v>0.2</v>
      </c>
      <c r="K23" t="s">
        <v>99</v>
      </c>
      <c r="L23" s="64">
        <v>4.1000000000000003E-3</v>
      </c>
      <c r="M23" s="64">
        <v>-7.7000000000000002E-3</v>
      </c>
      <c r="N23" s="63">
        <v>2086930.89</v>
      </c>
      <c r="O23" s="63">
        <v>101.67</v>
      </c>
      <c r="P23" s="63">
        <v>0</v>
      </c>
      <c r="Q23" s="63">
        <v>2121.782635863</v>
      </c>
      <c r="R23" s="64">
        <v>5.1000000000000004E-3</v>
      </c>
      <c r="S23" s="64">
        <f t="shared" si="0"/>
        <v>8.6512143595722469E-4</v>
      </c>
      <c r="T23" s="64">
        <f>Q23/'סכום נכסי הקרן'!$C$41</f>
        <v>9.2579472674701431E-5</v>
      </c>
    </row>
    <row r="24" spans="1:20">
      <c r="A24" t="s">
        <v>438</v>
      </c>
      <c r="B24" t="s">
        <v>439</v>
      </c>
      <c r="C24" t="s">
        <v>97</v>
      </c>
      <c r="D24" t="s">
        <v>120</v>
      </c>
      <c r="E24" t="s">
        <v>427</v>
      </c>
      <c r="F24" t="s">
        <v>415</v>
      </c>
      <c r="G24" t="s">
        <v>424</v>
      </c>
      <c r="H24" t="s">
        <v>147</v>
      </c>
      <c r="I24" t="s">
        <v>440</v>
      </c>
      <c r="J24" s="63">
        <v>0.09</v>
      </c>
      <c r="K24" t="s">
        <v>99</v>
      </c>
      <c r="L24" s="64">
        <v>0.04</v>
      </c>
      <c r="M24" s="64">
        <v>1.7299999999999999E-2</v>
      </c>
      <c r="N24" s="63">
        <v>8837727</v>
      </c>
      <c r="O24" s="63">
        <v>106.9</v>
      </c>
      <c r="P24" s="63">
        <v>0</v>
      </c>
      <c r="Q24" s="63">
        <v>9447.5301629999994</v>
      </c>
      <c r="R24" s="64">
        <v>4.3E-3</v>
      </c>
      <c r="S24" s="64">
        <f t="shared" si="0"/>
        <v>3.8520726500051758E-3</v>
      </c>
      <c r="T24" s="64">
        <f>Q24/'סכום נכסי הקרן'!$C$41</f>
        <v>4.1222288550454074E-4</v>
      </c>
    </row>
    <row r="25" spans="1:20">
      <c r="A25" t="s">
        <v>441</v>
      </c>
      <c r="B25" t="s">
        <v>442</v>
      </c>
      <c r="C25" t="s">
        <v>97</v>
      </c>
      <c r="D25" t="s">
        <v>120</v>
      </c>
      <c r="E25" t="s">
        <v>427</v>
      </c>
      <c r="F25" t="s">
        <v>415</v>
      </c>
      <c r="G25" t="s">
        <v>207</v>
      </c>
      <c r="H25" t="s">
        <v>208</v>
      </c>
      <c r="I25" t="s">
        <v>264</v>
      </c>
      <c r="J25" s="63">
        <v>4.95</v>
      </c>
      <c r="K25" t="s">
        <v>99</v>
      </c>
      <c r="L25" s="64">
        <v>3.8E-3</v>
      </c>
      <c r="M25" s="64">
        <v>-8.0000000000000002E-3</v>
      </c>
      <c r="N25" s="63">
        <v>62469485</v>
      </c>
      <c r="O25" s="63">
        <v>105.95</v>
      </c>
      <c r="P25" s="63">
        <v>0</v>
      </c>
      <c r="Q25" s="63">
        <v>66186.419357499995</v>
      </c>
      <c r="R25" s="64">
        <v>2.0799999999999999E-2</v>
      </c>
      <c r="S25" s="64">
        <f t="shared" si="0"/>
        <v>2.6986407178385727E-2</v>
      </c>
      <c r="T25" s="64">
        <f>Q25/'סכום נכסי הקרן'!$C$41</f>
        <v>2.8879036423312705E-3</v>
      </c>
    </row>
    <row r="26" spans="1:20">
      <c r="A26" t="s">
        <v>443</v>
      </c>
      <c r="B26" t="s">
        <v>444</v>
      </c>
      <c r="C26" t="s">
        <v>97</v>
      </c>
      <c r="D26" t="s">
        <v>120</v>
      </c>
      <c r="E26" t="s">
        <v>427</v>
      </c>
      <c r="F26" t="s">
        <v>415</v>
      </c>
      <c r="G26" t="s">
        <v>207</v>
      </c>
      <c r="H26" t="s">
        <v>208</v>
      </c>
      <c r="I26" t="s">
        <v>264</v>
      </c>
      <c r="J26" s="63">
        <v>1.23</v>
      </c>
      <c r="K26" t="s">
        <v>99</v>
      </c>
      <c r="L26" s="64">
        <v>9.9000000000000008E-3</v>
      </c>
      <c r="M26" s="64">
        <v>-1.4E-2</v>
      </c>
      <c r="N26" s="63">
        <v>22275507</v>
      </c>
      <c r="O26" s="63">
        <v>106.16</v>
      </c>
      <c r="P26" s="63">
        <v>0</v>
      </c>
      <c r="Q26" s="63">
        <v>23647.6782312</v>
      </c>
      <c r="R26" s="64">
        <v>7.4000000000000003E-3</v>
      </c>
      <c r="S26" s="64">
        <f t="shared" si="0"/>
        <v>9.6419458820338338E-3</v>
      </c>
      <c r="T26" s="64">
        <f>Q26/'סכום נכסי הקרן'!$C$41</f>
        <v>1.0318161453588552E-3</v>
      </c>
    </row>
    <row r="27" spans="1:20">
      <c r="A27" t="s">
        <v>445</v>
      </c>
      <c r="B27" t="s">
        <v>446</v>
      </c>
      <c r="C27" t="s">
        <v>97</v>
      </c>
      <c r="D27" t="s">
        <v>120</v>
      </c>
      <c r="E27" t="s">
        <v>447</v>
      </c>
      <c r="F27" t="s">
        <v>448</v>
      </c>
      <c r="G27" t="s">
        <v>207</v>
      </c>
      <c r="H27" t="s">
        <v>208</v>
      </c>
      <c r="I27" t="s">
        <v>264</v>
      </c>
      <c r="J27" s="63">
        <v>14.73</v>
      </c>
      <c r="K27" t="s">
        <v>99</v>
      </c>
      <c r="L27" s="64">
        <v>2.07E-2</v>
      </c>
      <c r="M27" s="64">
        <v>6.6E-3</v>
      </c>
      <c r="N27" s="63">
        <v>19933046</v>
      </c>
      <c r="O27" s="63">
        <v>121.8</v>
      </c>
      <c r="P27" s="63">
        <v>0</v>
      </c>
      <c r="Q27" s="63">
        <v>24278.450027999999</v>
      </c>
      <c r="R27" s="64">
        <v>8.8000000000000005E-3</v>
      </c>
      <c r="S27" s="64">
        <f t="shared" si="0"/>
        <v>9.8991325482763841E-3</v>
      </c>
      <c r="T27" s="64">
        <f>Q27/'סכום נכסי הקרן'!$C$41</f>
        <v>1.0593385311766968E-3</v>
      </c>
    </row>
    <row r="28" spans="1:20">
      <c r="A28" t="s">
        <v>449</v>
      </c>
      <c r="B28" t="s">
        <v>450</v>
      </c>
      <c r="C28" t="s">
        <v>97</v>
      </c>
      <c r="D28" t="s">
        <v>120</v>
      </c>
      <c r="E28" t="s">
        <v>447</v>
      </c>
      <c r="F28" t="s">
        <v>448</v>
      </c>
      <c r="G28" t="s">
        <v>207</v>
      </c>
      <c r="H28" t="s">
        <v>208</v>
      </c>
      <c r="I28" t="s">
        <v>451</v>
      </c>
      <c r="J28" s="63">
        <v>4.5199999999999996</v>
      </c>
      <c r="K28" t="s">
        <v>99</v>
      </c>
      <c r="L28" s="64">
        <v>1E-3</v>
      </c>
      <c r="M28" s="64">
        <v>-9.4999999999999998E-3</v>
      </c>
      <c r="N28" s="63">
        <v>5324957</v>
      </c>
      <c r="O28" s="63">
        <v>104.75</v>
      </c>
      <c r="P28" s="63">
        <v>0</v>
      </c>
      <c r="Q28" s="63">
        <v>5577.8924575000001</v>
      </c>
      <c r="R28" s="64">
        <v>8.0000000000000002E-3</v>
      </c>
      <c r="S28" s="64">
        <f t="shared" si="0"/>
        <v>2.2742924986209338E-3</v>
      </c>
      <c r="T28" s="64">
        <f>Q28/'סכום נכסי הקרן'!$C$41</f>
        <v>2.4337947423229244E-4</v>
      </c>
    </row>
    <row r="29" spans="1:20">
      <c r="A29" t="s">
        <v>452</v>
      </c>
      <c r="B29" t="s">
        <v>453</v>
      </c>
      <c r="C29" t="s">
        <v>97</v>
      </c>
      <c r="D29" t="s">
        <v>120</v>
      </c>
      <c r="E29" t="s">
        <v>454</v>
      </c>
      <c r="F29" t="s">
        <v>415</v>
      </c>
      <c r="G29" t="s">
        <v>207</v>
      </c>
      <c r="H29" t="s">
        <v>208</v>
      </c>
      <c r="I29" t="s">
        <v>455</v>
      </c>
      <c r="J29" s="63">
        <v>0.99</v>
      </c>
      <c r="K29" t="s">
        <v>99</v>
      </c>
      <c r="L29" s="64">
        <v>3.5499999999999997E-2</v>
      </c>
      <c r="M29" s="64">
        <v>0.12180000000000001</v>
      </c>
      <c r="N29" s="63">
        <v>403341.74</v>
      </c>
      <c r="O29" s="63">
        <v>118.41</v>
      </c>
      <c r="P29" s="63">
        <v>0</v>
      </c>
      <c r="Q29" s="63">
        <v>477.59695433399997</v>
      </c>
      <c r="R29" s="64">
        <v>1.9E-3</v>
      </c>
      <c r="S29" s="64">
        <f t="shared" si="0"/>
        <v>1.9473218225022059E-4</v>
      </c>
      <c r="T29" s="64">
        <f>Q29/'סכום נכסי הקרן'!$C$41</f>
        <v>2.0838927341537598E-5</v>
      </c>
    </row>
    <row r="30" spans="1:20">
      <c r="A30" t="s">
        <v>456</v>
      </c>
      <c r="B30" t="s">
        <v>457</v>
      </c>
      <c r="C30" t="s">
        <v>97</v>
      </c>
      <c r="D30" t="s">
        <v>120</v>
      </c>
      <c r="E30" t="s">
        <v>454</v>
      </c>
      <c r="F30" t="s">
        <v>415</v>
      </c>
      <c r="G30" t="s">
        <v>207</v>
      </c>
      <c r="H30" t="s">
        <v>208</v>
      </c>
      <c r="I30" t="s">
        <v>455</v>
      </c>
      <c r="J30" s="63">
        <v>4.54</v>
      </c>
      <c r="K30" t="s">
        <v>99</v>
      </c>
      <c r="L30" s="64">
        <v>1.4999999999999999E-2</v>
      </c>
      <c r="M30" s="64">
        <v>-5.4000000000000003E-3</v>
      </c>
      <c r="N30" s="63">
        <v>313368.55</v>
      </c>
      <c r="O30" s="63">
        <v>113.8</v>
      </c>
      <c r="P30" s="63">
        <v>0</v>
      </c>
      <c r="Q30" s="63">
        <v>356.61340990000002</v>
      </c>
      <c r="R30" s="64">
        <v>6.9999999999999999E-4</v>
      </c>
      <c r="S30" s="64">
        <f t="shared" si="0"/>
        <v>1.4540316243506605E-4</v>
      </c>
      <c r="T30" s="64">
        <f>Q30/'סכום נכסי הקרן'!$C$41</f>
        <v>1.5560067689893604E-5</v>
      </c>
    </row>
    <row r="31" spans="1:20">
      <c r="A31" t="s">
        <v>458</v>
      </c>
      <c r="B31" t="s">
        <v>459</v>
      </c>
      <c r="C31" t="s">
        <v>97</v>
      </c>
      <c r="D31" t="s">
        <v>120</v>
      </c>
      <c r="E31" t="s">
        <v>460</v>
      </c>
      <c r="F31" t="s">
        <v>415</v>
      </c>
      <c r="G31" t="s">
        <v>207</v>
      </c>
      <c r="H31" t="s">
        <v>208</v>
      </c>
      <c r="I31" t="s">
        <v>264</v>
      </c>
      <c r="J31" s="63">
        <v>1.24</v>
      </c>
      <c r="K31" t="s">
        <v>99</v>
      </c>
      <c r="L31" s="64">
        <v>7.0000000000000001E-3</v>
      </c>
      <c r="M31" s="64">
        <v>-1.29E-2</v>
      </c>
      <c r="N31" s="63">
        <v>7770281</v>
      </c>
      <c r="O31" s="63">
        <v>105.8</v>
      </c>
      <c r="P31" s="63">
        <v>0</v>
      </c>
      <c r="Q31" s="63">
        <v>8220.9572979999994</v>
      </c>
      <c r="R31" s="64">
        <v>5.4999999999999997E-3</v>
      </c>
      <c r="S31" s="64">
        <f t="shared" si="0"/>
        <v>3.3519580480948019E-3</v>
      </c>
      <c r="T31" s="64">
        <f>Q31/'סכום נכסי הקרן'!$C$41</f>
        <v>3.5870398723501513E-4</v>
      </c>
    </row>
    <row r="32" spans="1:20">
      <c r="A32" t="s">
        <v>461</v>
      </c>
      <c r="B32" t="s">
        <v>462</v>
      </c>
      <c r="C32" t="s">
        <v>97</v>
      </c>
      <c r="D32" t="s">
        <v>120</v>
      </c>
      <c r="E32" t="s">
        <v>460</v>
      </c>
      <c r="F32" t="s">
        <v>415</v>
      </c>
      <c r="G32" t="s">
        <v>424</v>
      </c>
      <c r="H32" t="s">
        <v>147</v>
      </c>
      <c r="I32" t="s">
        <v>264</v>
      </c>
      <c r="J32" s="63">
        <v>3.85</v>
      </c>
      <c r="K32" t="s">
        <v>99</v>
      </c>
      <c r="L32" s="64">
        <v>6.0000000000000001E-3</v>
      </c>
      <c r="M32" s="64">
        <v>-9.4000000000000004E-3</v>
      </c>
      <c r="N32" s="63">
        <v>17138053.25</v>
      </c>
      <c r="O32" s="63">
        <v>108.62</v>
      </c>
      <c r="P32" s="63">
        <v>0</v>
      </c>
      <c r="Q32" s="63">
        <v>18615.35344015</v>
      </c>
      <c r="R32" s="64">
        <v>1.0999999999999999E-2</v>
      </c>
      <c r="S32" s="64">
        <f t="shared" si="0"/>
        <v>7.5900994884160579E-3</v>
      </c>
      <c r="T32" s="64">
        <f>Q32/'סכום נכסי הקרן'!$C$41</f>
        <v>8.1224135593008662E-4</v>
      </c>
    </row>
    <row r="33" spans="1:20">
      <c r="A33" t="s">
        <v>463</v>
      </c>
      <c r="B33" t="s">
        <v>464</v>
      </c>
      <c r="C33" t="s">
        <v>97</v>
      </c>
      <c r="D33" t="s">
        <v>120</v>
      </c>
      <c r="E33" t="s">
        <v>460</v>
      </c>
      <c r="F33" t="s">
        <v>415</v>
      </c>
      <c r="G33" t="s">
        <v>207</v>
      </c>
      <c r="H33" t="s">
        <v>208</v>
      </c>
      <c r="I33" t="s">
        <v>264</v>
      </c>
      <c r="J33" s="63">
        <v>1.0900000000000001</v>
      </c>
      <c r="K33" t="s">
        <v>99</v>
      </c>
      <c r="L33" s="64">
        <v>0.05</v>
      </c>
      <c r="M33" s="64">
        <v>-1.12E-2</v>
      </c>
      <c r="N33" s="63">
        <v>22584572</v>
      </c>
      <c r="O33" s="63">
        <v>113.96</v>
      </c>
      <c r="P33" s="63">
        <v>0</v>
      </c>
      <c r="Q33" s="63">
        <v>25737.3782512</v>
      </c>
      <c r="R33" s="64">
        <v>7.1999999999999998E-3</v>
      </c>
      <c r="S33" s="64">
        <f t="shared" si="0"/>
        <v>1.04939861671533E-2</v>
      </c>
      <c r="T33" s="64">
        <f>Q33/'סכום נכסי הקרן'!$C$41</f>
        <v>1.1229957613241943E-3</v>
      </c>
    </row>
    <row r="34" spans="1:20">
      <c r="A34" t="s">
        <v>465</v>
      </c>
      <c r="B34" t="s">
        <v>466</v>
      </c>
      <c r="C34" t="s">
        <v>97</v>
      </c>
      <c r="D34" t="s">
        <v>120</v>
      </c>
      <c r="E34" t="s">
        <v>460</v>
      </c>
      <c r="F34" t="s">
        <v>415</v>
      </c>
      <c r="G34" t="s">
        <v>207</v>
      </c>
      <c r="H34" t="s">
        <v>208</v>
      </c>
      <c r="I34" t="s">
        <v>264</v>
      </c>
      <c r="J34" s="63">
        <v>4.88</v>
      </c>
      <c r="K34" t="s">
        <v>99</v>
      </c>
      <c r="L34" s="64">
        <v>1.7500000000000002E-2</v>
      </c>
      <c r="M34" s="64">
        <v>-9.7000000000000003E-3</v>
      </c>
      <c r="N34" s="63">
        <v>76499433.260000005</v>
      </c>
      <c r="O34" s="63">
        <v>114.9</v>
      </c>
      <c r="P34" s="63">
        <v>0</v>
      </c>
      <c r="Q34" s="63">
        <v>87897.848815739999</v>
      </c>
      <c r="R34" s="64">
        <v>1.8499999999999999E-2</v>
      </c>
      <c r="S34" s="64">
        <f t="shared" si="0"/>
        <v>3.583887995864151E-2</v>
      </c>
      <c r="T34" s="64">
        <f>Q34/'סכום נכסי הקרן'!$C$41</f>
        <v>3.8352356905268152E-3</v>
      </c>
    </row>
    <row r="35" spans="1:20">
      <c r="A35" t="s">
        <v>467</v>
      </c>
      <c r="B35" t="s">
        <v>468</v>
      </c>
      <c r="C35" t="s">
        <v>97</v>
      </c>
      <c r="D35" t="s">
        <v>120</v>
      </c>
      <c r="E35" t="s">
        <v>469</v>
      </c>
      <c r="F35" t="s">
        <v>415</v>
      </c>
      <c r="G35" t="s">
        <v>470</v>
      </c>
      <c r="H35" t="s">
        <v>208</v>
      </c>
      <c r="I35" t="s">
        <v>471</v>
      </c>
      <c r="J35" s="63">
        <v>0.83</v>
      </c>
      <c r="K35" t="s">
        <v>99</v>
      </c>
      <c r="L35" s="64">
        <v>4.7500000000000001E-2</v>
      </c>
      <c r="M35" s="64">
        <v>-1.8599999999999998E-2</v>
      </c>
      <c r="N35" s="63">
        <v>1925724.99</v>
      </c>
      <c r="O35" s="63">
        <v>129.65</v>
      </c>
      <c r="P35" s="63">
        <v>0</v>
      </c>
      <c r="Q35" s="63">
        <v>2496.7024495350001</v>
      </c>
      <c r="R35" s="64">
        <v>1.3299999999999999E-2</v>
      </c>
      <c r="S35" s="64">
        <f t="shared" si="0"/>
        <v>1.0179887288129848E-3</v>
      </c>
      <c r="T35" s="64">
        <f>Q35/'סכום נכסי הקרן'!$C$41</f>
        <v>1.089383013588345E-4</v>
      </c>
    </row>
    <row r="36" spans="1:20">
      <c r="A36" t="s">
        <v>472</v>
      </c>
      <c r="B36" t="s">
        <v>473</v>
      </c>
      <c r="C36" t="s">
        <v>97</v>
      </c>
      <c r="D36" t="s">
        <v>120</v>
      </c>
      <c r="E36" t="s">
        <v>474</v>
      </c>
      <c r="F36" t="s">
        <v>475</v>
      </c>
      <c r="G36" t="s">
        <v>470</v>
      </c>
      <c r="H36" t="s">
        <v>208</v>
      </c>
      <c r="I36" t="s">
        <v>476</v>
      </c>
      <c r="J36" s="63">
        <v>0.68</v>
      </c>
      <c r="K36" t="s">
        <v>99</v>
      </c>
      <c r="L36" s="64">
        <v>3.6400000000000002E-2</v>
      </c>
      <c r="M36" s="64">
        <v>-1.7899999999999999E-2</v>
      </c>
      <c r="N36" s="63">
        <v>278237.77</v>
      </c>
      <c r="O36" s="63">
        <v>116</v>
      </c>
      <c r="P36" s="63">
        <v>0</v>
      </c>
      <c r="Q36" s="63">
        <v>322.75581319999998</v>
      </c>
      <c r="R36" s="64">
        <v>7.6E-3</v>
      </c>
      <c r="S36" s="64">
        <f t="shared" si="0"/>
        <v>1.3159829280323828E-4</v>
      </c>
      <c r="T36" s="64">
        <f>Q36/'סכום נכסי הקרן'!$C$41</f>
        <v>1.4082763466766242E-5</v>
      </c>
    </row>
    <row r="37" spans="1:20">
      <c r="A37" t="s">
        <v>477</v>
      </c>
      <c r="B37" t="s">
        <v>478</v>
      </c>
      <c r="C37" t="s">
        <v>97</v>
      </c>
      <c r="D37" t="s">
        <v>120</v>
      </c>
      <c r="E37" t="s">
        <v>479</v>
      </c>
      <c r="F37" t="s">
        <v>480</v>
      </c>
      <c r="G37" t="s">
        <v>470</v>
      </c>
      <c r="H37" t="s">
        <v>208</v>
      </c>
      <c r="I37" t="s">
        <v>264</v>
      </c>
      <c r="J37" s="63">
        <v>3.85</v>
      </c>
      <c r="K37" t="s">
        <v>99</v>
      </c>
      <c r="L37" s="64">
        <v>4.4999999999999998E-2</v>
      </c>
      <c r="M37" s="64">
        <v>-8.8999999999999999E-3</v>
      </c>
      <c r="N37" s="63">
        <v>2489032</v>
      </c>
      <c r="O37" s="63">
        <v>127.96</v>
      </c>
      <c r="P37" s="63">
        <v>0</v>
      </c>
      <c r="Q37" s="63">
        <v>3184.9653472</v>
      </c>
      <c r="R37" s="64">
        <v>8.0000000000000004E-4</v>
      </c>
      <c r="S37" s="64">
        <f t="shared" si="0"/>
        <v>1.2986164313306102E-3</v>
      </c>
      <c r="T37" s="64">
        <f>Q37/'סכום נכסי הקרן'!$C$41</f>
        <v>1.3896918908992909E-4</v>
      </c>
    </row>
    <row r="38" spans="1:20">
      <c r="A38" t="s">
        <v>481</v>
      </c>
      <c r="B38" t="s">
        <v>482</v>
      </c>
      <c r="C38" t="s">
        <v>97</v>
      </c>
      <c r="D38" t="s">
        <v>120</v>
      </c>
      <c r="E38" t="s">
        <v>479</v>
      </c>
      <c r="F38" t="s">
        <v>480</v>
      </c>
      <c r="G38" t="s">
        <v>470</v>
      </c>
      <c r="H38" t="s">
        <v>208</v>
      </c>
      <c r="I38" t="s">
        <v>264</v>
      </c>
      <c r="J38" s="63">
        <v>8.61</v>
      </c>
      <c r="K38" t="s">
        <v>99</v>
      </c>
      <c r="L38" s="64">
        <v>2.3900000000000001E-2</v>
      </c>
      <c r="M38" s="64">
        <v>8.0000000000000004E-4</v>
      </c>
      <c r="N38" s="63">
        <v>8869697</v>
      </c>
      <c r="O38" s="63">
        <v>122.5</v>
      </c>
      <c r="P38" s="63">
        <v>0</v>
      </c>
      <c r="Q38" s="63">
        <v>10865.378825</v>
      </c>
      <c r="R38" s="64">
        <v>4.4999999999999997E-3</v>
      </c>
      <c r="S38" s="64">
        <f t="shared" si="0"/>
        <v>4.4301767638323516E-3</v>
      </c>
      <c r="T38" s="64">
        <f>Q38/'סכום נכסי הקרן'!$C$41</f>
        <v>4.7408769636774286E-4</v>
      </c>
    </row>
    <row r="39" spans="1:20">
      <c r="A39" t="s">
        <v>483</v>
      </c>
      <c r="B39" t="s">
        <v>484</v>
      </c>
      <c r="C39" t="s">
        <v>97</v>
      </c>
      <c r="D39" t="s">
        <v>120</v>
      </c>
      <c r="E39" t="s">
        <v>479</v>
      </c>
      <c r="F39" t="s">
        <v>480</v>
      </c>
      <c r="G39" t="s">
        <v>470</v>
      </c>
      <c r="H39" t="s">
        <v>208</v>
      </c>
      <c r="I39" t="s">
        <v>264</v>
      </c>
      <c r="J39" s="63">
        <v>6.09</v>
      </c>
      <c r="K39" t="s">
        <v>99</v>
      </c>
      <c r="L39" s="64">
        <v>3.85E-2</v>
      </c>
      <c r="M39" s="64">
        <v>-3.7000000000000002E-3</v>
      </c>
      <c r="N39" s="63">
        <v>46529506.869999997</v>
      </c>
      <c r="O39" s="63">
        <v>132.38999999999999</v>
      </c>
      <c r="P39" s="63">
        <v>0</v>
      </c>
      <c r="Q39" s="63">
        <v>61600.414145192997</v>
      </c>
      <c r="R39" s="64">
        <v>1.7600000000000001E-2</v>
      </c>
      <c r="S39" s="64">
        <f t="shared" si="0"/>
        <v>2.5116540139453788E-2</v>
      </c>
      <c r="T39" s="64">
        <f>Q39/'סכום נכסי הקרן'!$C$41</f>
        <v>2.6878030584813477E-3</v>
      </c>
    </row>
    <row r="40" spans="1:20">
      <c r="A40" t="s">
        <v>485</v>
      </c>
      <c r="B40" t="s">
        <v>486</v>
      </c>
      <c r="C40" t="s">
        <v>97</v>
      </c>
      <c r="D40" t="s">
        <v>487</v>
      </c>
      <c r="E40" t="s">
        <v>427</v>
      </c>
      <c r="F40" t="s">
        <v>415</v>
      </c>
      <c r="G40" t="s">
        <v>488</v>
      </c>
      <c r="H40" t="s">
        <v>147</v>
      </c>
      <c r="I40" t="s">
        <v>489</v>
      </c>
      <c r="J40" s="63">
        <v>2.1800000000000002</v>
      </c>
      <c r="K40" t="s">
        <v>99</v>
      </c>
      <c r="L40" s="64">
        <v>9.4999999999999998E-3</v>
      </c>
      <c r="M40" s="64">
        <v>-1.11E-2</v>
      </c>
      <c r="N40" s="63">
        <v>21484235.16</v>
      </c>
      <c r="O40" s="63">
        <v>107.11</v>
      </c>
      <c r="P40" s="63">
        <v>0</v>
      </c>
      <c r="Q40" s="63">
        <v>23011.764279875999</v>
      </c>
      <c r="R40" s="64">
        <v>3.3399999999999999E-2</v>
      </c>
      <c r="S40" s="64">
        <f t="shared" si="0"/>
        <v>9.3826625881582148E-3</v>
      </c>
      <c r="T40" s="64">
        <f>Q40/'סכום נכסי הקרן'!$C$41</f>
        <v>1.0040693925647754E-3</v>
      </c>
    </row>
    <row r="41" spans="1:20">
      <c r="A41" t="s">
        <v>490</v>
      </c>
      <c r="B41" t="s">
        <v>491</v>
      </c>
      <c r="C41" t="s">
        <v>97</v>
      </c>
      <c r="D41" t="s">
        <v>120</v>
      </c>
      <c r="E41" t="s">
        <v>427</v>
      </c>
      <c r="F41" t="s">
        <v>415</v>
      </c>
      <c r="G41" t="s">
        <v>488</v>
      </c>
      <c r="H41" t="s">
        <v>147</v>
      </c>
      <c r="I41" t="s">
        <v>391</v>
      </c>
      <c r="J41" s="63">
        <v>1.21</v>
      </c>
      <c r="K41" t="s">
        <v>99</v>
      </c>
      <c r="L41" s="64">
        <v>2.8E-3</v>
      </c>
      <c r="M41" s="64">
        <v>-5.0000000000000001E-4</v>
      </c>
      <c r="N41" s="63">
        <v>4711091</v>
      </c>
      <c r="O41" s="63">
        <v>103.04</v>
      </c>
      <c r="P41" s="63">
        <v>0</v>
      </c>
      <c r="Q41" s="63">
        <v>4854.3081664000001</v>
      </c>
      <c r="R41" s="64">
        <v>1.11E-2</v>
      </c>
      <c r="S41" s="64">
        <f t="shared" si="0"/>
        <v>1.9792630877982216E-3</v>
      </c>
      <c r="T41" s="64">
        <f>Q41/'סכום נכסי הקרן'!$C$41</f>
        <v>2.1180741262076503E-4</v>
      </c>
    </row>
    <row r="42" spans="1:20">
      <c r="A42" t="s">
        <v>492</v>
      </c>
      <c r="B42" t="s">
        <v>493</v>
      </c>
      <c r="C42" t="s">
        <v>97</v>
      </c>
      <c r="D42" t="s">
        <v>120</v>
      </c>
      <c r="E42" t="s">
        <v>427</v>
      </c>
      <c r="F42" t="s">
        <v>415</v>
      </c>
      <c r="G42" t="s">
        <v>488</v>
      </c>
      <c r="H42" t="s">
        <v>147</v>
      </c>
      <c r="I42" t="s">
        <v>489</v>
      </c>
      <c r="J42" s="63">
        <v>2.73</v>
      </c>
      <c r="K42" t="s">
        <v>99</v>
      </c>
      <c r="L42" s="64">
        <v>0.01</v>
      </c>
      <c r="M42" s="64">
        <v>-9.1000000000000004E-3</v>
      </c>
      <c r="N42" s="63">
        <v>8258963</v>
      </c>
      <c r="O42" s="63">
        <v>107.2</v>
      </c>
      <c r="P42" s="63">
        <v>0</v>
      </c>
      <c r="Q42" s="63">
        <v>8853.6083359999993</v>
      </c>
      <c r="R42" s="64">
        <v>2.0500000000000001E-2</v>
      </c>
      <c r="S42" s="64">
        <f t="shared" si="0"/>
        <v>3.6099109435532833E-3</v>
      </c>
      <c r="T42" s="64">
        <f>Q42/'סכום נכסי הקרן'!$C$41</f>
        <v>3.863083697458183E-4</v>
      </c>
    </row>
    <row r="43" spans="1:20">
      <c r="A43" t="s">
        <v>494</v>
      </c>
      <c r="B43" t="s">
        <v>495</v>
      </c>
      <c r="C43" t="s">
        <v>97</v>
      </c>
      <c r="D43" t="s">
        <v>120</v>
      </c>
      <c r="E43" t="s">
        <v>427</v>
      </c>
      <c r="F43" t="s">
        <v>415</v>
      </c>
      <c r="G43" t="s">
        <v>488</v>
      </c>
      <c r="H43" t="s">
        <v>147</v>
      </c>
      <c r="I43" t="s">
        <v>496</v>
      </c>
      <c r="J43" s="63">
        <v>5.37</v>
      </c>
      <c r="K43" t="s">
        <v>99</v>
      </c>
      <c r="L43" s="64">
        <v>5.0000000000000001E-3</v>
      </c>
      <c r="M43" s="64">
        <v>-6.1999999999999998E-3</v>
      </c>
      <c r="N43" s="63">
        <v>40731603</v>
      </c>
      <c r="O43" s="63">
        <v>106.96</v>
      </c>
      <c r="P43" s="63">
        <v>0</v>
      </c>
      <c r="Q43" s="63">
        <v>43566.522568799999</v>
      </c>
      <c r="R43" s="64">
        <v>5.3400000000000003E-2</v>
      </c>
      <c r="S43" s="64">
        <f t="shared" si="0"/>
        <v>1.7763522015558947E-2</v>
      </c>
      <c r="T43" s="64">
        <f>Q43/'סכום נכסי הקרן'!$C$41</f>
        <v>1.9009325543139239E-3</v>
      </c>
    </row>
    <row r="44" spans="1:20">
      <c r="A44" t="s">
        <v>497</v>
      </c>
      <c r="B44" t="s">
        <v>498</v>
      </c>
      <c r="C44" t="s">
        <v>97</v>
      </c>
      <c r="D44" t="s">
        <v>120</v>
      </c>
      <c r="E44" t="s">
        <v>499</v>
      </c>
      <c r="F44" t="s">
        <v>475</v>
      </c>
      <c r="G44" t="s">
        <v>488</v>
      </c>
      <c r="H44" t="s">
        <v>147</v>
      </c>
      <c r="I44" t="s">
        <v>264</v>
      </c>
      <c r="J44" s="63">
        <v>4.0999999999999996</v>
      </c>
      <c r="K44" t="s">
        <v>99</v>
      </c>
      <c r="L44" s="64">
        <v>8.3000000000000001E-3</v>
      </c>
      <c r="M44" s="64">
        <v>-9.4999999999999998E-3</v>
      </c>
      <c r="N44" s="63">
        <v>40224212</v>
      </c>
      <c r="O44" s="63">
        <v>110.03</v>
      </c>
      <c r="P44" s="63">
        <v>0</v>
      </c>
      <c r="Q44" s="63">
        <v>44258.700463599998</v>
      </c>
      <c r="R44" s="64">
        <v>2.63E-2</v>
      </c>
      <c r="S44" s="64">
        <f t="shared" si="0"/>
        <v>1.8045745992777831E-2</v>
      </c>
      <c r="T44" s="64">
        <f>Q44/'סכום נכסי הקרן'!$C$41</f>
        <v>1.9311342646185258E-3</v>
      </c>
    </row>
    <row r="45" spans="1:20">
      <c r="A45" t="s">
        <v>500</v>
      </c>
      <c r="B45" t="s">
        <v>501</v>
      </c>
      <c r="C45" t="s">
        <v>97</v>
      </c>
      <c r="D45" t="s">
        <v>120</v>
      </c>
      <c r="E45" t="s">
        <v>499</v>
      </c>
      <c r="F45" t="s">
        <v>475</v>
      </c>
      <c r="G45" t="s">
        <v>488</v>
      </c>
      <c r="H45" t="s">
        <v>147</v>
      </c>
      <c r="I45" t="s">
        <v>264</v>
      </c>
      <c r="J45" s="63">
        <v>8.0399999999999991</v>
      </c>
      <c r="K45" t="s">
        <v>99</v>
      </c>
      <c r="L45" s="64">
        <v>1.6500000000000001E-2</v>
      </c>
      <c r="M45" s="64">
        <v>-1.1999999999999999E-3</v>
      </c>
      <c r="N45" s="63">
        <v>11223675</v>
      </c>
      <c r="O45" s="63">
        <v>117.82</v>
      </c>
      <c r="P45" s="63">
        <v>0</v>
      </c>
      <c r="Q45" s="63">
        <v>13223.733885</v>
      </c>
      <c r="R45" s="64">
        <v>5.3E-3</v>
      </c>
      <c r="S45" s="64">
        <f t="shared" si="0"/>
        <v>5.3917566549668379E-3</v>
      </c>
      <c r="T45" s="64">
        <f>Q45/'סכום נכסי הקרן'!$C$41</f>
        <v>5.7698950362365415E-4</v>
      </c>
    </row>
    <row r="46" spans="1:20">
      <c r="A46" t="s">
        <v>502</v>
      </c>
      <c r="B46" t="s">
        <v>503</v>
      </c>
      <c r="C46" t="s">
        <v>97</v>
      </c>
      <c r="D46" t="s">
        <v>120</v>
      </c>
      <c r="E46" t="s">
        <v>504</v>
      </c>
      <c r="F46" t="s">
        <v>448</v>
      </c>
      <c r="G46" t="s">
        <v>470</v>
      </c>
      <c r="H46" t="s">
        <v>208</v>
      </c>
      <c r="I46" t="s">
        <v>264</v>
      </c>
      <c r="J46" s="63">
        <v>8.17</v>
      </c>
      <c r="K46" t="s">
        <v>99</v>
      </c>
      <c r="L46" s="64">
        <v>2.6499999999999999E-2</v>
      </c>
      <c r="M46" s="64">
        <v>2.9999999999999997E-4</v>
      </c>
      <c r="N46" s="63">
        <v>1809755.94</v>
      </c>
      <c r="O46" s="63">
        <v>126.8</v>
      </c>
      <c r="P46" s="63">
        <v>0</v>
      </c>
      <c r="Q46" s="63">
        <v>2294.7705319199999</v>
      </c>
      <c r="R46" s="64">
        <v>1.1999999999999999E-3</v>
      </c>
      <c r="S46" s="64">
        <f t="shared" si="0"/>
        <v>9.3565436167286056E-4</v>
      </c>
      <c r="T46" s="64">
        <f>Q46/'סכום נכסי הקרן'!$C$41</f>
        <v>1.0012743160572985E-4</v>
      </c>
    </row>
    <row r="47" spans="1:20">
      <c r="A47" t="s">
        <v>505</v>
      </c>
      <c r="B47" t="s">
        <v>506</v>
      </c>
      <c r="C47" t="s">
        <v>97</v>
      </c>
      <c r="D47" t="s">
        <v>120</v>
      </c>
      <c r="E47" t="s">
        <v>507</v>
      </c>
      <c r="F47" t="s">
        <v>475</v>
      </c>
      <c r="G47" t="s">
        <v>488</v>
      </c>
      <c r="H47" t="s">
        <v>147</v>
      </c>
      <c r="I47" t="s">
        <v>264</v>
      </c>
      <c r="J47" s="63">
        <v>4.71</v>
      </c>
      <c r="K47" t="s">
        <v>99</v>
      </c>
      <c r="L47" s="64">
        <v>1.34E-2</v>
      </c>
      <c r="M47" s="64">
        <v>-4.4999999999999997E-3</v>
      </c>
      <c r="N47" s="63">
        <v>13862506.289999999</v>
      </c>
      <c r="O47" s="63">
        <v>111.6</v>
      </c>
      <c r="P47" s="63">
        <v>891.78611000000001</v>
      </c>
      <c r="Q47" s="63">
        <v>16362.343129639999</v>
      </c>
      <c r="R47" s="64">
        <v>4.1999999999999997E-3</v>
      </c>
      <c r="S47" s="64">
        <f t="shared" si="0"/>
        <v>6.6714721596265241E-3</v>
      </c>
      <c r="T47" s="64">
        <f>Q47/'סכום נכסי הקרן'!$C$41</f>
        <v>7.1393604276927659E-4</v>
      </c>
    </row>
    <row r="48" spans="1:20">
      <c r="A48" t="s">
        <v>508</v>
      </c>
      <c r="B48" t="s">
        <v>509</v>
      </c>
      <c r="C48" t="s">
        <v>97</v>
      </c>
      <c r="D48" t="s">
        <v>120</v>
      </c>
      <c r="E48" t="s">
        <v>507</v>
      </c>
      <c r="F48" t="s">
        <v>475</v>
      </c>
      <c r="G48" t="s">
        <v>488</v>
      </c>
      <c r="H48" t="s">
        <v>147</v>
      </c>
      <c r="I48" t="s">
        <v>264</v>
      </c>
      <c r="J48" s="63">
        <v>4.93</v>
      </c>
      <c r="K48" t="s">
        <v>99</v>
      </c>
      <c r="L48" s="64">
        <v>1.77E-2</v>
      </c>
      <c r="M48" s="64">
        <v>-3.3E-3</v>
      </c>
      <c r="N48" s="63">
        <v>66744918</v>
      </c>
      <c r="O48" s="63">
        <v>112.29</v>
      </c>
      <c r="P48" s="63">
        <v>0</v>
      </c>
      <c r="Q48" s="63">
        <v>74947.868422200001</v>
      </c>
      <c r="R48" s="64">
        <v>2.06E-2</v>
      </c>
      <c r="S48" s="64">
        <f t="shared" si="0"/>
        <v>3.0558741718128262E-2</v>
      </c>
      <c r="T48" s="64">
        <f>Q48/'סכום נכסי הקרן'!$C$41</f>
        <v>3.2701908382797226E-3</v>
      </c>
    </row>
    <row r="49" spans="1:20">
      <c r="A49" t="s">
        <v>510</v>
      </c>
      <c r="B49" t="s">
        <v>511</v>
      </c>
      <c r="C49" t="s">
        <v>97</v>
      </c>
      <c r="D49" t="s">
        <v>120</v>
      </c>
      <c r="E49" t="s">
        <v>507</v>
      </c>
      <c r="F49" t="s">
        <v>475</v>
      </c>
      <c r="G49" t="s">
        <v>488</v>
      </c>
      <c r="H49" t="s">
        <v>147</v>
      </c>
      <c r="I49" t="s">
        <v>264</v>
      </c>
      <c r="J49" s="63">
        <v>8.4</v>
      </c>
      <c r="K49" t="s">
        <v>99</v>
      </c>
      <c r="L49" s="64">
        <v>2.4799999999999999E-2</v>
      </c>
      <c r="M49" s="64">
        <v>4.7999999999999996E-3</v>
      </c>
      <c r="N49" s="63">
        <v>1822159</v>
      </c>
      <c r="O49" s="63">
        <v>119.59</v>
      </c>
      <c r="P49" s="63">
        <v>0</v>
      </c>
      <c r="Q49" s="63">
        <v>2179.1199480999999</v>
      </c>
      <c r="R49" s="64">
        <v>8.9999999999999998E-4</v>
      </c>
      <c r="S49" s="64">
        <f t="shared" si="0"/>
        <v>8.8849976748750688E-4</v>
      </c>
      <c r="T49" s="64">
        <f>Q49/'סכום נכסי הקרן'!$C$41</f>
        <v>9.5081264348251967E-5</v>
      </c>
    </row>
    <row r="50" spans="1:20">
      <c r="A50" t="s">
        <v>512</v>
      </c>
      <c r="B50" t="s">
        <v>513</v>
      </c>
      <c r="C50" t="s">
        <v>97</v>
      </c>
      <c r="D50" t="s">
        <v>120</v>
      </c>
      <c r="E50" t="s">
        <v>507</v>
      </c>
      <c r="F50" t="s">
        <v>475</v>
      </c>
      <c r="G50" t="s">
        <v>470</v>
      </c>
      <c r="H50" t="s">
        <v>208</v>
      </c>
      <c r="I50" t="s">
        <v>514</v>
      </c>
      <c r="J50" s="63">
        <v>2.2599999999999998</v>
      </c>
      <c r="K50" t="s">
        <v>99</v>
      </c>
      <c r="L50" s="64">
        <v>6.4999999999999997E-3</v>
      </c>
      <c r="M50" s="64">
        <v>-1.2500000000000001E-2</v>
      </c>
      <c r="N50" s="63">
        <v>8473448.8800000008</v>
      </c>
      <c r="O50" s="63">
        <v>105.99</v>
      </c>
      <c r="P50" s="63">
        <v>0</v>
      </c>
      <c r="Q50" s="63">
        <v>8981.0084679119991</v>
      </c>
      <c r="R50" s="64">
        <v>1.4E-2</v>
      </c>
      <c r="S50" s="64">
        <f t="shared" si="0"/>
        <v>3.6618562197554424E-3</v>
      </c>
      <c r="T50" s="64">
        <f>Q50/'סכום נכסי הקרן'!$C$41</f>
        <v>3.9186720354516418E-4</v>
      </c>
    </row>
    <row r="51" spans="1:20">
      <c r="A51" t="s">
        <v>515</v>
      </c>
      <c r="B51" t="s">
        <v>516</v>
      </c>
      <c r="C51" t="s">
        <v>97</v>
      </c>
      <c r="D51" t="s">
        <v>120</v>
      </c>
      <c r="E51" t="s">
        <v>460</v>
      </c>
      <c r="F51" t="s">
        <v>415</v>
      </c>
      <c r="G51" t="s">
        <v>470</v>
      </c>
      <c r="H51" t="s">
        <v>208</v>
      </c>
      <c r="I51" t="s">
        <v>264</v>
      </c>
      <c r="J51" s="63">
        <v>1.41</v>
      </c>
      <c r="K51" t="s">
        <v>99</v>
      </c>
      <c r="L51" s="64">
        <v>4.2000000000000003E-2</v>
      </c>
      <c r="M51" s="64">
        <v>-1.46E-2</v>
      </c>
      <c r="N51" s="63">
        <v>5647587.4800000004</v>
      </c>
      <c r="O51" s="63">
        <v>112.23</v>
      </c>
      <c r="P51" s="63">
        <v>0</v>
      </c>
      <c r="Q51" s="63">
        <v>6338.2874288040002</v>
      </c>
      <c r="R51" s="64">
        <v>8.5000000000000006E-3</v>
      </c>
      <c r="S51" s="64">
        <f t="shared" si="0"/>
        <v>2.5843308495576717E-3</v>
      </c>
      <c r="T51" s="64">
        <f>Q51/'סכום נכסי הקרן'!$C$41</f>
        <v>2.7655769158497909E-4</v>
      </c>
    </row>
    <row r="52" spans="1:20">
      <c r="A52" t="s">
        <v>517</v>
      </c>
      <c r="B52" t="s">
        <v>518</v>
      </c>
      <c r="C52" t="s">
        <v>97</v>
      </c>
      <c r="D52" t="s">
        <v>120</v>
      </c>
      <c r="E52" t="s">
        <v>460</v>
      </c>
      <c r="F52" t="s">
        <v>415</v>
      </c>
      <c r="G52" t="s">
        <v>470</v>
      </c>
      <c r="H52" t="s">
        <v>208</v>
      </c>
      <c r="I52" t="s">
        <v>264</v>
      </c>
      <c r="J52" s="63">
        <v>0.93</v>
      </c>
      <c r="K52" t="s">
        <v>99</v>
      </c>
      <c r="L52" s="64">
        <v>0.04</v>
      </c>
      <c r="M52" s="64">
        <v>-9.4999999999999998E-3</v>
      </c>
      <c r="N52" s="63">
        <v>8362219.3300000001</v>
      </c>
      <c r="O52" s="63">
        <v>112.78</v>
      </c>
      <c r="P52" s="63">
        <v>0</v>
      </c>
      <c r="Q52" s="63">
        <v>9430.9109603739998</v>
      </c>
      <c r="R52" s="64">
        <v>5.7999999999999996E-3</v>
      </c>
      <c r="S52" s="64">
        <f t="shared" si="0"/>
        <v>3.8452964476754677E-3</v>
      </c>
      <c r="T52" s="64">
        <f>Q52/'סכום נכסי הקרן'!$C$41</f>
        <v>4.1149774194394067E-4</v>
      </c>
    </row>
    <row r="53" spans="1:20">
      <c r="A53" t="s">
        <v>519</v>
      </c>
      <c r="B53" t="s">
        <v>520</v>
      </c>
      <c r="C53" t="s">
        <v>97</v>
      </c>
      <c r="D53" t="s">
        <v>120</v>
      </c>
      <c r="E53" t="s">
        <v>521</v>
      </c>
      <c r="F53" t="s">
        <v>448</v>
      </c>
      <c r="G53" t="s">
        <v>470</v>
      </c>
      <c r="H53" t="s">
        <v>208</v>
      </c>
      <c r="I53" t="s">
        <v>522</v>
      </c>
      <c r="J53" s="63">
        <v>5.5</v>
      </c>
      <c r="K53" t="s">
        <v>99</v>
      </c>
      <c r="L53" s="64">
        <v>7.0000000000000001E-3</v>
      </c>
      <c r="M53" s="64">
        <v>-6.7999999999999996E-3</v>
      </c>
      <c r="N53" s="63">
        <v>2204000</v>
      </c>
      <c r="O53" s="63">
        <v>107.84</v>
      </c>
      <c r="P53" s="63">
        <v>0</v>
      </c>
      <c r="Q53" s="63">
        <v>2376.7936</v>
      </c>
      <c r="R53" s="64">
        <v>2.1999999999999999E-2</v>
      </c>
      <c r="S53" s="64">
        <f t="shared" si="0"/>
        <v>9.6909789789546938E-4</v>
      </c>
      <c r="T53" s="64">
        <f>Q53/'סכום נכסי הקרן'!$C$41</f>
        <v>1.0370633373343009E-4</v>
      </c>
    </row>
    <row r="54" spans="1:20">
      <c r="A54" t="s">
        <v>523</v>
      </c>
      <c r="B54" t="s">
        <v>524</v>
      </c>
      <c r="C54" t="s">
        <v>97</v>
      </c>
      <c r="D54" t="s">
        <v>120</v>
      </c>
      <c r="E54" t="s">
        <v>525</v>
      </c>
      <c r="F54" t="s">
        <v>475</v>
      </c>
      <c r="G54" t="s">
        <v>526</v>
      </c>
      <c r="H54" t="s">
        <v>208</v>
      </c>
      <c r="I54" t="s">
        <v>264</v>
      </c>
      <c r="J54" s="63">
        <v>6.42</v>
      </c>
      <c r="K54" t="s">
        <v>99</v>
      </c>
      <c r="L54" s="64">
        <v>1.14E-2</v>
      </c>
      <c r="M54" s="64">
        <v>5.9999999999999995E-4</v>
      </c>
      <c r="N54" s="63">
        <v>5922343</v>
      </c>
      <c r="O54" s="63">
        <v>107.9</v>
      </c>
      <c r="P54" s="63">
        <v>0</v>
      </c>
      <c r="Q54" s="63">
        <v>6390.2080969999997</v>
      </c>
      <c r="R54" s="64">
        <v>2.8999999999999998E-3</v>
      </c>
      <c r="S54" s="64">
        <f t="shared" si="0"/>
        <v>2.6055006349383083E-3</v>
      </c>
      <c r="T54" s="64">
        <f>Q54/'סכום נכסי הקרן'!$C$41</f>
        <v>2.7882313951600561E-4</v>
      </c>
    </row>
    <row r="55" spans="1:20">
      <c r="A55" t="s">
        <v>527</v>
      </c>
      <c r="B55" t="s">
        <v>528</v>
      </c>
      <c r="C55" t="s">
        <v>97</v>
      </c>
      <c r="D55" t="s">
        <v>120</v>
      </c>
      <c r="E55" t="s">
        <v>525</v>
      </c>
      <c r="F55" t="s">
        <v>475</v>
      </c>
      <c r="G55" t="s">
        <v>526</v>
      </c>
      <c r="H55" t="s">
        <v>208</v>
      </c>
      <c r="I55" t="s">
        <v>440</v>
      </c>
      <c r="J55" s="63">
        <v>0.49</v>
      </c>
      <c r="K55" t="s">
        <v>99</v>
      </c>
      <c r="L55" s="64">
        <v>4.8000000000000001E-2</v>
      </c>
      <c r="M55" s="64">
        <v>1.6500000000000001E-2</v>
      </c>
      <c r="N55" s="63">
        <v>1960211.73</v>
      </c>
      <c r="O55" s="63">
        <v>109.98</v>
      </c>
      <c r="P55" s="63">
        <v>2221.9235800000001</v>
      </c>
      <c r="Q55" s="63">
        <v>4377.7644406540003</v>
      </c>
      <c r="R55" s="64">
        <v>4.7999999999999996E-3</v>
      </c>
      <c r="S55" s="64">
        <f t="shared" si="0"/>
        <v>1.7849603419158176E-3</v>
      </c>
      <c r="T55" s="64">
        <f>Q55/'סכום נכסי הקרן'!$C$41</f>
        <v>1.9101444066864143E-4</v>
      </c>
    </row>
    <row r="56" spans="1:20">
      <c r="A56" t="s">
        <v>529</v>
      </c>
      <c r="B56" t="s">
        <v>530</v>
      </c>
      <c r="C56" t="s">
        <v>97</v>
      </c>
      <c r="D56" t="s">
        <v>120</v>
      </c>
      <c r="E56" t="s">
        <v>525</v>
      </c>
      <c r="F56" t="s">
        <v>475</v>
      </c>
      <c r="G56" t="s">
        <v>526</v>
      </c>
      <c r="H56" t="s">
        <v>208</v>
      </c>
      <c r="I56" t="s">
        <v>264</v>
      </c>
      <c r="J56" s="63">
        <v>4.04</v>
      </c>
      <c r="K56" t="s">
        <v>99</v>
      </c>
      <c r="L56" s="64">
        <v>3.2000000000000001E-2</v>
      </c>
      <c r="M56" s="64">
        <v>-8.0000000000000004E-4</v>
      </c>
      <c r="N56" s="63">
        <v>297232</v>
      </c>
      <c r="O56" s="63">
        <v>117.45</v>
      </c>
      <c r="P56" s="63">
        <v>9.5713100000000004</v>
      </c>
      <c r="Q56" s="63">
        <v>358.67029400000001</v>
      </c>
      <c r="R56" s="64">
        <v>2.0000000000000001E-4</v>
      </c>
      <c r="S56" s="64">
        <f t="shared" si="0"/>
        <v>1.4624182257683209E-4</v>
      </c>
      <c r="T56" s="64">
        <f>Q56/'סכום נכסי הקרן'!$C$41</f>
        <v>1.5649815452983166E-5</v>
      </c>
    </row>
    <row r="57" spans="1:20">
      <c r="A57" t="s">
        <v>531</v>
      </c>
      <c r="B57" t="s">
        <v>532</v>
      </c>
      <c r="C57" t="s">
        <v>97</v>
      </c>
      <c r="D57" t="s">
        <v>120</v>
      </c>
      <c r="E57" t="s">
        <v>533</v>
      </c>
      <c r="F57" t="s">
        <v>475</v>
      </c>
      <c r="G57" t="s">
        <v>526</v>
      </c>
      <c r="H57" t="s">
        <v>208</v>
      </c>
      <c r="I57" t="s">
        <v>264</v>
      </c>
      <c r="J57" s="63">
        <v>7.5</v>
      </c>
      <c r="K57" t="s">
        <v>99</v>
      </c>
      <c r="L57" s="64">
        <v>6.4999999999999997E-3</v>
      </c>
      <c r="M57" s="64">
        <v>3.8E-3</v>
      </c>
      <c r="N57" s="63">
        <v>23043</v>
      </c>
      <c r="O57" s="63">
        <v>103.4</v>
      </c>
      <c r="P57" s="63">
        <v>0</v>
      </c>
      <c r="Q57" s="63">
        <v>23.826461999999999</v>
      </c>
      <c r="R57" s="64">
        <v>0</v>
      </c>
      <c r="S57" s="64">
        <f t="shared" si="0"/>
        <v>9.7148419780692282E-6</v>
      </c>
      <c r="T57" s="64">
        <f>Q57/'סכום נכסי הקרן'!$C$41</f>
        <v>1.0396169948702698E-6</v>
      </c>
    </row>
    <row r="58" spans="1:20">
      <c r="A58" t="s">
        <v>534</v>
      </c>
      <c r="B58" t="s">
        <v>535</v>
      </c>
      <c r="C58" t="s">
        <v>97</v>
      </c>
      <c r="D58" t="s">
        <v>120</v>
      </c>
      <c r="E58" t="s">
        <v>533</v>
      </c>
      <c r="F58" t="s">
        <v>475</v>
      </c>
      <c r="G58" t="s">
        <v>526</v>
      </c>
      <c r="H58" t="s">
        <v>208</v>
      </c>
      <c r="I58" t="s">
        <v>264</v>
      </c>
      <c r="J58" s="63">
        <v>3.89</v>
      </c>
      <c r="K58" t="s">
        <v>99</v>
      </c>
      <c r="L58" s="64">
        <v>2.3400000000000001E-2</v>
      </c>
      <c r="M58" s="64">
        <v>-4.7000000000000002E-3</v>
      </c>
      <c r="N58" s="63">
        <v>11232291.810000001</v>
      </c>
      <c r="O58" s="63">
        <v>113.44</v>
      </c>
      <c r="P58" s="63">
        <v>0</v>
      </c>
      <c r="Q58" s="63">
        <v>12741.911829264</v>
      </c>
      <c r="R58" s="64">
        <v>3.3999999999999998E-3</v>
      </c>
      <c r="S58" s="64">
        <f t="shared" si="0"/>
        <v>5.1953017581792367E-3</v>
      </c>
      <c r="T58" s="64">
        <f>Q58/'סכום נכסי הקרן'!$C$41</f>
        <v>5.5596622296845346E-4</v>
      </c>
    </row>
    <row r="59" spans="1:20">
      <c r="A59" t="s">
        <v>536</v>
      </c>
      <c r="B59" t="s">
        <v>537</v>
      </c>
      <c r="C59" t="s">
        <v>97</v>
      </c>
      <c r="D59" t="s">
        <v>120</v>
      </c>
      <c r="E59" t="s">
        <v>538</v>
      </c>
      <c r="F59" t="s">
        <v>475</v>
      </c>
      <c r="G59" t="s">
        <v>526</v>
      </c>
      <c r="H59" t="s">
        <v>208</v>
      </c>
      <c r="I59" t="s">
        <v>539</v>
      </c>
      <c r="J59" s="63">
        <v>6.29</v>
      </c>
      <c r="K59" t="s">
        <v>99</v>
      </c>
      <c r="L59" s="64">
        <v>7.7999999999999996E-3</v>
      </c>
      <c r="M59" s="64">
        <v>2E-3</v>
      </c>
      <c r="N59" s="63">
        <v>1100829</v>
      </c>
      <c r="O59" s="63">
        <v>104.46</v>
      </c>
      <c r="P59" s="63">
        <v>0</v>
      </c>
      <c r="Q59" s="63">
        <v>1149.9259734</v>
      </c>
      <c r="R59" s="64">
        <v>2.5000000000000001E-3</v>
      </c>
      <c r="S59" s="64">
        <f t="shared" si="0"/>
        <v>4.6886311186522105E-4</v>
      </c>
      <c r="T59" s="64">
        <f>Q59/'סכום נכסי הקרן'!$C$41</f>
        <v>5.0174574168392177E-5</v>
      </c>
    </row>
    <row r="60" spans="1:20">
      <c r="A60" t="s">
        <v>540</v>
      </c>
      <c r="B60" t="s">
        <v>541</v>
      </c>
      <c r="C60" t="s">
        <v>97</v>
      </c>
      <c r="D60" t="s">
        <v>120</v>
      </c>
      <c r="E60" t="s">
        <v>538</v>
      </c>
      <c r="F60" t="s">
        <v>475</v>
      </c>
      <c r="G60" t="s">
        <v>526</v>
      </c>
      <c r="H60" t="s">
        <v>208</v>
      </c>
      <c r="I60" t="s">
        <v>542</v>
      </c>
      <c r="J60" s="63">
        <v>5.21</v>
      </c>
      <c r="K60" t="s">
        <v>99</v>
      </c>
      <c r="L60" s="64">
        <v>1.8200000000000001E-2</v>
      </c>
      <c r="M60" s="64">
        <v>-5.9999999999999995E-4</v>
      </c>
      <c r="N60" s="63">
        <v>1222000.26</v>
      </c>
      <c r="O60" s="63">
        <v>112</v>
      </c>
      <c r="P60" s="63">
        <v>0</v>
      </c>
      <c r="Q60" s="63">
        <v>1368.6402912000001</v>
      </c>
      <c r="R60" s="64">
        <v>2.8999999999999998E-3</v>
      </c>
      <c r="S60" s="64">
        <f t="shared" si="0"/>
        <v>5.5804022241433303E-4</v>
      </c>
      <c r="T60" s="64">
        <f>Q60/'סכום נכסי הקרן'!$C$41</f>
        <v>5.9717708260492692E-5</v>
      </c>
    </row>
    <row r="61" spans="1:20">
      <c r="A61" t="s">
        <v>543</v>
      </c>
      <c r="B61" t="s">
        <v>544</v>
      </c>
      <c r="C61" t="s">
        <v>97</v>
      </c>
      <c r="D61" t="s">
        <v>120</v>
      </c>
      <c r="E61" t="s">
        <v>538</v>
      </c>
      <c r="F61" t="s">
        <v>475</v>
      </c>
      <c r="G61" t="s">
        <v>526</v>
      </c>
      <c r="H61" t="s">
        <v>208</v>
      </c>
      <c r="I61" t="s">
        <v>545</v>
      </c>
      <c r="J61" s="63">
        <v>5.92</v>
      </c>
      <c r="K61" t="s">
        <v>99</v>
      </c>
      <c r="L61" s="64">
        <v>6.8999999999999999E-3</v>
      </c>
      <c r="M61" s="64">
        <v>-8.9999999999999998E-4</v>
      </c>
      <c r="N61" s="63">
        <v>4814000</v>
      </c>
      <c r="O61" s="63">
        <v>106.4</v>
      </c>
      <c r="P61" s="63">
        <v>0</v>
      </c>
      <c r="Q61" s="63">
        <v>5122.0959999999995</v>
      </c>
      <c r="R61" s="64">
        <v>2.46E-2</v>
      </c>
      <c r="S61" s="64">
        <f t="shared" si="0"/>
        <v>2.0884491048860079E-3</v>
      </c>
      <c r="T61" s="64">
        <f>Q61/'סכום נכסי הקרן'!$C$41</f>
        <v>2.2349176520446173E-4</v>
      </c>
    </row>
    <row r="62" spans="1:20">
      <c r="A62" t="s">
        <v>546</v>
      </c>
      <c r="B62" t="s">
        <v>547</v>
      </c>
      <c r="C62" t="s">
        <v>97</v>
      </c>
      <c r="D62" t="s">
        <v>120</v>
      </c>
      <c r="E62" t="s">
        <v>538</v>
      </c>
      <c r="F62" t="s">
        <v>475</v>
      </c>
      <c r="G62" t="s">
        <v>526</v>
      </c>
      <c r="H62" t="s">
        <v>208</v>
      </c>
      <c r="I62" t="s">
        <v>548</v>
      </c>
      <c r="J62" s="63">
        <v>3.99</v>
      </c>
      <c r="K62" t="s">
        <v>99</v>
      </c>
      <c r="L62" s="64">
        <v>2E-3</v>
      </c>
      <c r="M62" s="64">
        <v>-2.8999999999999998E-3</v>
      </c>
      <c r="N62" s="63">
        <v>4103804.28</v>
      </c>
      <c r="O62" s="63">
        <v>102.4</v>
      </c>
      <c r="P62" s="63">
        <v>0</v>
      </c>
      <c r="Q62" s="63">
        <v>4202.2955827200003</v>
      </c>
      <c r="R62" s="64">
        <v>1.14E-2</v>
      </c>
      <c r="S62" s="64">
        <f t="shared" si="0"/>
        <v>1.7134158454269522E-3</v>
      </c>
      <c r="T62" s="64">
        <f>Q62/'סכום נכסי הקרן'!$C$41</f>
        <v>1.8335823024265947E-4</v>
      </c>
    </row>
    <row r="63" spans="1:20">
      <c r="A63" t="s">
        <v>549</v>
      </c>
      <c r="B63" t="s">
        <v>550</v>
      </c>
      <c r="C63" t="s">
        <v>97</v>
      </c>
      <c r="D63" t="s">
        <v>120</v>
      </c>
      <c r="E63" t="s">
        <v>538</v>
      </c>
      <c r="F63" t="s">
        <v>475</v>
      </c>
      <c r="G63" t="s">
        <v>526</v>
      </c>
      <c r="H63" t="s">
        <v>208</v>
      </c>
      <c r="I63" t="s">
        <v>551</v>
      </c>
      <c r="J63" s="63">
        <v>5.86</v>
      </c>
      <c r="K63" t="s">
        <v>99</v>
      </c>
      <c r="L63" s="64">
        <v>6.8999999999999999E-3</v>
      </c>
      <c r="M63" s="64">
        <v>6.9999999999999999E-4</v>
      </c>
      <c r="N63" s="63">
        <v>5379290</v>
      </c>
      <c r="O63" s="63">
        <v>105.35</v>
      </c>
      <c r="P63" s="63">
        <v>0</v>
      </c>
      <c r="Q63" s="63">
        <v>5667.082015</v>
      </c>
      <c r="R63" s="64">
        <v>2.4500000000000001E-2</v>
      </c>
      <c r="S63" s="64">
        <f t="shared" si="0"/>
        <v>2.3106580512240191E-3</v>
      </c>
      <c r="T63" s="64">
        <f>Q63/'סכום נכסי הקרן'!$C$41</f>
        <v>2.4727107088403028E-4</v>
      </c>
    </row>
    <row r="64" spans="1:20">
      <c r="A64" t="s">
        <v>552</v>
      </c>
      <c r="B64" t="s">
        <v>553</v>
      </c>
      <c r="C64" t="s">
        <v>97</v>
      </c>
      <c r="D64" t="s">
        <v>120</v>
      </c>
      <c r="E64" t="s">
        <v>554</v>
      </c>
      <c r="F64" t="s">
        <v>475</v>
      </c>
      <c r="G64" t="s">
        <v>526</v>
      </c>
      <c r="H64" t="s">
        <v>208</v>
      </c>
      <c r="I64" t="s">
        <v>264</v>
      </c>
      <c r="J64" s="63">
        <v>5.73</v>
      </c>
      <c r="K64" t="s">
        <v>99</v>
      </c>
      <c r="L64" s="64">
        <v>5.0000000000000001E-3</v>
      </c>
      <c r="M64" s="64">
        <v>-1.2999999999999999E-3</v>
      </c>
      <c r="N64" s="63">
        <v>17926</v>
      </c>
      <c r="O64" s="63">
        <v>105.23</v>
      </c>
      <c r="P64" s="63">
        <v>0</v>
      </c>
      <c r="Q64" s="63">
        <v>18.863529799999998</v>
      </c>
      <c r="R64" s="64">
        <v>0</v>
      </c>
      <c r="S64" s="64">
        <f t="shared" si="0"/>
        <v>7.6912892545943178E-6</v>
      </c>
      <c r="T64" s="64">
        <f>Q64/'סכום נכסי הקרן'!$C$41</f>
        <v>8.2307000356669748E-7</v>
      </c>
    </row>
    <row r="65" spans="1:20">
      <c r="A65" t="s">
        <v>555</v>
      </c>
      <c r="B65" t="s">
        <v>556</v>
      </c>
      <c r="C65" t="s">
        <v>97</v>
      </c>
      <c r="D65" t="s">
        <v>120</v>
      </c>
      <c r="E65" t="s">
        <v>554</v>
      </c>
      <c r="F65" t="s">
        <v>475</v>
      </c>
      <c r="G65" t="s">
        <v>526</v>
      </c>
      <c r="H65" t="s">
        <v>208</v>
      </c>
      <c r="I65" t="s">
        <v>264</v>
      </c>
      <c r="J65" s="63">
        <v>2.66</v>
      </c>
      <c r="K65" t="s">
        <v>99</v>
      </c>
      <c r="L65" s="64">
        <v>4.7500000000000001E-2</v>
      </c>
      <c r="M65" s="64">
        <v>-8.6999999999999994E-3</v>
      </c>
      <c r="N65" s="63">
        <v>3424131.28</v>
      </c>
      <c r="O65" s="63">
        <v>143.85</v>
      </c>
      <c r="P65" s="63">
        <v>0</v>
      </c>
      <c r="Q65" s="63">
        <v>4925.6128462799998</v>
      </c>
      <c r="R65" s="64">
        <v>2.2000000000000001E-3</v>
      </c>
      <c r="S65" s="64">
        <f t="shared" si="0"/>
        <v>2.0083363802295951E-3</v>
      </c>
      <c r="T65" s="64">
        <f>Q65/'סכום נכסי הקרן'!$C$41</f>
        <v>2.1491864067539737E-4</v>
      </c>
    </row>
    <row r="66" spans="1:20">
      <c r="A66" t="s">
        <v>557</v>
      </c>
      <c r="B66" t="s">
        <v>558</v>
      </c>
      <c r="C66" t="s">
        <v>97</v>
      </c>
      <c r="D66" t="s">
        <v>120</v>
      </c>
      <c r="E66" t="s">
        <v>559</v>
      </c>
      <c r="F66" t="s">
        <v>560</v>
      </c>
      <c r="G66" t="s">
        <v>526</v>
      </c>
      <c r="H66" t="s">
        <v>208</v>
      </c>
      <c r="I66" t="s">
        <v>561</v>
      </c>
      <c r="J66" s="63">
        <v>5.53</v>
      </c>
      <c r="K66" t="s">
        <v>99</v>
      </c>
      <c r="L66" s="64">
        <v>1.0800000000000001E-2</v>
      </c>
      <c r="M66" s="64">
        <v>-5.9999999999999995E-4</v>
      </c>
      <c r="N66" s="63">
        <v>1790224</v>
      </c>
      <c r="O66" s="63">
        <v>108.38</v>
      </c>
      <c r="P66" s="63">
        <v>0</v>
      </c>
      <c r="Q66" s="63">
        <v>1940.2447712000001</v>
      </c>
      <c r="R66" s="64">
        <v>5.4999999999999997E-3</v>
      </c>
      <c r="S66" s="64">
        <f t="shared" si="0"/>
        <v>7.9110240332715305E-4</v>
      </c>
      <c r="T66" s="64">
        <f>Q66/'סכום נכסי הקרן'!$C$41</f>
        <v>8.4658454047759936E-5</v>
      </c>
    </row>
    <row r="67" spans="1:20">
      <c r="A67" t="s">
        <v>562</v>
      </c>
      <c r="B67" t="s">
        <v>563</v>
      </c>
      <c r="C67" t="s">
        <v>97</v>
      </c>
      <c r="D67" t="s">
        <v>120</v>
      </c>
      <c r="E67" t="s">
        <v>564</v>
      </c>
      <c r="F67" t="s">
        <v>565</v>
      </c>
      <c r="G67" t="s">
        <v>526</v>
      </c>
      <c r="H67" t="s">
        <v>208</v>
      </c>
      <c r="I67" t="s">
        <v>476</v>
      </c>
      <c r="J67" s="63">
        <v>0.5</v>
      </c>
      <c r="K67" t="s">
        <v>99</v>
      </c>
      <c r="L67" s="64">
        <v>4.65E-2</v>
      </c>
      <c r="M67" s="64">
        <v>4.0000000000000002E-4</v>
      </c>
      <c r="N67" s="63">
        <v>60000.02</v>
      </c>
      <c r="O67" s="63">
        <v>128</v>
      </c>
      <c r="P67" s="63">
        <v>0</v>
      </c>
      <c r="Q67" s="63">
        <v>76.800025599999998</v>
      </c>
      <c r="R67" s="64">
        <v>2.3999999999999998E-3</v>
      </c>
      <c r="S67" s="64">
        <f t="shared" si="0"/>
        <v>3.1313927876311277E-5</v>
      </c>
      <c r="T67" s="64">
        <f>Q67/'סכום נכסי הקרן'!$C$41</f>
        <v>3.3510057775355733E-6</v>
      </c>
    </row>
    <row r="68" spans="1:20">
      <c r="A68" t="s">
        <v>566</v>
      </c>
      <c r="B68" t="s">
        <v>567</v>
      </c>
      <c r="C68" t="s">
        <v>97</v>
      </c>
      <c r="D68" t="s">
        <v>120</v>
      </c>
      <c r="E68" t="s">
        <v>568</v>
      </c>
      <c r="F68" t="s">
        <v>475</v>
      </c>
      <c r="G68" t="s">
        <v>526</v>
      </c>
      <c r="H68" t="s">
        <v>208</v>
      </c>
      <c r="I68" t="s">
        <v>569</v>
      </c>
      <c r="J68" s="63">
        <v>7.31</v>
      </c>
      <c r="K68" t="s">
        <v>99</v>
      </c>
      <c r="L68" s="64">
        <v>8.3999999999999995E-3</v>
      </c>
      <c r="M68" s="64">
        <v>3.3E-3</v>
      </c>
      <c r="N68" s="63">
        <v>2739437</v>
      </c>
      <c r="O68" s="63">
        <v>104.62</v>
      </c>
      <c r="P68" s="63">
        <v>0</v>
      </c>
      <c r="Q68" s="63">
        <v>2865.9989894</v>
      </c>
      <c r="R68" s="64">
        <v>5.7999999999999996E-3</v>
      </c>
      <c r="S68" s="64">
        <f t="shared" si="0"/>
        <v>1.1685632256827349E-3</v>
      </c>
      <c r="T68" s="64">
        <f>Q68/'סכום נכסי הקרן'!$C$41</f>
        <v>1.2505177045006759E-4</v>
      </c>
    </row>
    <row r="69" spans="1:20">
      <c r="A69" t="s">
        <v>570</v>
      </c>
      <c r="B69" t="s">
        <v>571</v>
      </c>
      <c r="C69" t="s">
        <v>97</v>
      </c>
      <c r="D69" t="s">
        <v>120</v>
      </c>
      <c r="E69" t="s">
        <v>572</v>
      </c>
      <c r="F69" t="s">
        <v>475</v>
      </c>
      <c r="G69" t="s">
        <v>526</v>
      </c>
      <c r="H69" t="s">
        <v>208</v>
      </c>
      <c r="I69" t="s">
        <v>573</v>
      </c>
      <c r="J69" s="63">
        <v>5.91</v>
      </c>
      <c r="K69" t="s">
        <v>99</v>
      </c>
      <c r="L69" s="64">
        <v>2.81E-2</v>
      </c>
      <c r="M69" s="64">
        <v>5.9999999999999995E-4</v>
      </c>
      <c r="N69" s="63">
        <v>271189.95</v>
      </c>
      <c r="O69" s="63">
        <v>119.8</v>
      </c>
      <c r="P69" s="63">
        <v>0</v>
      </c>
      <c r="Q69" s="63">
        <v>324.88556010000002</v>
      </c>
      <c r="R69" s="64">
        <v>5.9999999999999995E-4</v>
      </c>
      <c r="S69" s="64">
        <f t="shared" si="0"/>
        <v>1.32466661534894E-4</v>
      </c>
      <c r="T69" s="64">
        <f>Q69/'סכום נכסי הקרן'!$C$41</f>
        <v>1.4175690443168041E-5</v>
      </c>
    </row>
    <row r="70" spans="1:20">
      <c r="A70" t="s">
        <v>574</v>
      </c>
      <c r="B70" t="s">
        <v>575</v>
      </c>
      <c r="C70" t="s">
        <v>97</v>
      </c>
      <c r="D70" t="s">
        <v>120</v>
      </c>
      <c r="E70" t="s">
        <v>572</v>
      </c>
      <c r="F70" t="s">
        <v>475</v>
      </c>
      <c r="G70" t="s">
        <v>526</v>
      </c>
      <c r="H70" t="s">
        <v>208</v>
      </c>
      <c r="I70" t="s">
        <v>264</v>
      </c>
      <c r="J70" s="63">
        <v>2.46</v>
      </c>
      <c r="K70" t="s">
        <v>99</v>
      </c>
      <c r="L70" s="64">
        <v>2.8500000000000001E-2</v>
      </c>
      <c r="M70" s="64">
        <v>-7.4999999999999997E-3</v>
      </c>
      <c r="N70" s="63">
        <v>3121944</v>
      </c>
      <c r="O70" s="63">
        <v>113.62</v>
      </c>
      <c r="P70" s="63">
        <v>0</v>
      </c>
      <c r="Q70" s="63">
        <v>3547.1527728000001</v>
      </c>
      <c r="R70" s="64">
        <v>4.0000000000000001E-3</v>
      </c>
      <c r="S70" s="64">
        <f t="shared" si="0"/>
        <v>1.4462923055811685E-3</v>
      </c>
      <c r="T70" s="64">
        <f>Q70/'סכום נכסי הקרן'!$C$41</f>
        <v>1.5477246709998661E-4</v>
      </c>
    </row>
    <row r="71" spans="1:20">
      <c r="A71" t="s">
        <v>576</v>
      </c>
      <c r="B71" t="s">
        <v>577</v>
      </c>
      <c r="C71" t="s">
        <v>97</v>
      </c>
      <c r="D71" t="s">
        <v>120</v>
      </c>
      <c r="E71" t="s">
        <v>572</v>
      </c>
      <c r="F71" t="s">
        <v>475</v>
      </c>
      <c r="G71" t="s">
        <v>526</v>
      </c>
      <c r="H71" t="s">
        <v>208</v>
      </c>
      <c r="I71" t="s">
        <v>578</v>
      </c>
      <c r="J71" s="63">
        <v>4.82</v>
      </c>
      <c r="K71" t="s">
        <v>99</v>
      </c>
      <c r="L71" s="64">
        <v>2.5999999999999999E-2</v>
      </c>
      <c r="M71" s="64">
        <v>-2.8E-3</v>
      </c>
      <c r="N71" s="63">
        <v>5947963.5800000001</v>
      </c>
      <c r="O71" s="63">
        <v>118.06</v>
      </c>
      <c r="P71" s="63">
        <v>0</v>
      </c>
      <c r="Q71" s="63">
        <v>7022.1658025480001</v>
      </c>
      <c r="R71" s="64">
        <v>1.46E-2</v>
      </c>
      <c r="S71" s="64">
        <f t="shared" si="0"/>
        <v>2.8631708356681536E-3</v>
      </c>
      <c r="T71" s="64">
        <f>Q71/'סכום נכסי הקרן'!$C$41</f>
        <v>3.063972699398563E-4</v>
      </c>
    </row>
    <row r="72" spans="1:20">
      <c r="A72" t="s">
        <v>579</v>
      </c>
      <c r="B72" t="s">
        <v>580</v>
      </c>
      <c r="C72" t="s">
        <v>97</v>
      </c>
      <c r="D72" t="s">
        <v>120</v>
      </c>
      <c r="E72" t="s">
        <v>572</v>
      </c>
      <c r="F72" t="s">
        <v>475</v>
      </c>
      <c r="G72" t="s">
        <v>526</v>
      </c>
      <c r="H72" t="s">
        <v>208</v>
      </c>
      <c r="I72" t="s">
        <v>581</v>
      </c>
      <c r="J72" s="63">
        <v>4.2300000000000004</v>
      </c>
      <c r="K72" t="s">
        <v>99</v>
      </c>
      <c r="L72" s="64">
        <v>2.4E-2</v>
      </c>
      <c r="M72" s="64">
        <v>-5.1999999999999998E-3</v>
      </c>
      <c r="N72" s="63">
        <v>2160654.75</v>
      </c>
      <c r="O72" s="63">
        <v>115.79</v>
      </c>
      <c r="P72" s="63">
        <v>0</v>
      </c>
      <c r="Q72" s="63">
        <v>2501.8221350250001</v>
      </c>
      <c r="R72" s="64">
        <v>3.8E-3</v>
      </c>
      <c r="S72" s="64">
        <f t="shared" si="0"/>
        <v>1.0200761950726739E-3</v>
      </c>
      <c r="T72" s="64">
        <f>Q72/'סכום נכסי הקרן'!$C$41</f>
        <v>1.0916168794656181E-4</v>
      </c>
    </row>
    <row r="73" spans="1:20">
      <c r="A73" t="s">
        <v>582</v>
      </c>
      <c r="B73" t="s">
        <v>583</v>
      </c>
      <c r="C73" t="s">
        <v>97</v>
      </c>
      <c r="D73" t="s">
        <v>120</v>
      </c>
      <c r="E73" t="s">
        <v>427</v>
      </c>
      <c r="F73" t="s">
        <v>415</v>
      </c>
      <c r="G73" t="s">
        <v>584</v>
      </c>
      <c r="H73" t="s">
        <v>147</v>
      </c>
      <c r="I73" t="s">
        <v>585</v>
      </c>
      <c r="J73" s="63">
        <v>0.01</v>
      </c>
      <c r="K73" t="s">
        <v>99</v>
      </c>
      <c r="L73" s="64">
        <v>4.1500000000000002E-2</v>
      </c>
      <c r="M73" s="64">
        <v>23.618400000000001</v>
      </c>
      <c r="N73" s="63">
        <v>600628.02</v>
      </c>
      <c r="O73" s="63">
        <v>109.36</v>
      </c>
      <c r="P73" s="63">
        <v>0</v>
      </c>
      <c r="Q73" s="63">
        <v>656.84680267199997</v>
      </c>
      <c r="R73" s="64">
        <v>6.0000000000000001E-3</v>
      </c>
      <c r="S73" s="64">
        <f t="shared" si="0"/>
        <v>2.6781831443369562E-4</v>
      </c>
      <c r="T73" s="64">
        <f>Q73/'סכום נכסי הקרן'!$C$41</f>
        <v>2.8660113242327364E-5</v>
      </c>
    </row>
    <row r="74" spans="1:20">
      <c r="A74" t="s">
        <v>586</v>
      </c>
      <c r="B74" t="s">
        <v>587</v>
      </c>
      <c r="C74" t="s">
        <v>97</v>
      </c>
      <c r="D74" t="s">
        <v>120</v>
      </c>
      <c r="E74" t="s">
        <v>588</v>
      </c>
      <c r="F74" t="s">
        <v>475</v>
      </c>
      <c r="G74" t="s">
        <v>526</v>
      </c>
      <c r="H74" t="s">
        <v>208</v>
      </c>
      <c r="I74" t="s">
        <v>264</v>
      </c>
      <c r="J74" s="63">
        <v>4.3899999999999997</v>
      </c>
      <c r="K74" t="s">
        <v>99</v>
      </c>
      <c r="L74" s="64">
        <v>2.1499999999999998E-2</v>
      </c>
      <c r="M74" s="64">
        <v>-2.8E-3</v>
      </c>
      <c r="N74" s="63">
        <v>4407978.76</v>
      </c>
      <c r="O74" s="63">
        <v>115.19</v>
      </c>
      <c r="P74" s="63">
        <v>0</v>
      </c>
      <c r="Q74" s="63">
        <v>5077.5507336439996</v>
      </c>
      <c r="R74" s="64">
        <v>3.3999999999999998E-3</v>
      </c>
      <c r="S74" s="64">
        <f t="shared" si="0"/>
        <v>2.0702865164362603E-3</v>
      </c>
      <c r="T74" s="64">
        <f>Q74/'סכום נכסי הקרן'!$C$41</f>
        <v>2.2154812724660124E-4</v>
      </c>
    </row>
    <row r="75" spans="1:20">
      <c r="A75" t="s">
        <v>589</v>
      </c>
      <c r="B75" t="s">
        <v>590</v>
      </c>
      <c r="C75" t="s">
        <v>97</v>
      </c>
      <c r="D75" t="s">
        <v>120</v>
      </c>
      <c r="E75" t="s">
        <v>588</v>
      </c>
      <c r="F75" t="s">
        <v>475</v>
      </c>
      <c r="G75" t="s">
        <v>526</v>
      </c>
      <c r="H75" t="s">
        <v>208</v>
      </c>
      <c r="I75" t="s">
        <v>591</v>
      </c>
      <c r="J75" s="63">
        <v>7.07</v>
      </c>
      <c r="K75" t="s">
        <v>99</v>
      </c>
      <c r="L75" s="64">
        <v>1.43E-2</v>
      </c>
      <c r="M75" s="64">
        <v>4.3E-3</v>
      </c>
      <c r="N75" s="63">
        <v>3465181.96</v>
      </c>
      <c r="O75" s="63">
        <v>108.7</v>
      </c>
      <c r="P75" s="63">
        <v>70.069569999999999</v>
      </c>
      <c r="Q75" s="63">
        <v>3836.7223605200002</v>
      </c>
      <c r="R75" s="64">
        <v>8.3000000000000001E-3</v>
      </c>
      <c r="S75" s="64">
        <f t="shared" ref="S75:S138" si="1">Q75/$Q$10</f>
        <v>1.5643594691556204E-3</v>
      </c>
      <c r="T75" s="64">
        <f>Q75/'סכום נכסי הקרן'!$C$41</f>
        <v>1.6740722019892719E-4</v>
      </c>
    </row>
    <row r="76" spans="1:20">
      <c r="A76" t="s">
        <v>592</v>
      </c>
      <c r="B76" t="s">
        <v>593</v>
      </c>
      <c r="C76" t="s">
        <v>97</v>
      </c>
      <c r="D76" t="s">
        <v>120</v>
      </c>
      <c r="E76" t="s">
        <v>588</v>
      </c>
      <c r="F76" t="s">
        <v>475</v>
      </c>
      <c r="G76" t="s">
        <v>526</v>
      </c>
      <c r="H76" t="s">
        <v>208</v>
      </c>
      <c r="I76" t="s">
        <v>594</v>
      </c>
      <c r="J76" s="63">
        <v>5.1100000000000003</v>
      </c>
      <c r="K76" t="s">
        <v>99</v>
      </c>
      <c r="L76" s="64">
        <v>2.35E-2</v>
      </c>
      <c r="M76" s="64">
        <v>-1.4E-3</v>
      </c>
      <c r="N76" s="63">
        <v>23635770.07</v>
      </c>
      <c r="O76" s="63">
        <v>117.05</v>
      </c>
      <c r="P76" s="63">
        <v>0</v>
      </c>
      <c r="Q76" s="63">
        <v>27665.668866935001</v>
      </c>
      <c r="R76" s="64">
        <v>3.0800000000000001E-2</v>
      </c>
      <c r="S76" s="64">
        <f t="shared" si="1"/>
        <v>1.1280214463224254E-2</v>
      </c>
      <c r="T76" s="64">
        <f>Q76/'סכום נכסי הקרן'!$C$41</f>
        <v>1.2071326212225277E-3</v>
      </c>
    </row>
    <row r="77" spans="1:20">
      <c r="A77" t="s">
        <v>595</v>
      </c>
      <c r="B77" t="s">
        <v>596</v>
      </c>
      <c r="C77" t="s">
        <v>97</v>
      </c>
      <c r="D77" t="s">
        <v>120</v>
      </c>
      <c r="E77" t="s">
        <v>588</v>
      </c>
      <c r="F77" t="s">
        <v>475</v>
      </c>
      <c r="G77" t="s">
        <v>526</v>
      </c>
      <c r="H77" t="s">
        <v>208</v>
      </c>
      <c r="I77" t="s">
        <v>264</v>
      </c>
      <c r="J77" s="63">
        <v>3.77</v>
      </c>
      <c r="K77" t="s">
        <v>99</v>
      </c>
      <c r="L77" s="64">
        <v>1.7600000000000001E-2</v>
      </c>
      <c r="M77" s="64">
        <v>-3.8999999999999998E-3</v>
      </c>
      <c r="N77" s="63">
        <v>2635307.92</v>
      </c>
      <c r="O77" s="63">
        <v>111.63</v>
      </c>
      <c r="P77" s="63">
        <v>55.009320000000002</v>
      </c>
      <c r="Q77" s="63">
        <v>2996.8035510959999</v>
      </c>
      <c r="R77" s="64">
        <v>1.9E-3</v>
      </c>
      <c r="S77" s="64">
        <f t="shared" si="1"/>
        <v>1.221896601275269E-3</v>
      </c>
      <c r="T77" s="64">
        <f>Q77/'סכום נכסי הקרן'!$C$41</f>
        <v>1.3075914930244266E-4</v>
      </c>
    </row>
    <row r="78" spans="1:20">
      <c r="A78" t="s">
        <v>597</v>
      </c>
      <c r="B78" t="s">
        <v>598</v>
      </c>
      <c r="C78" t="s">
        <v>97</v>
      </c>
      <c r="D78" t="s">
        <v>120</v>
      </c>
      <c r="E78" t="s">
        <v>588</v>
      </c>
      <c r="F78" t="s">
        <v>475</v>
      </c>
      <c r="G78" t="s">
        <v>526</v>
      </c>
      <c r="H78" t="s">
        <v>208</v>
      </c>
      <c r="I78" t="s">
        <v>599</v>
      </c>
      <c r="J78" s="63">
        <v>0.51</v>
      </c>
      <c r="K78" t="s">
        <v>99</v>
      </c>
      <c r="L78" s="64">
        <v>2.5499999999999998E-2</v>
      </c>
      <c r="M78" s="64">
        <v>5.0000000000000001E-4</v>
      </c>
      <c r="N78" s="63">
        <v>4792941.91</v>
      </c>
      <c r="O78" s="63">
        <v>103.88</v>
      </c>
      <c r="P78" s="63">
        <v>121.98475000000001</v>
      </c>
      <c r="Q78" s="63">
        <v>5100.8928061079996</v>
      </c>
      <c r="R78" s="64">
        <v>4.4999999999999997E-3</v>
      </c>
      <c r="S78" s="64">
        <f t="shared" si="1"/>
        <v>2.0798038566703413E-3</v>
      </c>
      <c r="T78" s="64">
        <f>Q78/'סכום נכסי הקרן'!$C$41</f>
        <v>2.2256660893427553E-4</v>
      </c>
    </row>
    <row r="79" spans="1:20">
      <c r="A79" t="s">
        <v>600</v>
      </c>
      <c r="B79" t="s">
        <v>601</v>
      </c>
      <c r="C79" t="s">
        <v>97</v>
      </c>
      <c r="D79" t="s">
        <v>120</v>
      </c>
      <c r="E79" t="s">
        <v>588</v>
      </c>
      <c r="F79" t="s">
        <v>475</v>
      </c>
      <c r="G79" t="s">
        <v>526</v>
      </c>
      <c r="H79" t="s">
        <v>208</v>
      </c>
      <c r="I79" t="s">
        <v>602</v>
      </c>
      <c r="J79" s="63">
        <v>6.42</v>
      </c>
      <c r="K79" t="s">
        <v>99</v>
      </c>
      <c r="L79" s="64">
        <v>6.4999999999999997E-3</v>
      </c>
      <c r="M79" s="64">
        <v>2E-3</v>
      </c>
      <c r="N79" s="63">
        <v>3555881.55</v>
      </c>
      <c r="O79" s="63">
        <v>104.18</v>
      </c>
      <c r="P79" s="63">
        <v>48.913910000000001</v>
      </c>
      <c r="Q79" s="63">
        <v>3753.43130879</v>
      </c>
      <c r="R79" s="64">
        <v>9.1999999999999998E-3</v>
      </c>
      <c r="S79" s="64">
        <f t="shared" si="1"/>
        <v>1.5303989337750782E-3</v>
      </c>
      <c r="T79" s="64">
        <f>Q79/'סכום נכסי הקרן'!$C$41</f>
        <v>1.6377299230142703E-4</v>
      </c>
    </row>
    <row r="80" spans="1:20">
      <c r="A80" t="s">
        <v>603</v>
      </c>
      <c r="B80" t="s">
        <v>604</v>
      </c>
      <c r="C80" t="s">
        <v>97</v>
      </c>
      <c r="D80" t="s">
        <v>120</v>
      </c>
      <c r="E80" t="s">
        <v>460</v>
      </c>
      <c r="F80" t="s">
        <v>415</v>
      </c>
      <c r="G80" t="s">
        <v>526</v>
      </c>
      <c r="H80" t="s">
        <v>208</v>
      </c>
      <c r="I80" t="s">
        <v>605</v>
      </c>
      <c r="J80" s="63">
        <v>0</v>
      </c>
      <c r="K80" t="s">
        <v>99</v>
      </c>
      <c r="L80" s="64">
        <v>3.9300000000000002E-2</v>
      </c>
      <c r="M80" s="64">
        <v>0</v>
      </c>
      <c r="N80" s="63">
        <v>9313916.25</v>
      </c>
      <c r="O80" s="63">
        <v>113.81</v>
      </c>
      <c r="P80" s="63">
        <v>0</v>
      </c>
      <c r="Q80" s="63">
        <v>10600.168084125</v>
      </c>
      <c r="R80" s="64">
        <v>8.9999999999999993E-3</v>
      </c>
      <c r="S80" s="64">
        <f t="shared" si="1"/>
        <v>4.3220415132656795E-3</v>
      </c>
      <c r="T80" s="64">
        <f>Q80/'סכום נכסי הקרן'!$C$41</f>
        <v>4.6251578974409958E-4</v>
      </c>
    </row>
    <row r="81" spans="1:20">
      <c r="A81" t="s">
        <v>606</v>
      </c>
      <c r="B81" t="s">
        <v>607</v>
      </c>
      <c r="C81" t="s">
        <v>97</v>
      </c>
      <c r="D81" t="s">
        <v>120</v>
      </c>
      <c r="E81" t="s">
        <v>608</v>
      </c>
      <c r="F81" t="s">
        <v>475</v>
      </c>
      <c r="G81" t="s">
        <v>526</v>
      </c>
      <c r="H81" t="s">
        <v>208</v>
      </c>
      <c r="I81" t="s">
        <v>264</v>
      </c>
      <c r="J81" s="63">
        <v>6.1</v>
      </c>
      <c r="K81" t="s">
        <v>99</v>
      </c>
      <c r="L81" s="64">
        <v>3.5000000000000003E-2</v>
      </c>
      <c r="M81" s="64">
        <v>-4.0000000000000002E-4</v>
      </c>
      <c r="N81" s="63">
        <v>6900777.4400000004</v>
      </c>
      <c r="O81" s="63">
        <v>128.28</v>
      </c>
      <c r="P81" s="63">
        <v>0</v>
      </c>
      <c r="Q81" s="63">
        <v>8852.3173000320003</v>
      </c>
      <c r="R81" s="64">
        <v>8.8000000000000005E-3</v>
      </c>
      <c r="S81" s="64">
        <f t="shared" si="1"/>
        <v>3.6093845451976602E-3</v>
      </c>
      <c r="T81" s="64">
        <f>Q81/'סכום נכסי הקרן'!$C$41</f>
        <v>3.8625203813715057E-4</v>
      </c>
    </row>
    <row r="82" spans="1:20">
      <c r="A82" t="s">
        <v>609</v>
      </c>
      <c r="B82" t="s">
        <v>610</v>
      </c>
      <c r="C82" t="s">
        <v>97</v>
      </c>
      <c r="D82" t="s">
        <v>120</v>
      </c>
      <c r="E82" t="s">
        <v>608</v>
      </c>
      <c r="F82" t="s">
        <v>475</v>
      </c>
      <c r="G82" t="s">
        <v>526</v>
      </c>
      <c r="H82" t="s">
        <v>208</v>
      </c>
      <c r="I82" t="s">
        <v>611</v>
      </c>
      <c r="J82" s="63">
        <v>7.83</v>
      </c>
      <c r="K82" t="s">
        <v>99</v>
      </c>
      <c r="L82" s="64">
        <v>2.5000000000000001E-2</v>
      </c>
      <c r="M82" s="64">
        <v>5.5999999999999999E-3</v>
      </c>
      <c r="N82" s="63">
        <v>2000000</v>
      </c>
      <c r="O82" s="63">
        <v>118.7</v>
      </c>
      <c r="P82" s="63">
        <v>0</v>
      </c>
      <c r="Q82" s="63">
        <v>2374</v>
      </c>
      <c r="R82" s="64">
        <v>5.8999999999999999E-3</v>
      </c>
      <c r="S82" s="64">
        <f t="shared" si="1"/>
        <v>9.6795885414864991E-4</v>
      </c>
      <c r="T82" s="64">
        <f>Q82/'סכום נכסי הקרן'!$C$41</f>
        <v>1.0358444093890316E-4</v>
      </c>
    </row>
    <row r="83" spans="1:20">
      <c r="A83" t="s">
        <v>612</v>
      </c>
      <c r="B83" t="s">
        <v>613</v>
      </c>
      <c r="C83" t="s">
        <v>97</v>
      </c>
      <c r="D83" t="s">
        <v>120</v>
      </c>
      <c r="E83" t="s">
        <v>608</v>
      </c>
      <c r="F83" t="s">
        <v>475</v>
      </c>
      <c r="G83" t="s">
        <v>526</v>
      </c>
      <c r="H83" t="s">
        <v>208</v>
      </c>
      <c r="I83" t="s">
        <v>264</v>
      </c>
      <c r="J83" s="63">
        <v>4.5999999999999996</v>
      </c>
      <c r="K83" t="s">
        <v>99</v>
      </c>
      <c r="L83" s="64">
        <v>0.04</v>
      </c>
      <c r="M83" s="64">
        <v>-4.3E-3</v>
      </c>
      <c r="N83" s="63">
        <v>364543.04</v>
      </c>
      <c r="O83" s="63">
        <v>125.76</v>
      </c>
      <c r="P83" s="63">
        <v>0</v>
      </c>
      <c r="Q83" s="63">
        <v>458.44932710400002</v>
      </c>
      <c r="R83" s="64">
        <v>4.0000000000000002E-4</v>
      </c>
      <c r="S83" s="64">
        <f t="shared" si="1"/>
        <v>1.8692505701297703E-4</v>
      </c>
      <c r="T83" s="64">
        <f>Q83/'סכום נכסי הקרן'!$C$41</f>
        <v>2.0003461350835801E-5</v>
      </c>
    </row>
    <row r="84" spans="1:20">
      <c r="A84" t="s">
        <v>614</v>
      </c>
      <c r="B84" t="s">
        <v>615</v>
      </c>
      <c r="C84" t="s">
        <v>97</v>
      </c>
      <c r="D84" t="s">
        <v>120</v>
      </c>
      <c r="E84" t="s">
        <v>608</v>
      </c>
      <c r="F84" t="s">
        <v>475</v>
      </c>
      <c r="G84" t="s">
        <v>526</v>
      </c>
      <c r="H84" t="s">
        <v>208</v>
      </c>
      <c r="I84" t="s">
        <v>616</v>
      </c>
      <c r="J84" s="63">
        <v>1.8</v>
      </c>
      <c r="K84" t="s">
        <v>99</v>
      </c>
      <c r="L84" s="64">
        <v>0.04</v>
      </c>
      <c r="M84" s="64">
        <v>-1.38E-2</v>
      </c>
      <c r="N84" s="63">
        <v>3755192.94</v>
      </c>
      <c r="O84" s="63">
        <v>112.47</v>
      </c>
      <c r="P84" s="63">
        <v>0</v>
      </c>
      <c r="Q84" s="63">
        <v>4223.4654996179997</v>
      </c>
      <c r="R84" s="64">
        <v>1.23E-2</v>
      </c>
      <c r="S84" s="64">
        <f t="shared" si="1"/>
        <v>1.7220475255040413E-3</v>
      </c>
      <c r="T84" s="64">
        <f>Q84/'סכום נכסי הקרן'!$C$41</f>
        <v>1.8428193454198647E-4</v>
      </c>
    </row>
    <row r="85" spans="1:20">
      <c r="A85" t="s">
        <v>617</v>
      </c>
      <c r="B85" t="s">
        <v>618</v>
      </c>
      <c r="C85" t="s">
        <v>97</v>
      </c>
      <c r="D85" t="s">
        <v>120</v>
      </c>
      <c r="E85" t="s">
        <v>619</v>
      </c>
      <c r="F85" t="s">
        <v>620</v>
      </c>
      <c r="G85" t="s">
        <v>526</v>
      </c>
      <c r="H85" t="s">
        <v>208</v>
      </c>
      <c r="I85" t="s">
        <v>264</v>
      </c>
      <c r="J85" s="63">
        <v>3.62</v>
      </c>
      <c r="K85" t="s">
        <v>99</v>
      </c>
      <c r="L85" s="64">
        <v>4.2999999999999997E-2</v>
      </c>
      <c r="M85" s="64">
        <v>-7.1999999999999998E-3</v>
      </c>
      <c r="N85" s="63">
        <v>1624867.02</v>
      </c>
      <c r="O85" s="63">
        <v>124.21</v>
      </c>
      <c r="P85" s="63">
        <v>0</v>
      </c>
      <c r="Q85" s="63">
        <v>2018.247325542</v>
      </c>
      <c r="R85" s="64">
        <v>2E-3</v>
      </c>
      <c r="S85" s="64">
        <f t="shared" si="1"/>
        <v>8.2290664221575886E-4</v>
      </c>
      <c r="T85" s="64">
        <f>Q85/'סכום נכסי הקרן'!$C$41</f>
        <v>8.8061929609395357E-5</v>
      </c>
    </row>
    <row r="86" spans="1:20">
      <c r="A86" t="s">
        <v>621</v>
      </c>
      <c r="B86" t="s">
        <v>622</v>
      </c>
      <c r="C86" t="s">
        <v>97</v>
      </c>
      <c r="D86" t="s">
        <v>120</v>
      </c>
      <c r="E86" t="s">
        <v>619</v>
      </c>
      <c r="F86" t="s">
        <v>620</v>
      </c>
      <c r="G86" t="s">
        <v>526</v>
      </c>
      <c r="H86" t="s">
        <v>208</v>
      </c>
      <c r="I86" t="s">
        <v>623</v>
      </c>
      <c r="J86" s="63">
        <v>4.1399999999999997</v>
      </c>
      <c r="K86" t="s">
        <v>99</v>
      </c>
      <c r="L86" s="64">
        <v>2.9899999999999999E-2</v>
      </c>
      <c r="M86" s="64">
        <v>-5.4999999999999997E-3</v>
      </c>
      <c r="N86" s="63">
        <v>6543.82</v>
      </c>
      <c r="O86" s="63">
        <v>119.72</v>
      </c>
      <c r="P86" s="63">
        <v>0</v>
      </c>
      <c r="Q86" s="63">
        <v>7.834261304</v>
      </c>
      <c r="R86" s="64">
        <v>0</v>
      </c>
      <c r="S86" s="64">
        <f t="shared" si="1"/>
        <v>3.1942892143727666E-6</v>
      </c>
      <c r="T86" s="64">
        <f>Q86/'סכום נכסי הקרן'!$C$41</f>
        <v>3.4183132996803816E-7</v>
      </c>
    </row>
    <row r="87" spans="1:20">
      <c r="A87" t="s">
        <v>624</v>
      </c>
      <c r="B87" t="s">
        <v>625</v>
      </c>
      <c r="C87" t="s">
        <v>97</v>
      </c>
      <c r="D87" t="s">
        <v>120</v>
      </c>
      <c r="E87" t="s">
        <v>626</v>
      </c>
      <c r="F87" t="s">
        <v>448</v>
      </c>
      <c r="G87" t="s">
        <v>526</v>
      </c>
      <c r="H87" t="s">
        <v>208</v>
      </c>
      <c r="I87" t="s">
        <v>264</v>
      </c>
      <c r="J87" s="63">
        <v>2.58</v>
      </c>
      <c r="K87" t="s">
        <v>99</v>
      </c>
      <c r="L87" s="64">
        <v>1.7999999999999999E-2</v>
      </c>
      <c r="M87" s="64">
        <v>-5.7000000000000002E-3</v>
      </c>
      <c r="N87" s="63">
        <v>1929967.57</v>
      </c>
      <c r="O87" s="63">
        <v>108.3</v>
      </c>
      <c r="P87" s="63">
        <v>0</v>
      </c>
      <c r="Q87" s="63">
        <v>2090.1548783100002</v>
      </c>
      <c r="R87" s="64">
        <v>1.8E-3</v>
      </c>
      <c r="S87" s="64">
        <f t="shared" si="1"/>
        <v>8.5222574599922427E-4</v>
      </c>
      <c r="T87" s="64">
        <f>Q87/'סכום נכסי הקרן'!$C$41</f>
        <v>9.1199462740295943E-5</v>
      </c>
    </row>
    <row r="88" spans="1:20">
      <c r="A88" t="s">
        <v>627</v>
      </c>
      <c r="B88" t="s">
        <v>628</v>
      </c>
      <c r="C88" t="s">
        <v>97</v>
      </c>
      <c r="D88" t="s">
        <v>120</v>
      </c>
      <c r="E88" t="s">
        <v>629</v>
      </c>
      <c r="F88" t="s">
        <v>630</v>
      </c>
      <c r="G88" t="s">
        <v>631</v>
      </c>
      <c r="H88" t="s">
        <v>208</v>
      </c>
      <c r="I88" t="s">
        <v>264</v>
      </c>
      <c r="J88" s="63">
        <v>7.07</v>
      </c>
      <c r="K88" t="s">
        <v>99</v>
      </c>
      <c r="L88" s="64">
        <v>5.1499999999999997E-2</v>
      </c>
      <c r="M88" s="64">
        <v>7.4000000000000003E-3</v>
      </c>
      <c r="N88" s="63">
        <v>6555288.8899999997</v>
      </c>
      <c r="O88" s="63">
        <v>163.82</v>
      </c>
      <c r="P88" s="63">
        <v>0</v>
      </c>
      <c r="Q88" s="63">
        <v>10738.874259598</v>
      </c>
      <c r="R88" s="64">
        <v>1.8E-3</v>
      </c>
      <c r="S88" s="64">
        <f t="shared" si="1"/>
        <v>4.3785966399186652E-3</v>
      </c>
      <c r="T88" s="64">
        <f>Q88/'סכום נכסי הקרן'!$C$41</f>
        <v>4.6856793870835576E-4</v>
      </c>
    </row>
    <row r="89" spans="1:20">
      <c r="A89" t="s">
        <v>632</v>
      </c>
      <c r="B89" t="s">
        <v>633</v>
      </c>
      <c r="C89" t="s">
        <v>97</v>
      </c>
      <c r="D89" t="s">
        <v>120</v>
      </c>
      <c r="E89" t="s">
        <v>634</v>
      </c>
      <c r="F89" t="s">
        <v>475</v>
      </c>
      <c r="G89" t="s">
        <v>631</v>
      </c>
      <c r="H89" t="s">
        <v>208</v>
      </c>
      <c r="I89" t="s">
        <v>635</v>
      </c>
      <c r="J89" s="63">
        <v>1.1499999999999999</v>
      </c>
      <c r="K89" t="s">
        <v>99</v>
      </c>
      <c r="L89" s="64">
        <v>4.4499999999999998E-2</v>
      </c>
      <c r="M89" s="64">
        <v>-7.0000000000000001E-3</v>
      </c>
      <c r="N89" s="63">
        <v>10471987.67</v>
      </c>
      <c r="O89" s="63">
        <v>112.61</v>
      </c>
      <c r="P89" s="63">
        <v>0</v>
      </c>
      <c r="Q89" s="63">
        <v>11792.505315187</v>
      </c>
      <c r="R89" s="64">
        <v>2.52E-2</v>
      </c>
      <c r="S89" s="64">
        <f t="shared" si="1"/>
        <v>4.8081971071736607E-3</v>
      </c>
      <c r="T89" s="64">
        <f>Q89/'סכום נכסי הקרן'!$C$41</f>
        <v>5.1454088893963335E-4</v>
      </c>
    </row>
    <row r="90" spans="1:20">
      <c r="A90" t="s">
        <v>636</v>
      </c>
      <c r="B90" t="s">
        <v>637</v>
      </c>
      <c r="C90" t="s">
        <v>97</v>
      </c>
      <c r="D90" t="s">
        <v>120</v>
      </c>
      <c r="E90" t="s">
        <v>638</v>
      </c>
      <c r="F90" t="s">
        <v>129</v>
      </c>
      <c r="G90" t="s">
        <v>631</v>
      </c>
      <c r="H90" t="s">
        <v>208</v>
      </c>
      <c r="I90" t="s">
        <v>264</v>
      </c>
      <c r="J90" s="63">
        <v>3.15</v>
      </c>
      <c r="K90" t="s">
        <v>99</v>
      </c>
      <c r="L90" s="64">
        <v>2.1999999999999999E-2</v>
      </c>
      <c r="M90" s="64">
        <v>-7.0000000000000001E-3</v>
      </c>
      <c r="N90" s="63">
        <v>4283624</v>
      </c>
      <c r="O90" s="63">
        <v>111.41</v>
      </c>
      <c r="P90" s="63">
        <v>0</v>
      </c>
      <c r="Q90" s="63">
        <v>4772.3854984</v>
      </c>
      <c r="R90" s="64">
        <v>4.8999999999999998E-3</v>
      </c>
      <c r="S90" s="64">
        <f t="shared" si="1"/>
        <v>1.945860488031549E-3</v>
      </c>
      <c r="T90" s="64">
        <f>Q90/'סכום נכסי הקרן'!$C$41</f>
        <v>2.0823289123702307E-4</v>
      </c>
    </row>
    <row r="91" spans="1:20">
      <c r="A91" t="s">
        <v>639</v>
      </c>
      <c r="B91" t="s">
        <v>640</v>
      </c>
      <c r="C91" t="s">
        <v>97</v>
      </c>
      <c r="D91" t="s">
        <v>120</v>
      </c>
      <c r="E91" t="s">
        <v>638</v>
      </c>
      <c r="F91" t="s">
        <v>129</v>
      </c>
      <c r="G91" t="s">
        <v>631</v>
      </c>
      <c r="H91" t="s">
        <v>208</v>
      </c>
      <c r="I91" t="s">
        <v>264</v>
      </c>
      <c r="J91" s="63">
        <v>6.59</v>
      </c>
      <c r="K91" t="s">
        <v>99</v>
      </c>
      <c r="L91" s="64">
        <v>1.7000000000000001E-2</v>
      </c>
      <c r="M91" s="64">
        <v>8.9999999999999998E-4</v>
      </c>
      <c r="N91" s="63">
        <v>5761702</v>
      </c>
      <c r="O91" s="63">
        <v>111.1</v>
      </c>
      <c r="P91" s="63">
        <v>0</v>
      </c>
      <c r="Q91" s="63">
        <v>6401.2509220000002</v>
      </c>
      <c r="R91" s="64">
        <v>4.4999999999999997E-3</v>
      </c>
      <c r="S91" s="64">
        <f t="shared" si="1"/>
        <v>2.6100031624166423E-3</v>
      </c>
      <c r="T91" s="64">
        <f>Q91/'סכום נכסי הקרן'!$C$41</f>
        <v>2.7930496969882414E-4</v>
      </c>
    </row>
    <row r="92" spans="1:20">
      <c r="A92" t="s">
        <v>641</v>
      </c>
      <c r="B92" t="s">
        <v>642</v>
      </c>
      <c r="C92" t="s">
        <v>97</v>
      </c>
      <c r="D92" t="s">
        <v>120</v>
      </c>
      <c r="E92" t="s">
        <v>638</v>
      </c>
      <c r="F92" t="s">
        <v>129</v>
      </c>
      <c r="G92" t="s">
        <v>631</v>
      </c>
      <c r="H92" t="s">
        <v>208</v>
      </c>
      <c r="I92" t="s">
        <v>264</v>
      </c>
      <c r="J92" s="63">
        <v>0.92</v>
      </c>
      <c r="K92" t="s">
        <v>99</v>
      </c>
      <c r="L92" s="64">
        <v>3.6999999999999998E-2</v>
      </c>
      <c r="M92" s="64">
        <v>-9.1000000000000004E-3</v>
      </c>
      <c r="N92" s="63">
        <v>3062800.57</v>
      </c>
      <c r="O92" s="63">
        <v>109.93</v>
      </c>
      <c r="P92" s="63">
        <v>0</v>
      </c>
      <c r="Q92" s="63">
        <v>3366.9366666010001</v>
      </c>
      <c r="R92" s="64">
        <v>3.0999999999999999E-3</v>
      </c>
      <c r="S92" s="64">
        <f t="shared" si="1"/>
        <v>1.3728121978913979E-3</v>
      </c>
      <c r="T92" s="64">
        <f>Q92/'סכום נכסי הקרן'!$C$41</f>
        <v>1.4690912059248475E-4</v>
      </c>
    </row>
    <row r="93" spans="1:20">
      <c r="A93" t="s">
        <v>643</v>
      </c>
      <c r="B93" t="s">
        <v>644</v>
      </c>
      <c r="C93" t="s">
        <v>97</v>
      </c>
      <c r="D93" t="s">
        <v>120</v>
      </c>
      <c r="E93" t="s">
        <v>538</v>
      </c>
      <c r="F93" t="s">
        <v>475</v>
      </c>
      <c r="G93" t="s">
        <v>645</v>
      </c>
      <c r="H93" t="s">
        <v>147</v>
      </c>
      <c r="I93" t="s">
        <v>264</v>
      </c>
      <c r="J93" s="63">
        <v>6.79</v>
      </c>
      <c r="K93" t="s">
        <v>99</v>
      </c>
      <c r="L93" s="64">
        <v>1.17E-2</v>
      </c>
      <c r="M93" s="64">
        <v>6.7999999999999996E-3</v>
      </c>
      <c r="N93" s="63">
        <v>20246.84</v>
      </c>
      <c r="O93" s="63">
        <v>104.66</v>
      </c>
      <c r="P93" s="63">
        <v>0</v>
      </c>
      <c r="Q93" s="63">
        <v>21.190342743999999</v>
      </c>
      <c r="R93" s="64">
        <v>0</v>
      </c>
      <c r="S93" s="64">
        <f t="shared" si="1"/>
        <v>8.6400083746838236E-6</v>
      </c>
      <c r="T93" s="64">
        <f>Q93/'סכום נכסי הקרן'!$C$41</f>
        <v>9.2459553767522461E-7</v>
      </c>
    </row>
    <row r="94" spans="1:20">
      <c r="A94" t="s">
        <v>646</v>
      </c>
      <c r="B94" t="s">
        <v>647</v>
      </c>
      <c r="C94" t="s">
        <v>97</v>
      </c>
      <c r="D94" t="s">
        <v>120</v>
      </c>
      <c r="E94" t="s">
        <v>538</v>
      </c>
      <c r="F94" t="s">
        <v>475</v>
      </c>
      <c r="G94" t="s">
        <v>631</v>
      </c>
      <c r="H94" t="s">
        <v>208</v>
      </c>
      <c r="I94" t="s">
        <v>648</v>
      </c>
      <c r="J94" s="63">
        <v>0.61</v>
      </c>
      <c r="K94" t="s">
        <v>99</v>
      </c>
      <c r="L94" s="64">
        <v>2.8500000000000001E-2</v>
      </c>
      <c r="M94" s="64">
        <v>4.0000000000000002E-4</v>
      </c>
      <c r="N94" s="63">
        <v>1300756.79</v>
      </c>
      <c r="O94" s="63">
        <v>105.39</v>
      </c>
      <c r="P94" s="63">
        <v>0</v>
      </c>
      <c r="Q94" s="63">
        <v>1370.8675809809999</v>
      </c>
      <c r="R94" s="64">
        <v>3.3E-3</v>
      </c>
      <c r="S94" s="64">
        <f t="shared" si="1"/>
        <v>5.5894836262674816E-4</v>
      </c>
      <c r="T94" s="64">
        <f>Q94/'סכום נכסי הקרן'!$C$41</f>
        <v>5.9814891313051157E-5</v>
      </c>
    </row>
    <row r="95" spans="1:20">
      <c r="A95" t="s">
        <v>649</v>
      </c>
      <c r="B95" t="s">
        <v>650</v>
      </c>
      <c r="C95" t="s">
        <v>97</v>
      </c>
      <c r="D95" t="s">
        <v>120</v>
      </c>
      <c r="E95" t="s">
        <v>538</v>
      </c>
      <c r="F95" t="s">
        <v>475</v>
      </c>
      <c r="G95" t="s">
        <v>631</v>
      </c>
      <c r="H95" t="s">
        <v>208</v>
      </c>
      <c r="I95" t="s">
        <v>651</v>
      </c>
      <c r="J95" s="63">
        <v>2.72</v>
      </c>
      <c r="K95" t="s">
        <v>99</v>
      </c>
      <c r="L95" s="64">
        <v>2.5000000000000001E-2</v>
      </c>
      <c r="M95" s="64">
        <v>-3.8999999999999998E-3</v>
      </c>
      <c r="N95" s="63">
        <v>2750480.31</v>
      </c>
      <c r="O95" s="63">
        <v>110.2</v>
      </c>
      <c r="P95" s="63">
        <v>0</v>
      </c>
      <c r="Q95" s="63">
        <v>3031.0293016199998</v>
      </c>
      <c r="R95" s="64">
        <v>6.4999999999999997E-3</v>
      </c>
      <c r="S95" s="64">
        <f t="shared" si="1"/>
        <v>1.235851579480656E-3</v>
      </c>
      <c r="T95" s="64">
        <f>Q95/'סכום נכסי הקרן'!$C$41</f>
        <v>1.3225251713468484E-4</v>
      </c>
    </row>
    <row r="96" spans="1:20">
      <c r="A96" t="s">
        <v>652</v>
      </c>
      <c r="B96" t="s">
        <v>653</v>
      </c>
      <c r="C96" t="s">
        <v>97</v>
      </c>
      <c r="D96" t="s">
        <v>120</v>
      </c>
      <c r="E96" t="s">
        <v>538</v>
      </c>
      <c r="F96" t="s">
        <v>475</v>
      </c>
      <c r="G96" t="s">
        <v>631</v>
      </c>
      <c r="H96" t="s">
        <v>208</v>
      </c>
      <c r="I96" t="s">
        <v>293</v>
      </c>
      <c r="J96" s="63">
        <v>3.85</v>
      </c>
      <c r="K96" t="s">
        <v>99</v>
      </c>
      <c r="L96" s="64">
        <v>1.95E-2</v>
      </c>
      <c r="M96" s="64">
        <v>-5.9999999999999995E-4</v>
      </c>
      <c r="N96" s="63">
        <v>1141787.1299999999</v>
      </c>
      <c r="O96" s="63">
        <v>110.51</v>
      </c>
      <c r="P96" s="63">
        <v>0</v>
      </c>
      <c r="Q96" s="63">
        <v>1261.788957363</v>
      </c>
      <c r="R96" s="64">
        <v>1.8E-3</v>
      </c>
      <c r="S96" s="64">
        <f t="shared" si="1"/>
        <v>5.144733754618825E-4</v>
      </c>
      <c r="T96" s="64">
        <f>Q96/'סכום נכסי הקרן'!$C$41</f>
        <v>5.505547756163769E-5</v>
      </c>
    </row>
    <row r="97" spans="1:20">
      <c r="A97" t="s">
        <v>654</v>
      </c>
      <c r="B97" t="s">
        <v>655</v>
      </c>
      <c r="C97" t="s">
        <v>97</v>
      </c>
      <c r="D97" t="s">
        <v>120</v>
      </c>
      <c r="E97" t="s">
        <v>559</v>
      </c>
      <c r="F97" t="s">
        <v>560</v>
      </c>
      <c r="G97" t="s">
        <v>631</v>
      </c>
      <c r="H97" t="s">
        <v>208</v>
      </c>
      <c r="I97" t="s">
        <v>264</v>
      </c>
      <c r="J97" s="63">
        <v>2.14</v>
      </c>
      <c r="K97" t="s">
        <v>99</v>
      </c>
      <c r="L97" s="64">
        <v>5.3499999999999999E-2</v>
      </c>
      <c r="M97" s="64">
        <v>8.0999999999999996E-3</v>
      </c>
      <c r="N97" s="63">
        <v>7115211.1600000001</v>
      </c>
      <c r="O97" s="63">
        <v>117.02</v>
      </c>
      <c r="P97" s="63">
        <v>0</v>
      </c>
      <c r="Q97" s="63">
        <v>8326.2200994319992</v>
      </c>
      <c r="R97" s="64">
        <v>6.6E-3</v>
      </c>
      <c r="S97" s="64">
        <f t="shared" si="1"/>
        <v>3.3948771974876392E-3</v>
      </c>
      <c r="T97" s="64">
        <f>Q97/'סכום נכסי הקרן'!$C$41</f>
        <v>3.6329690570089399E-4</v>
      </c>
    </row>
    <row r="98" spans="1:20">
      <c r="A98" t="s">
        <v>656</v>
      </c>
      <c r="B98" t="s">
        <v>657</v>
      </c>
      <c r="C98" t="s">
        <v>97</v>
      </c>
      <c r="D98" t="s">
        <v>120</v>
      </c>
      <c r="E98" t="s">
        <v>559</v>
      </c>
      <c r="F98" t="s">
        <v>560</v>
      </c>
      <c r="G98" t="s">
        <v>631</v>
      </c>
      <c r="H98" t="s">
        <v>208</v>
      </c>
      <c r="I98" t="s">
        <v>264</v>
      </c>
      <c r="J98" s="63">
        <v>4.67</v>
      </c>
      <c r="K98" t="s">
        <v>99</v>
      </c>
      <c r="L98" s="64">
        <v>2.7799999999999998E-2</v>
      </c>
      <c r="M98" s="64">
        <v>1.34E-2</v>
      </c>
      <c r="N98" s="63">
        <v>18791569</v>
      </c>
      <c r="O98" s="63">
        <v>106.74</v>
      </c>
      <c r="P98" s="63">
        <v>0</v>
      </c>
      <c r="Q98" s="63">
        <v>20058.120750599999</v>
      </c>
      <c r="R98" s="64">
        <v>1.11E-2</v>
      </c>
      <c r="S98" s="64">
        <f t="shared" si="1"/>
        <v>8.1783637650067534E-3</v>
      </c>
      <c r="T98" s="64">
        <f>Q98/'סכום נכסי הקרן'!$C$41</f>
        <v>8.7519343902102518E-4</v>
      </c>
    </row>
    <row r="99" spans="1:20">
      <c r="A99" t="s">
        <v>658</v>
      </c>
      <c r="B99" t="s">
        <v>659</v>
      </c>
      <c r="C99" t="s">
        <v>97</v>
      </c>
      <c r="D99" t="s">
        <v>120</v>
      </c>
      <c r="E99" t="s">
        <v>559</v>
      </c>
      <c r="F99" t="s">
        <v>560</v>
      </c>
      <c r="G99" t="s">
        <v>631</v>
      </c>
      <c r="H99" t="s">
        <v>208</v>
      </c>
      <c r="I99" t="s">
        <v>264</v>
      </c>
      <c r="J99" s="63">
        <v>5.51</v>
      </c>
      <c r="K99" t="s">
        <v>99</v>
      </c>
      <c r="L99" s="64">
        <v>1.29E-2</v>
      </c>
      <c r="M99" s="64">
        <v>1.8700000000000001E-2</v>
      </c>
      <c r="N99" s="63">
        <v>6016389</v>
      </c>
      <c r="O99" s="63">
        <v>97.98</v>
      </c>
      <c r="P99" s="63">
        <v>0</v>
      </c>
      <c r="Q99" s="63">
        <v>5894.8579422000003</v>
      </c>
      <c r="R99" s="64">
        <v>6.1000000000000004E-3</v>
      </c>
      <c r="S99" s="64">
        <f t="shared" si="1"/>
        <v>2.4035298816769083E-3</v>
      </c>
      <c r="T99" s="64">
        <f>Q99/'סכום נכסי הקרן'!$C$41</f>
        <v>2.5720958902992428E-4</v>
      </c>
    </row>
    <row r="100" spans="1:20">
      <c r="A100" t="s">
        <v>660</v>
      </c>
      <c r="B100" t="s">
        <v>661</v>
      </c>
      <c r="C100" t="s">
        <v>97</v>
      </c>
      <c r="D100" t="s">
        <v>120</v>
      </c>
      <c r="E100" t="s">
        <v>559</v>
      </c>
      <c r="F100" t="s">
        <v>560</v>
      </c>
      <c r="G100" t="s">
        <v>631</v>
      </c>
      <c r="H100" t="s">
        <v>208</v>
      </c>
      <c r="I100" t="s">
        <v>264</v>
      </c>
      <c r="J100" s="63">
        <v>4.2300000000000004</v>
      </c>
      <c r="K100" t="s">
        <v>99</v>
      </c>
      <c r="L100" s="64">
        <v>0.04</v>
      </c>
      <c r="M100" s="64">
        <v>1.7000000000000001E-2</v>
      </c>
      <c r="N100" s="63">
        <v>21653</v>
      </c>
      <c r="O100" s="63">
        <v>111.33</v>
      </c>
      <c r="P100" s="63">
        <v>0</v>
      </c>
      <c r="Q100" s="63">
        <v>24.106284899999999</v>
      </c>
      <c r="R100" s="64">
        <v>0</v>
      </c>
      <c r="S100" s="64">
        <f t="shared" si="1"/>
        <v>9.8289350924957445E-6</v>
      </c>
      <c r="T100" s="64">
        <f>Q100/'סכום נכסי הקרן'!$C$41</f>
        <v>1.0518264719799591E-6</v>
      </c>
    </row>
    <row r="101" spans="1:20">
      <c r="A101" t="s">
        <v>662</v>
      </c>
      <c r="B101" t="s">
        <v>663</v>
      </c>
      <c r="C101" t="s">
        <v>97</v>
      </c>
      <c r="D101" t="s">
        <v>120</v>
      </c>
      <c r="E101" t="s">
        <v>564</v>
      </c>
      <c r="F101" t="s">
        <v>565</v>
      </c>
      <c r="G101" t="s">
        <v>631</v>
      </c>
      <c r="H101" t="s">
        <v>208</v>
      </c>
      <c r="I101" t="s">
        <v>578</v>
      </c>
      <c r="J101" s="63">
        <v>2.79</v>
      </c>
      <c r="K101" t="s">
        <v>99</v>
      </c>
      <c r="L101" s="64">
        <v>3.85E-2</v>
      </c>
      <c r="M101" s="64">
        <v>-1.12E-2</v>
      </c>
      <c r="N101" s="63">
        <v>1343195</v>
      </c>
      <c r="O101" s="63">
        <v>120.54</v>
      </c>
      <c r="P101" s="63">
        <v>0</v>
      </c>
      <c r="Q101" s="63">
        <v>1619.0872529999999</v>
      </c>
      <c r="R101" s="64">
        <v>5.4000000000000003E-3</v>
      </c>
      <c r="S101" s="64">
        <f t="shared" si="1"/>
        <v>6.6015578861860363E-4</v>
      </c>
      <c r="T101" s="64">
        <f>Q101/'סכום נכסי הקרן'!$C$41</f>
        <v>7.0645428784039374E-5</v>
      </c>
    </row>
    <row r="102" spans="1:20">
      <c r="A102" t="s">
        <v>664</v>
      </c>
      <c r="B102" t="s">
        <v>665</v>
      </c>
      <c r="C102" t="s">
        <v>97</v>
      </c>
      <c r="D102" t="s">
        <v>120</v>
      </c>
      <c r="E102" t="s">
        <v>666</v>
      </c>
      <c r="F102" t="s">
        <v>415</v>
      </c>
      <c r="G102" t="s">
        <v>631</v>
      </c>
      <c r="H102" t="s">
        <v>208</v>
      </c>
      <c r="I102" t="s">
        <v>667</v>
      </c>
      <c r="J102" s="63">
        <v>4</v>
      </c>
      <c r="K102" t="s">
        <v>99</v>
      </c>
      <c r="L102" s="64">
        <v>2E-3</v>
      </c>
      <c r="M102" s="64">
        <v>-6.7999999999999996E-3</v>
      </c>
      <c r="N102" s="63">
        <v>2538947</v>
      </c>
      <c r="O102" s="63">
        <v>104.5</v>
      </c>
      <c r="P102" s="63">
        <v>0</v>
      </c>
      <c r="Q102" s="63">
        <v>2653.199615</v>
      </c>
      <c r="R102" s="64">
        <v>4.5999999999999999E-3</v>
      </c>
      <c r="S102" s="64">
        <f t="shared" si="1"/>
        <v>1.0817978345252902E-3</v>
      </c>
      <c r="T102" s="64">
        <f>Q102/'סכום נכסי הקרן'!$C$41</f>
        <v>1.1576672233323004E-4</v>
      </c>
    </row>
    <row r="103" spans="1:20">
      <c r="A103" t="s">
        <v>668</v>
      </c>
      <c r="B103" t="s">
        <v>669</v>
      </c>
      <c r="C103" t="s">
        <v>97</v>
      </c>
      <c r="D103" t="s">
        <v>120</v>
      </c>
      <c r="E103" t="s">
        <v>666</v>
      </c>
      <c r="F103" t="s">
        <v>415</v>
      </c>
      <c r="G103" t="s">
        <v>631</v>
      </c>
      <c r="H103" t="s">
        <v>208</v>
      </c>
      <c r="I103" t="s">
        <v>670</v>
      </c>
      <c r="J103" s="63">
        <v>1.92</v>
      </c>
      <c r="K103" t="s">
        <v>99</v>
      </c>
      <c r="L103" s="64">
        <v>6.7999999999999996E-3</v>
      </c>
      <c r="M103" s="64">
        <v>-1.15E-2</v>
      </c>
      <c r="N103" s="63">
        <v>3954102</v>
      </c>
      <c r="O103" s="63">
        <v>105.72</v>
      </c>
      <c r="P103" s="63">
        <v>0</v>
      </c>
      <c r="Q103" s="63">
        <v>4180.2766344000001</v>
      </c>
      <c r="R103" s="64">
        <v>7.6E-3</v>
      </c>
      <c r="S103" s="64">
        <f t="shared" si="1"/>
        <v>1.7044379869663852E-3</v>
      </c>
      <c r="T103" s="64">
        <f>Q103/'סכום נכסי הקרן'!$C$41</f>
        <v>1.8239748026296703E-4</v>
      </c>
    </row>
    <row r="104" spans="1:20">
      <c r="A104" t="s">
        <v>671</v>
      </c>
      <c r="B104" t="s">
        <v>672</v>
      </c>
      <c r="C104" t="s">
        <v>97</v>
      </c>
      <c r="D104" t="s">
        <v>120</v>
      </c>
      <c r="E104" t="s">
        <v>666</v>
      </c>
      <c r="F104" t="s">
        <v>415</v>
      </c>
      <c r="G104" t="s">
        <v>631</v>
      </c>
      <c r="H104" t="s">
        <v>208</v>
      </c>
      <c r="I104" t="s">
        <v>673</v>
      </c>
      <c r="J104" s="63">
        <v>0.51</v>
      </c>
      <c r="K104" t="s">
        <v>99</v>
      </c>
      <c r="L104" s="64">
        <v>0.02</v>
      </c>
      <c r="M104" s="64">
        <v>-3.7000000000000002E-3</v>
      </c>
      <c r="N104" s="63">
        <v>378484.1</v>
      </c>
      <c r="O104" s="63">
        <v>105.49</v>
      </c>
      <c r="P104" s="63">
        <v>0</v>
      </c>
      <c r="Q104" s="63">
        <v>399.26287709000002</v>
      </c>
      <c r="R104" s="64">
        <v>2.7000000000000001E-3</v>
      </c>
      <c r="S104" s="64">
        <f t="shared" si="1"/>
        <v>1.6279277043476396E-4</v>
      </c>
      <c r="T104" s="64">
        <f>Q104/'סכום נכסי הקרן'!$C$41</f>
        <v>1.742098648316161E-5</v>
      </c>
    </row>
    <row r="105" spans="1:20">
      <c r="A105" t="s">
        <v>674</v>
      </c>
      <c r="B105" t="s">
        <v>675</v>
      </c>
      <c r="C105" t="s">
        <v>97</v>
      </c>
      <c r="D105" t="s">
        <v>120</v>
      </c>
      <c r="E105" t="s">
        <v>568</v>
      </c>
      <c r="F105" t="s">
        <v>475</v>
      </c>
      <c r="G105" t="s">
        <v>631</v>
      </c>
      <c r="H105" t="s">
        <v>208</v>
      </c>
      <c r="I105" t="s">
        <v>264</v>
      </c>
      <c r="J105" s="63">
        <v>5.79</v>
      </c>
      <c r="K105" t="s">
        <v>99</v>
      </c>
      <c r="L105" s="64">
        <v>2.4E-2</v>
      </c>
      <c r="M105" s="64">
        <v>3.5999999999999999E-3</v>
      </c>
      <c r="N105" s="63">
        <v>2402425.41</v>
      </c>
      <c r="O105" s="63">
        <v>117.12</v>
      </c>
      <c r="P105" s="63">
        <v>0</v>
      </c>
      <c r="Q105" s="63">
        <v>2813.7206401919998</v>
      </c>
      <c r="R105" s="64">
        <v>3.0999999999999999E-3</v>
      </c>
      <c r="S105" s="64">
        <f t="shared" si="1"/>
        <v>1.1472476018427353E-3</v>
      </c>
      <c r="T105" s="64">
        <f>Q105/'סכום נכסי הקרן'!$C$41</f>
        <v>1.2277071586880414E-4</v>
      </c>
    </row>
    <row r="106" spans="1:20">
      <c r="A106" t="s">
        <v>676</v>
      </c>
      <c r="B106" t="s">
        <v>677</v>
      </c>
      <c r="C106" t="s">
        <v>97</v>
      </c>
      <c r="D106" t="s">
        <v>120</v>
      </c>
      <c r="E106" t="s">
        <v>678</v>
      </c>
      <c r="F106" t="s">
        <v>565</v>
      </c>
      <c r="G106" t="s">
        <v>631</v>
      </c>
      <c r="H106" t="s">
        <v>208</v>
      </c>
      <c r="I106" t="s">
        <v>679</v>
      </c>
      <c r="J106" s="63">
        <v>2.4500000000000002</v>
      </c>
      <c r="K106" t="s">
        <v>99</v>
      </c>
      <c r="L106" s="64">
        <v>2.3199999999999998E-2</v>
      </c>
      <c r="M106" s="64">
        <v>-8.6999999999999994E-3</v>
      </c>
      <c r="N106" s="63">
        <v>122042</v>
      </c>
      <c r="O106" s="63">
        <v>109.69</v>
      </c>
      <c r="P106" s="63">
        <v>0</v>
      </c>
      <c r="Q106" s="63">
        <v>133.86786979999999</v>
      </c>
      <c r="R106" s="64">
        <v>2.9999999999999997E-4</v>
      </c>
      <c r="S106" s="64">
        <f t="shared" si="1"/>
        <v>5.458238831462875E-5</v>
      </c>
      <c r="T106" s="64">
        <f>Q106/'סכום נכסי הקרן'!$C$41</f>
        <v>5.8410397864005388E-6</v>
      </c>
    </row>
    <row r="107" spans="1:20">
      <c r="A107" t="s">
        <v>680</v>
      </c>
      <c r="B107" t="s">
        <v>681</v>
      </c>
      <c r="C107" t="s">
        <v>97</v>
      </c>
      <c r="D107" t="s">
        <v>120</v>
      </c>
      <c r="E107" t="s">
        <v>682</v>
      </c>
      <c r="F107" t="s">
        <v>475</v>
      </c>
      <c r="G107" t="s">
        <v>631</v>
      </c>
      <c r="H107" t="s">
        <v>208</v>
      </c>
      <c r="I107" t="s">
        <v>264</v>
      </c>
      <c r="J107" s="63">
        <v>4.43</v>
      </c>
      <c r="K107" t="s">
        <v>99</v>
      </c>
      <c r="L107" s="64">
        <v>1.4E-2</v>
      </c>
      <c r="M107" s="64">
        <v>0</v>
      </c>
      <c r="N107" s="63">
        <v>21190</v>
      </c>
      <c r="O107" s="63">
        <v>110.18</v>
      </c>
      <c r="P107" s="63">
        <v>0</v>
      </c>
      <c r="Q107" s="63">
        <v>23.347142000000002</v>
      </c>
      <c r="R107" s="64">
        <v>0</v>
      </c>
      <c r="S107" s="64">
        <f t="shared" si="1"/>
        <v>9.5194072527235977E-6</v>
      </c>
      <c r="T107" s="64">
        <f>Q107/'סכום נכסי הקרן'!$C$41</f>
        <v>1.0187028860956975E-6</v>
      </c>
    </row>
    <row r="108" spans="1:20">
      <c r="A108" t="s">
        <v>683</v>
      </c>
      <c r="B108" t="s">
        <v>684</v>
      </c>
      <c r="C108" t="s">
        <v>97</v>
      </c>
      <c r="D108" t="s">
        <v>120</v>
      </c>
      <c r="E108" t="s">
        <v>427</v>
      </c>
      <c r="F108" t="s">
        <v>415</v>
      </c>
      <c r="G108" t="s">
        <v>645</v>
      </c>
      <c r="H108" t="s">
        <v>147</v>
      </c>
      <c r="I108" t="s">
        <v>585</v>
      </c>
      <c r="J108" s="63">
        <v>1.2</v>
      </c>
      <c r="K108" t="s">
        <v>99</v>
      </c>
      <c r="L108" s="64">
        <v>1.6899999999999998E-2</v>
      </c>
      <c r="M108" s="64">
        <v>-1.5699999999999999E-2</v>
      </c>
      <c r="N108" s="63">
        <v>52</v>
      </c>
      <c r="O108" s="63">
        <v>5339030</v>
      </c>
      <c r="P108" s="63">
        <v>0</v>
      </c>
      <c r="Q108" s="63">
        <v>2776.2955999999999</v>
      </c>
      <c r="R108" s="64">
        <v>0</v>
      </c>
      <c r="S108" s="64">
        <f t="shared" si="1"/>
        <v>1.1319881667034282E-3</v>
      </c>
      <c r="T108" s="64">
        <f>Q108/'סכום נכסי הקרן'!$C$41</f>
        <v>1.2113775383619913E-4</v>
      </c>
    </row>
    <row r="109" spans="1:20">
      <c r="A109" t="s">
        <v>685</v>
      </c>
      <c r="B109" t="s">
        <v>686</v>
      </c>
      <c r="C109" t="s">
        <v>97</v>
      </c>
      <c r="D109" t="s">
        <v>120</v>
      </c>
      <c r="E109" t="s">
        <v>687</v>
      </c>
      <c r="F109" t="s">
        <v>415</v>
      </c>
      <c r="G109" t="s">
        <v>631</v>
      </c>
      <c r="H109" t="s">
        <v>208</v>
      </c>
      <c r="I109" t="s">
        <v>688</v>
      </c>
      <c r="J109" s="63">
        <v>0.5</v>
      </c>
      <c r="K109" t="s">
        <v>99</v>
      </c>
      <c r="L109" s="64">
        <v>4.4999999999999998E-2</v>
      </c>
      <c r="M109" s="64">
        <v>1.1999999999999999E-3</v>
      </c>
      <c r="N109" s="63">
        <v>5135673</v>
      </c>
      <c r="O109" s="63">
        <v>124.96</v>
      </c>
      <c r="P109" s="63">
        <v>70.639979999999994</v>
      </c>
      <c r="Q109" s="63">
        <v>6488.1769608000004</v>
      </c>
      <c r="R109" s="64">
        <v>3.0000000000000001E-3</v>
      </c>
      <c r="S109" s="64">
        <f t="shared" si="1"/>
        <v>2.6454458030706141E-3</v>
      </c>
      <c r="T109" s="64">
        <f>Q109/'סכום נכסי הקרן'!$C$41</f>
        <v>2.8309780252617518E-4</v>
      </c>
    </row>
    <row r="110" spans="1:20">
      <c r="A110" t="s">
        <v>689</v>
      </c>
      <c r="B110" t="s">
        <v>690</v>
      </c>
      <c r="C110" t="s">
        <v>97</v>
      </c>
      <c r="D110" t="s">
        <v>120</v>
      </c>
      <c r="E110" t="s">
        <v>588</v>
      </c>
      <c r="F110" t="s">
        <v>475</v>
      </c>
      <c r="G110" t="s">
        <v>631</v>
      </c>
      <c r="H110" t="s">
        <v>208</v>
      </c>
      <c r="I110" t="s">
        <v>691</v>
      </c>
      <c r="J110" s="63">
        <v>1.27</v>
      </c>
      <c r="K110" t="s">
        <v>99</v>
      </c>
      <c r="L110" s="64">
        <v>4.9000000000000002E-2</v>
      </c>
      <c r="M110" s="64">
        <v>-6.8999999999999999E-3</v>
      </c>
      <c r="N110" s="63">
        <v>4764463.8099999996</v>
      </c>
      <c r="O110" s="63">
        <v>113.16</v>
      </c>
      <c r="P110" s="63">
        <v>0</v>
      </c>
      <c r="Q110" s="63">
        <v>5391.4672473959999</v>
      </c>
      <c r="R110" s="64">
        <v>1.1900000000000001E-2</v>
      </c>
      <c r="S110" s="64">
        <f t="shared" si="1"/>
        <v>2.1982807325060688E-3</v>
      </c>
      <c r="T110" s="64">
        <f>Q110/'סכום נכסי הקרן'!$C$41</f>
        <v>2.3524520668151717E-4</v>
      </c>
    </row>
    <row r="111" spans="1:20">
      <c r="A111" t="s">
        <v>692</v>
      </c>
      <c r="B111" t="s">
        <v>693</v>
      </c>
      <c r="C111" t="s">
        <v>97</v>
      </c>
      <c r="D111" t="s">
        <v>120</v>
      </c>
      <c r="E111" t="s">
        <v>588</v>
      </c>
      <c r="F111" t="s">
        <v>475</v>
      </c>
      <c r="G111" t="s">
        <v>631</v>
      </c>
      <c r="H111" t="s">
        <v>208</v>
      </c>
      <c r="I111" t="s">
        <v>264</v>
      </c>
      <c r="J111" s="63">
        <v>5.68</v>
      </c>
      <c r="K111" t="s">
        <v>99</v>
      </c>
      <c r="L111" s="64">
        <v>2.2499999999999999E-2</v>
      </c>
      <c r="M111" s="64">
        <v>7.0000000000000001E-3</v>
      </c>
      <c r="N111" s="63">
        <v>10328518.380000001</v>
      </c>
      <c r="O111" s="63">
        <v>113.44</v>
      </c>
      <c r="P111" s="63">
        <v>355.13576</v>
      </c>
      <c r="Q111" s="63">
        <v>12071.807010271999</v>
      </c>
      <c r="R111" s="64">
        <v>8.8000000000000005E-3</v>
      </c>
      <c r="S111" s="64">
        <f t="shared" si="1"/>
        <v>4.92207770900022E-3</v>
      </c>
      <c r="T111" s="64">
        <f>Q111/'סכום נכסי הקרן'!$C$41</f>
        <v>5.2672762438136362E-4</v>
      </c>
    </row>
    <row r="112" spans="1:20">
      <c r="A112" t="s">
        <v>694</v>
      </c>
      <c r="B112" t="s">
        <v>695</v>
      </c>
      <c r="C112" t="s">
        <v>97</v>
      </c>
      <c r="D112" t="s">
        <v>120</v>
      </c>
      <c r="E112" t="s">
        <v>588</v>
      </c>
      <c r="F112" t="s">
        <v>475</v>
      </c>
      <c r="G112" t="s">
        <v>631</v>
      </c>
      <c r="H112" t="s">
        <v>208</v>
      </c>
      <c r="I112" t="s">
        <v>696</v>
      </c>
      <c r="J112" s="63">
        <v>1.1499999999999999</v>
      </c>
      <c r="K112" t="s">
        <v>99</v>
      </c>
      <c r="L112" s="64">
        <v>5.8500000000000003E-2</v>
      </c>
      <c r="M112" s="64">
        <v>-9.1999999999999998E-3</v>
      </c>
      <c r="N112" s="63">
        <v>2725071.57</v>
      </c>
      <c r="O112" s="63">
        <v>119.13</v>
      </c>
      <c r="P112" s="63">
        <v>0</v>
      </c>
      <c r="Q112" s="63">
        <v>3246.3777613410002</v>
      </c>
      <c r="R112" s="64">
        <v>5.7999999999999996E-3</v>
      </c>
      <c r="S112" s="64">
        <f t="shared" si="1"/>
        <v>1.3236563176079587E-3</v>
      </c>
      <c r="T112" s="64">
        <f>Q112/'סכום נכסי הקרן'!$C$41</f>
        <v>1.4164878916806889E-4</v>
      </c>
    </row>
    <row r="113" spans="1:20">
      <c r="A113" t="s">
        <v>697</v>
      </c>
      <c r="B113" t="s">
        <v>698</v>
      </c>
      <c r="C113" t="s">
        <v>97</v>
      </c>
      <c r="D113" t="s">
        <v>120</v>
      </c>
      <c r="E113" t="s">
        <v>588</v>
      </c>
      <c r="F113" t="s">
        <v>475</v>
      </c>
      <c r="G113" t="s">
        <v>631</v>
      </c>
      <c r="H113" t="s">
        <v>208</v>
      </c>
      <c r="I113" t="s">
        <v>264</v>
      </c>
      <c r="J113" s="63">
        <v>3.74</v>
      </c>
      <c r="K113" t="s">
        <v>99</v>
      </c>
      <c r="L113" s="64">
        <v>2.3E-2</v>
      </c>
      <c r="M113" s="64">
        <v>-5.9999999999999995E-4</v>
      </c>
      <c r="N113" s="63">
        <v>3288744.29</v>
      </c>
      <c r="O113" s="63">
        <v>112.4</v>
      </c>
      <c r="P113" s="63">
        <v>77.904560000000004</v>
      </c>
      <c r="Q113" s="63">
        <v>3774.4531419599998</v>
      </c>
      <c r="R113" s="64">
        <v>2.5000000000000001E-3</v>
      </c>
      <c r="S113" s="64">
        <f t="shared" si="1"/>
        <v>1.5389702351850769E-3</v>
      </c>
      <c r="T113" s="64">
        <f>Q113/'סכום נכסי הקרן'!$C$41</f>
        <v>1.6469023528222962E-4</v>
      </c>
    </row>
    <row r="114" spans="1:20">
      <c r="A114" t="s">
        <v>699</v>
      </c>
      <c r="B114" t="s">
        <v>700</v>
      </c>
      <c r="C114" t="s">
        <v>97</v>
      </c>
      <c r="D114" t="s">
        <v>120</v>
      </c>
      <c r="E114" t="s">
        <v>701</v>
      </c>
      <c r="F114" t="s">
        <v>565</v>
      </c>
      <c r="G114" t="s">
        <v>645</v>
      </c>
      <c r="H114" t="s">
        <v>147</v>
      </c>
      <c r="I114" t="s">
        <v>702</v>
      </c>
      <c r="J114" s="63">
        <v>0.49</v>
      </c>
      <c r="K114" t="s">
        <v>99</v>
      </c>
      <c r="L114" s="64">
        <v>4.0500000000000001E-2</v>
      </c>
      <c r="M114" s="64">
        <v>3.1399999999999997E-2</v>
      </c>
      <c r="N114" s="63">
        <v>136072.04999999999</v>
      </c>
      <c r="O114" s="63">
        <v>127.65</v>
      </c>
      <c r="P114" s="63">
        <v>179.70724999999999</v>
      </c>
      <c r="Q114" s="63">
        <v>353.403221825</v>
      </c>
      <c r="R114" s="64">
        <v>3.7000000000000002E-3</v>
      </c>
      <c r="S114" s="64">
        <f t="shared" si="1"/>
        <v>1.4409426185769508E-4</v>
      </c>
      <c r="T114" s="64">
        <f>Q114/'סכום נכסי הקרן'!$C$41</f>
        <v>1.5419997960720222E-5</v>
      </c>
    </row>
    <row r="115" spans="1:20">
      <c r="A115" t="s">
        <v>703</v>
      </c>
      <c r="B115" t="s">
        <v>704</v>
      </c>
      <c r="C115" t="s">
        <v>97</v>
      </c>
      <c r="D115" t="s">
        <v>120</v>
      </c>
      <c r="E115" t="s">
        <v>705</v>
      </c>
      <c r="F115" t="s">
        <v>475</v>
      </c>
      <c r="G115" t="s">
        <v>645</v>
      </c>
      <c r="H115" t="s">
        <v>147</v>
      </c>
      <c r="I115" t="s">
        <v>706</v>
      </c>
      <c r="J115" s="63">
        <v>1.97</v>
      </c>
      <c r="K115" t="s">
        <v>99</v>
      </c>
      <c r="L115" s="64">
        <v>2.75E-2</v>
      </c>
      <c r="M115" s="64">
        <v>-1.12E-2</v>
      </c>
      <c r="N115" s="63">
        <v>3523968.06</v>
      </c>
      <c r="O115" s="63">
        <v>110.35</v>
      </c>
      <c r="P115" s="63">
        <v>99.056290000000004</v>
      </c>
      <c r="Q115" s="63">
        <v>3987.7550442100001</v>
      </c>
      <c r="R115" s="64">
        <v>8.6E-3</v>
      </c>
      <c r="S115" s="64">
        <f t="shared" si="1"/>
        <v>1.6259405236811332E-3</v>
      </c>
      <c r="T115" s="64">
        <f>Q115/'סכום נכסי הקרן'!$C$41</f>
        <v>1.7399721013301766E-4</v>
      </c>
    </row>
    <row r="116" spans="1:20">
      <c r="A116" t="s">
        <v>707</v>
      </c>
      <c r="B116" t="s">
        <v>708</v>
      </c>
      <c r="C116" t="s">
        <v>97</v>
      </c>
      <c r="D116" t="s">
        <v>120</v>
      </c>
      <c r="E116" t="s">
        <v>705</v>
      </c>
      <c r="F116" t="s">
        <v>475</v>
      </c>
      <c r="G116" t="s">
        <v>645</v>
      </c>
      <c r="H116" t="s">
        <v>147</v>
      </c>
      <c r="I116" t="s">
        <v>264</v>
      </c>
      <c r="J116" s="63">
        <v>5.96</v>
      </c>
      <c r="K116" t="s">
        <v>99</v>
      </c>
      <c r="L116" s="64">
        <v>1.9599999999999999E-2</v>
      </c>
      <c r="M116" s="64">
        <v>-2.0000000000000001E-4</v>
      </c>
      <c r="N116" s="63">
        <v>13041136.82</v>
      </c>
      <c r="O116" s="63">
        <v>115.15</v>
      </c>
      <c r="P116" s="63">
        <v>0</v>
      </c>
      <c r="Q116" s="63">
        <v>15016.869048230001</v>
      </c>
      <c r="R116" s="64">
        <v>1.32E-2</v>
      </c>
      <c r="S116" s="64">
        <f t="shared" si="1"/>
        <v>6.1228775723778592E-3</v>
      </c>
      <c r="T116" s="64">
        <f>Q116/'סכום נכסי הקרן'!$C$41</f>
        <v>6.5522914280270576E-4</v>
      </c>
    </row>
    <row r="117" spans="1:20">
      <c r="A117" t="s">
        <v>709</v>
      </c>
      <c r="B117" t="s">
        <v>710</v>
      </c>
      <c r="C117" t="s">
        <v>97</v>
      </c>
      <c r="D117" t="s">
        <v>120</v>
      </c>
      <c r="E117" t="s">
        <v>705</v>
      </c>
      <c r="F117" t="s">
        <v>475</v>
      </c>
      <c r="G117" t="s">
        <v>645</v>
      </c>
      <c r="H117" t="s">
        <v>147</v>
      </c>
      <c r="I117" t="s">
        <v>545</v>
      </c>
      <c r="J117" s="63">
        <v>7.24</v>
      </c>
      <c r="K117" t="s">
        <v>99</v>
      </c>
      <c r="L117" s="64">
        <v>1.5800000000000002E-2</v>
      </c>
      <c r="M117" s="64">
        <v>2.8E-3</v>
      </c>
      <c r="N117" s="63">
        <v>5648432</v>
      </c>
      <c r="O117" s="63">
        <v>111.75</v>
      </c>
      <c r="P117" s="63">
        <v>0</v>
      </c>
      <c r="Q117" s="63">
        <v>6312.1227600000002</v>
      </c>
      <c r="R117" s="64">
        <v>2.01E-2</v>
      </c>
      <c r="S117" s="64">
        <f t="shared" si="1"/>
        <v>2.5736626428033756E-3</v>
      </c>
      <c r="T117" s="64">
        <f>Q117/'סכום נכסי הקרן'!$C$41</f>
        <v>2.7541605190915184E-4</v>
      </c>
    </row>
    <row r="118" spans="1:20">
      <c r="A118" t="s">
        <v>711</v>
      </c>
      <c r="B118" t="s">
        <v>712</v>
      </c>
      <c r="C118" t="s">
        <v>97</v>
      </c>
      <c r="D118" t="s">
        <v>120</v>
      </c>
      <c r="E118" t="s">
        <v>460</v>
      </c>
      <c r="F118" t="s">
        <v>415</v>
      </c>
      <c r="G118" t="s">
        <v>645</v>
      </c>
      <c r="H118" t="s">
        <v>147</v>
      </c>
      <c r="I118" t="s">
        <v>713</v>
      </c>
      <c r="J118" s="63">
        <v>1.83</v>
      </c>
      <c r="K118" t="s">
        <v>99</v>
      </c>
      <c r="L118" s="64">
        <v>1.4200000000000001E-2</v>
      </c>
      <c r="M118" s="64">
        <v>-0.99729999999999996</v>
      </c>
      <c r="N118" s="63">
        <v>401</v>
      </c>
      <c r="O118" s="63">
        <v>5315208</v>
      </c>
      <c r="P118" s="63">
        <v>0</v>
      </c>
      <c r="Q118" s="63">
        <v>21313.984079999998</v>
      </c>
      <c r="R118" s="64">
        <v>0</v>
      </c>
      <c r="S118" s="64">
        <f t="shared" si="1"/>
        <v>8.690421064624837E-3</v>
      </c>
      <c r="T118" s="64">
        <f>Q118/'סכום נכסי הקרן'!$C$41</f>
        <v>9.2999036440921743E-4</v>
      </c>
    </row>
    <row r="119" spans="1:20">
      <c r="A119" t="s">
        <v>714</v>
      </c>
      <c r="B119" t="s">
        <v>715</v>
      </c>
      <c r="C119" t="s">
        <v>97</v>
      </c>
      <c r="D119" t="s">
        <v>120</v>
      </c>
      <c r="E119" t="s">
        <v>716</v>
      </c>
      <c r="F119" t="s">
        <v>480</v>
      </c>
      <c r="G119" t="s">
        <v>631</v>
      </c>
      <c r="H119" t="s">
        <v>208</v>
      </c>
      <c r="I119" t="s">
        <v>264</v>
      </c>
      <c r="J119" s="63">
        <v>4.91</v>
      </c>
      <c r="K119" t="s">
        <v>99</v>
      </c>
      <c r="L119" s="64">
        <v>1.23E-2</v>
      </c>
      <c r="M119" s="64">
        <v>-3.0000000000000001E-3</v>
      </c>
      <c r="N119" s="63">
        <v>8997527.2799999993</v>
      </c>
      <c r="O119" s="63">
        <v>109.9</v>
      </c>
      <c r="P119" s="63">
        <v>0</v>
      </c>
      <c r="Q119" s="63">
        <v>9888.2824807199995</v>
      </c>
      <c r="R119" s="64">
        <v>5.7000000000000002E-3</v>
      </c>
      <c r="S119" s="64">
        <f t="shared" si="1"/>
        <v>4.0317820469822664E-3</v>
      </c>
      <c r="T119" s="64">
        <f>Q119/'סכום נכסי הקרן'!$C$41</f>
        <v>4.3145417548918775E-4</v>
      </c>
    </row>
    <row r="120" spans="1:20">
      <c r="A120" t="s">
        <v>717</v>
      </c>
      <c r="B120" t="s">
        <v>718</v>
      </c>
      <c r="C120" t="s">
        <v>97</v>
      </c>
      <c r="D120" t="s">
        <v>120</v>
      </c>
      <c r="E120" t="s">
        <v>719</v>
      </c>
      <c r="F120" t="s">
        <v>565</v>
      </c>
      <c r="G120" t="s">
        <v>631</v>
      </c>
      <c r="H120" t="s">
        <v>208</v>
      </c>
      <c r="I120" t="s">
        <v>720</v>
      </c>
      <c r="J120" s="63">
        <v>5.07</v>
      </c>
      <c r="K120" t="s">
        <v>99</v>
      </c>
      <c r="L120" s="64">
        <v>2.2499999999999999E-2</v>
      </c>
      <c r="M120" s="64">
        <v>-4.8999999999999998E-3</v>
      </c>
      <c r="N120" s="63">
        <v>32211</v>
      </c>
      <c r="O120" s="63">
        <v>118.26</v>
      </c>
      <c r="P120" s="63">
        <v>0</v>
      </c>
      <c r="Q120" s="63">
        <v>38.092728600000001</v>
      </c>
      <c r="R120" s="64">
        <v>1E-4</v>
      </c>
      <c r="S120" s="64">
        <f t="shared" si="1"/>
        <v>1.5531673937258428E-5</v>
      </c>
      <c r="T120" s="64">
        <f>Q120/'סכום נכסי הקרן'!$C$41</f>
        <v>1.6620951962377286E-6</v>
      </c>
    </row>
    <row r="121" spans="1:20">
      <c r="A121" t="s">
        <v>721</v>
      </c>
      <c r="B121" t="s">
        <v>722</v>
      </c>
      <c r="C121" t="s">
        <v>97</v>
      </c>
      <c r="D121" t="s">
        <v>120</v>
      </c>
      <c r="E121" t="s">
        <v>723</v>
      </c>
      <c r="F121" t="s">
        <v>475</v>
      </c>
      <c r="G121" t="s">
        <v>631</v>
      </c>
      <c r="H121" t="s">
        <v>208</v>
      </c>
      <c r="I121" t="s">
        <v>724</v>
      </c>
      <c r="J121" s="63">
        <v>3.14</v>
      </c>
      <c r="K121" t="s">
        <v>99</v>
      </c>
      <c r="L121" s="64">
        <v>1.6E-2</v>
      </c>
      <c r="M121" s="64">
        <v>-5.0000000000000001E-3</v>
      </c>
      <c r="N121" s="63">
        <v>3695434.16</v>
      </c>
      <c r="O121" s="63">
        <v>109.86</v>
      </c>
      <c r="P121" s="63">
        <v>0</v>
      </c>
      <c r="Q121" s="63">
        <v>4059.8039681760001</v>
      </c>
      <c r="R121" s="64">
        <v>6.4999999999999997E-3</v>
      </c>
      <c r="S121" s="64">
        <f t="shared" si="1"/>
        <v>1.6553172692096811E-3</v>
      </c>
      <c r="T121" s="64">
        <f>Q121/'סכום נכסי הקרן'!$C$41</f>
        <v>1.7714091169547245E-4</v>
      </c>
    </row>
    <row r="122" spans="1:20">
      <c r="A122" t="s">
        <v>725</v>
      </c>
      <c r="B122" t="s">
        <v>726</v>
      </c>
      <c r="C122" t="s">
        <v>97</v>
      </c>
      <c r="D122" t="s">
        <v>120</v>
      </c>
      <c r="E122" t="s">
        <v>723</v>
      </c>
      <c r="F122" t="s">
        <v>475</v>
      </c>
      <c r="G122" t="s">
        <v>631</v>
      </c>
      <c r="H122" t="s">
        <v>208</v>
      </c>
      <c r="I122" t="s">
        <v>264</v>
      </c>
      <c r="J122" s="63">
        <v>4.97</v>
      </c>
      <c r="K122" t="s">
        <v>99</v>
      </c>
      <c r="L122" s="64">
        <v>1.4200000000000001E-2</v>
      </c>
      <c r="M122" s="64">
        <v>-3.5999999999999999E-3</v>
      </c>
      <c r="N122" s="63">
        <v>2730715.36</v>
      </c>
      <c r="O122" s="63">
        <v>110.38</v>
      </c>
      <c r="P122" s="63">
        <v>0</v>
      </c>
      <c r="Q122" s="63">
        <v>3014.1636143679998</v>
      </c>
      <c r="R122" s="64">
        <v>3.5999999999999999E-3</v>
      </c>
      <c r="S122" s="64">
        <f t="shared" si="1"/>
        <v>1.228974877160995E-3</v>
      </c>
      <c r="T122" s="64">
        <f>Q122/'סכום נכסי הקרן'!$C$41</f>
        <v>1.3151661874165668E-4</v>
      </c>
    </row>
    <row r="123" spans="1:20">
      <c r="A123" t="s">
        <v>727</v>
      </c>
      <c r="B123" t="s">
        <v>728</v>
      </c>
      <c r="C123" t="s">
        <v>97</v>
      </c>
      <c r="D123" t="s">
        <v>120</v>
      </c>
      <c r="E123" t="s">
        <v>729</v>
      </c>
      <c r="F123" t="s">
        <v>475</v>
      </c>
      <c r="G123" t="s">
        <v>730</v>
      </c>
      <c r="H123" t="s">
        <v>208</v>
      </c>
      <c r="I123" t="s">
        <v>434</v>
      </c>
      <c r="J123" s="63">
        <v>6.5</v>
      </c>
      <c r="K123" t="s">
        <v>99</v>
      </c>
      <c r="L123" s="64">
        <v>1.5299999999999999E-2</v>
      </c>
      <c r="M123" s="64">
        <v>-2.0000000000000001E-4</v>
      </c>
      <c r="N123" s="63">
        <v>2659055.85</v>
      </c>
      <c r="O123" s="63">
        <v>112.17</v>
      </c>
      <c r="P123" s="63">
        <v>48.118630000000003</v>
      </c>
      <c r="Q123" s="63">
        <v>3030.7815769449999</v>
      </c>
      <c r="R123" s="64">
        <v>7.7000000000000002E-3</v>
      </c>
      <c r="S123" s="64">
        <f t="shared" si="1"/>
        <v>1.2357505738814323E-3</v>
      </c>
      <c r="T123" s="64">
        <f>Q123/'סכום נכסי הקרן'!$C$41</f>
        <v>1.3224170819535599E-4</v>
      </c>
    </row>
    <row r="124" spans="1:20">
      <c r="A124" t="s">
        <v>731</v>
      </c>
      <c r="B124" t="s">
        <v>732</v>
      </c>
      <c r="C124" t="s">
        <v>97</v>
      </c>
      <c r="D124" t="s">
        <v>120</v>
      </c>
      <c r="E124" t="s">
        <v>729</v>
      </c>
      <c r="F124" t="s">
        <v>475</v>
      </c>
      <c r="G124" t="s">
        <v>730</v>
      </c>
      <c r="H124" t="s">
        <v>208</v>
      </c>
      <c r="I124" t="s">
        <v>293</v>
      </c>
      <c r="J124" s="63">
        <v>5.76</v>
      </c>
      <c r="K124" t="s">
        <v>99</v>
      </c>
      <c r="L124" s="64">
        <v>1.9400000000000001E-2</v>
      </c>
      <c r="M124" s="64">
        <v>-2.8999999999999998E-3</v>
      </c>
      <c r="N124" s="63">
        <v>1745484.33</v>
      </c>
      <c r="O124" s="63">
        <v>113.86</v>
      </c>
      <c r="P124" s="63">
        <v>0</v>
      </c>
      <c r="Q124" s="63">
        <v>1987.408458138</v>
      </c>
      <c r="R124" s="64">
        <v>7.4999999999999997E-3</v>
      </c>
      <c r="S124" s="64">
        <f t="shared" si="1"/>
        <v>8.1033260904153051E-4</v>
      </c>
      <c r="T124" s="64">
        <f>Q124/'סכום נכסי הקרן'!$C$41</f>
        <v>8.6716341218817295E-5</v>
      </c>
    </row>
    <row r="125" spans="1:20" s="83" customFormat="1">
      <c r="A125" s="80" t="s">
        <v>733</v>
      </c>
      <c r="B125" s="80">
        <v>11398490</v>
      </c>
      <c r="C125" s="80" t="s">
        <v>97</v>
      </c>
      <c r="D125" s="80" t="s">
        <v>120</v>
      </c>
      <c r="E125" s="80" t="s">
        <v>734</v>
      </c>
      <c r="F125" s="80" t="s">
        <v>475</v>
      </c>
      <c r="G125" s="80" t="s">
        <v>735</v>
      </c>
      <c r="H125" s="80" t="s">
        <v>147</v>
      </c>
      <c r="I125" s="80" t="s">
        <v>736</v>
      </c>
      <c r="J125" s="81">
        <v>3.71</v>
      </c>
      <c r="K125" s="80" t="s">
        <v>99</v>
      </c>
      <c r="L125" s="82">
        <v>2.5000000000000001E-2</v>
      </c>
      <c r="M125" s="82">
        <v>-2.9999999999999997E-4</v>
      </c>
      <c r="N125" s="81">
        <v>2000000</v>
      </c>
      <c r="O125" s="81">
        <f>Q125*1000/N125*100</f>
        <v>113.805737704918</v>
      </c>
      <c r="P125" s="81">
        <v>0</v>
      </c>
      <c r="Q125" s="81">
        <f>2276114.75409836/1000</f>
        <v>2276.1147540983598</v>
      </c>
      <c r="R125" s="82">
        <v>9.2999999999999992E-3</v>
      </c>
      <c r="S125" s="82">
        <f t="shared" si="1"/>
        <v>9.2804777981797992E-4</v>
      </c>
      <c r="T125" s="82">
        <f>Q125/'סכום נכסי הקרן'!$C$41</f>
        <v>9.9313426417888646E-5</v>
      </c>
    </row>
    <row r="126" spans="1:20">
      <c r="A126" t="s">
        <v>737</v>
      </c>
      <c r="B126" t="s">
        <v>738</v>
      </c>
      <c r="C126" t="s">
        <v>97</v>
      </c>
      <c r="D126" t="s">
        <v>120</v>
      </c>
      <c r="E126" t="s">
        <v>734</v>
      </c>
      <c r="F126" t="s">
        <v>475</v>
      </c>
      <c r="G126" t="s">
        <v>735</v>
      </c>
      <c r="H126" t="s">
        <v>147</v>
      </c>
      <c r="I126" t="s">
        <v>739</v>
      </c>
      <c r="J126" s="63">
        <v>6.48</v>
      </c>
      <c r="K126" t="s">
        <v>99</v>
      </c>
      <c r="L126" s="64">
        <v>1.9E-2</v>
      </c>
      <c r="M126" s="64">
        <v>5.5999999999999999E-3</v>
      </c>
      <c r="N126" s="63">
        <v>2867890.52</v>
      </c>
      <c r="O126" s="63">
        <v>111.04</v>
      </c>
      <c r="P126" s="63">
        <v>0</v>
      </c>
      <c r="Q126" s="63">
        <v>3184.505633408</v>
      </c>
      <c r="R126" s="64">
        <v>8.0999999999999996E-3</v>
      </c>
      <c r="S126" s="64">
        <f t="shared" si="1"/>
        <v>1.2984289907091526E-3</v>
      </c>
      <c r="T126" s="64">
        <f>Q126/'סכום נכסי הקרן'!$C$41</f>
        <v>1.3894913045634177E-4</v>
      </c>
    </row>
    <row r="127" spans="1:20" s="83" customFormat="1">
      <c r="A127" s="80" t="s">
        <v>733</v>
      </c>
      <c r="B127" s="80">
        <v>1139849</v>
      </c>
      <c r="C127" s="80" t="s">
        <v>97</v>
      </c>
      <c r="D127" s="80" t="s">
        <v>120</v>
      </c>
      <c r="E127" s="80" t="s">
        <v>734</v>
      </c>
      <c r="F127" s="80" t="s">
        <v>475</v>
      </c>
      <c r="G127" s="80" t="s">
        <v>735</v>
      </c>
      <c r="H127" s="80" t="s">
        <v>147</v>
      </c>
      <c r="I127" s="80" t="s">
        <v>736</v>
      </c>
      <c r="J127" s="63">
        <v>0</v>
      </c>
      <c r="K127" s="80" t="s">
        <v>99</v>
      </c>
      <c r="L127" s="82">
        <v>0</v>
      </c>
      <c r="M127" s="82">
        <v>0</v>
      </c>
      <c r="N127" s="81">
        <v>1778616.2400000002</v>
      </c>
      <c r="O127" s="81">
        <f>Q127*1000/N127*100</f>
        <v>113.86999999999998</v>
      </c>
      <c r="P127" s="81">
        <v>0</v>
      </c>
      <c r="Q127" s="81">
        <f>2025310.312488/1000</f>
        <v>2025.3103124879999</v>
      </c>
      <c r="R127" s="82">
        <v>0</v>
      </c>
      <c r="S127" s="82">
        <f t="shared" si="1"/>
        <v>8.2578645719095557E-4</v>
      </c>
      <c r="T127" s="82">
        <f>Q127/'סכום נכסי הקרן'!$C$41</f>
        <v>8.8370108023110675E-5</v>
      </c>
    </row>
    <row r="128" spans="1:20">
      <c r="A128" t="s">
        <v>740</v>
      </c>
      <c r="B128" t="s">
        <v>741</v>
      </c>
      <c r="C128" t="s">
        <v>97</v>
      </c>
      <c r="D128" t="s">
        <v>120</v>
      </c>
      <c r="E128" t="s">
        <v>742</v>
      </c>
      <c r="F128" t="s">
        <v>480</v>
      </c>
      <c r="G128" t="s">
        <v>730</v>
      </c>
      <c r="H128" t="s">
        <v>208</v>
      </c>
      <c r="I128" t="s">
        <v>391</v>
      </c>
      <c r="J128" s="63">
        <v>6.42</v>
      </c>
      <c r="K128" t="s">
        <v>99</v>
      </c>
      <c r="L128" s="64">
        <v>7.4999999999999997E-3</v>
      </c>
      <c r="M128" s="64">
        <v>5.7999999999999996E-3</v>
      </c>
      <c r="N128" s="63">
        <v>2486000</v>
      </c>
      <c r="O128" s="63">
        <v>101.09</v>
      </c>
      <c r="P128" s="63">
        <v>0</v>
      </c>
      <c r="Q128" s="63">
        <v>2513.0974000000001</v>
      </c>
      <c r="R128" s="64">
        <v>5.5999999999999999E-3</v>
      </c>
      <c r="S128" s="64">
        <f t="shared" si="1"/>
        <v>1.0246734960690613E-3</v>
      </c>
      <c r="T128" s="64">
        <f>Q128/'סכום נכסי הקרן'!$C$41</f>
        <v>1.0965366015333241E-4</v>
      </c>
    </row>
    <row r="129" spans="1:20">
      <c r="A129" t="s">
        <v>743</v>
      </c>
      <c r="B129" t="s">
        <v>744</v>
      </c>
      <c r="C129" t="s">
        <v>97</v>
      </c>
      <c r="D129" t="s">
        <v>120</v>
      </c>
      <c r="E129" t="s">
        <v>745</v>
      </c>
      <c r="F129" t="s">
        <v>620</v>
      </c>
      <c r="G129" t="s">
        <v>730</v>
      </c>
      <c r="H129" t="s">
        <v>208</v>
      </c>
      <c r="I129" t="s">
        <v>746</v>
      </c>
      <c r="J129" s="63">
        <v>1.1100000000000001</v>
      </c>
      <c r="K129" t="s">
        <v>99</v>
      </c>
      <c r="L129" s="64">
        <v>2.6499999999999999E-2</v>
      </c>
      <c r="M129" s="64">
        <v>-7.1000000000000004E-3</v>
      </c>
      <c r="N129" s="63">
        <v>1055918.49</v>
      </c>
      <c r="O129" s="63">
        <v>105.79</v>
      </c>
      <c r="P129" s="63">
        <v>0</v>
      </c>
      <c r="Q129" s="63">
        <v>1117.0561705709999</v>
      </c>
      <c r="R129" s="64">
        <v>3.2000000000000002E-3</v>
      </c>
      <c r="S129" s="64">
        <f t="shared" si="1"/>
        <v>4.554609986881145E-4</v>
      </c>
      <c r="T129" s="64">
        <f>Q129/'סכום נכסי הקרן'!$C$41</f>
        <v>4.8740370229970133E-5</v>
      </c>
    </row>
    <row r="130" spans="1:20">
      <c r="A130" t="s">
        <v>747</v>
      </c>
      <c r="B130" t="s">
        <v>748</v>
      </c>
      <c r="C130" t="s">
        <v>97</v>
      </c>
      <c r="D130" t="s">
        <v>120</v>
      </c>
      <c r="E130" t="s">
        <v>745</v>
      </c>
      <c r="F130" t="s">
        <v>620</v>
      </c>
      <c r="G130" t="s">
        <v>730</v>
      </c>
      <c r="H130" t="s">
        <v>208</v>
      </c>
      <c r="I130" t="s">
        <v>749</v>
      </c>
      <c r="J130" s="63">
        <v>3.1</v>
      </c>
      <c r="K130" t="s">
        <v>99</v>
      </c>
      <c r="L130" s="64">
        <v>1.0500000000000001E-2</v>
      </c>
      <c r="M130" s="64">
        <v>-4.1999999999999997E-3</v>
      </c>
      <c r="N130" s="63">
        <v>2302258.73</v>
      </c>
      <c r="O130" s="63">
        <v>105.45</v>
      </c>
      <c r="P130" s="63">
        <v>0</v>
      </c>
      <c r="Q130" s="63">
        <v>2427.7318307850001</v>
      </c>
      <c r="R130" s="64">
        <v>1.2E-2</v>
      </c>
      <c r="S130" s="64">
        <f t="shared" si="1"/>
        <v>9.8986711082849738E-4</v>
      </c>
      <c r="T130" s="64">
        <f>Q130/'סכום נכסי הקרן'!$C$41</f>
        <v>1.059289150974912E-4</v>
      </c>
    </row>
    <row r="131" spans="1:20" s="73" customFormat="1">
      <c r="A131" s="72" t="s">
        <v>750</v>
      </c>
      <c r="B131" s="72">
        <v>11651410</v>
      </c>
      <c r="C131" s="72" t="s">
        <v>97</v>
      </c>
      <c r="D131" s="72" t="s">
        <v>120</v>
      </c>
      <c r="E131" s="72" t="s">
        <v>682</v>
      </c>
      <c r="F131" s="72" t="s">
        <v>475</v>
      </c>
      <c r="G131" s="72" t="s">
        <v>730</v>
      </c>
      <c r="H131" s="72" t="s">
        <v>208</v>
      </c>
      <c r="I131" s="72" t="s">
        <v>751</v>
      </c>
      <c r="J131" s="70">
        <v>6.64</v>
      </c>
      <c r="K131" s="72" t="s">
        <v>99</v>
      </c>
      <c r="L131" s="71">
        <v>8.3999999999999995E-3</v>
      </c>
      <c r="M131" s="71">
        <v>5.5999999999999999E-3</v>
      </c>
      <c r="N131" s="70">
        <v>1000000</v>
      </c>
      <c r="O131" s="70">
        <f>Q131*1000/N131*100</f>
        <v>103.30310983606601</v>
      </c>
      <c r="P131" s="70">
        <v>0</v>
      </c>
      <c r="Q131" s="70">
        <f>1033031.09836066/1000</f>
        <v>1033.0310983606601</v>
      </c>
      <c r="R131" s="71">
        <v>9.7999999999999997E-3</v>
      </c>
      <c r="S131" s="71">
        <f t="shared" si="1"/>
        <v>4.2120117871487185E-4</v>
      </c>
      <c r="T131" s="71">
        <f>Q131/'סכום נכסי הקרן'!$C$41</f>
        <v>4.507411490993684E-5</v>
      </c>
    </row>
    <row r="132" spans="1:20">
      <c r="A132" t="s">
        <v>752</v>
      </c>
      <c r="B132" t="s">
        <v>753</v>
      </c>
      <c r="C132" t="s">
        <v>97</v>
      </c>
      <c r="D132" t="s">
        <v>120</v>
      </c>
      <c r="E132" t="s">
        <v>682</v>
      </c>
      <c r="F132" t="s">
        <v>475</v>
      </c>
      <c r="G132" t="s">
        <v>730</v>
      </c>
      <c r="H132" t="s">
        <v>208</v>
      </c>
      <c r="I132" t="s">
        <v>651</v>
      </c>
      <c r="J132" s="63">
        <v>3.4</v>
      </c>
      <c r="K132" t="s">
        <v>99</v>
      </c>
      <c r="L132" s="64">
        <v>2.0500000000000001E-2</v>
      </c>
      <c r="M132" s="64">
        <v>-1.6999999999999999E-3</v>
      </c>
      <c r="N132" s="63">
        <v>3544621.29</v>
      </c>
      <c r="O132" s="63">
        <v>110.68</v>
      </c>
      <c r="P132" s="63">
        <v>0</v>
      </c>
      <c r="Q132" s="63">
        <v>3923.186843772</v>
      </c>
      <c r="R132" s="64">
        <v>7.6E-3</v>
      </c>
      <c r="S132" s="64">
        <f t="shared" si="1"/>
        <v>1.5996139182428827E-3</v>
      </c>
      <c r="T132" s="64">
        <f>Q132/'סכום נכסי הקרן'!$C$41</f>
        <v>1.7117991403158494E-4</v>
      </c>
    </row>
    <row r="133" spans="1:20">
      <c r="A133" t="s">
        <v>754</v>
      </c>
      <c r="B133" t="s">
        <v>755</v>
      </c>
      <c r="C133" t="s">
        <v>97</v>
      </c>
      <c r="D133" t="s">
        <v>120</v>
      </c>
      <c r="E133" t="s">
        <v>723</v>
      </c>
      <c r="F133" t="s">
        <v>475</v>
      </c>
      <c r="G133" t="s">
        <v>730</v>
      </c>
      <c r="H133" t="s">
        <v>208</v>
      </c>
      <c r="I133" t="s">
        <v>756</v>
      </c>
      <c r="J133" s="63">
        <v>1.4</v>
      </c>
      <c r="K133" t="s">
        <v>99</v>
      </c>
      <c r="L133" s="64">
        <v>3.3000000000000002E-2</v>
      </c>
      <c r="M133" s="64">
        <v>-7.9000000000000008E-3</v>
      </c>
      <c r="N133" s="63">
        <v>48884.33</v>
      </c>
      <c r="O133" s="63">
        <v>107.39</v>
      </c>
      <c r="P133" s="63">
        <v>0</v>
      </c>
      <c r="Q133" s="63">
        <v>52.496881987000002</v>
      </c>
      <c r="R133" s="64">
        <v>1E-4</v>
      </c>
      <c r="S133" s="64">
        <f t="shared" si="1"/>
        <v>2.140472693113455E-5</v>
      </c>
      <c r="T133" s="64">
        <f>Q133/'סכום נכסי הקרן'!$C$41</f>
        <v>2.2905897942961127E-6</v>
      </c>
    </row>
    <row r="134" spans="1:20">
      <c r="A134" t="s">
        <v>757</v>
      </c>
      <c r="B134" t="s">
        <v>758</v>
      </c>
      <c r="C134" t="s">
        <v>97</v>
      </c>
      <c r="D134" t="s">
        <v>120</v>
      </c>
      <c r="E134" t="s">
        <v>723</v>
      </c>
      <c r="F134" t="s">
        <v>475</v>
      </c>
      <c r="G134" t="s">
        <v>730</v>
      </c>
      <c r="H134" t="s">
        <v>208</v>
      </c>
      <c r="I134" t="s">
        <v>759</v>
      </c>
      <c r="J134" s="63">
        <v>6.77</v>
      </c>
      <c r="K134" t="s">
        <v>99</v>
      </c>
      <c r="L134" s="64">
        <v>1.15E-2</v>
      </c>
      <c r="M134" s="64">
        <v>8.2000000000000007E-3</v>
      </c>
      <c r="N134" s="63">
        <v>5436174</v>
      </c>
      <c r="O134" s="63">
        <v>103.6</v>
      </c>
      <c r="P134" s="63">
        <v>0</v>
      </c>
      <c r="Q134" s="63">
        <v>5631.8762640000004</v>
      </c>
      <c r="R134" s="64">
        <v>2.6499999999999999E-2</v>
      </c>
      <c r="S134" s="64">
        <f t="shared" si="1"/>
        <v>2.2963034941905726E-3</v>
      </c>
      <c r="T134" s="64">
        <f>Q134/'סכום נכסי הקרן'!$C$41</f>
        <v>2.4573494281529849E-4</v>
      </c>
    </row>
    <row r="135" spans="1:20">
      <c r="A135" t="s">
        <v>760</v>
      </c>
      <c r="B135" t="s">
        <v>761</v>
      </c>
      <c r="C135" t="s">
        <v>97</v>
      </c>
      <c r="D135" t="s">
        <v>120</v>
      </c>
      <c r="E135" t="s">
        <v>723</v>
      </c>
      <c r="F135" t="s">
        <v>475</v>
      </c>
      <c r="G135" t="s">
        <v>730</v>
      </c>
      <c r="H135" t="s">
        <v>208</v>
      </c>
      <c r="I135" t="s">
        <v>264</v>
      </c>
      <c r="J135" s="63">
        <v>3.21</v>
      </c>
      <c r="K135" t="s">
        <v>99</v>
      </c>
      <c r="L135" s="64">
        <v>2.1499999999999998E-2</v>
      </c>
      <c r="M135" s="64">
        <v>8.9999999999999998E-4</v>
      </c>
      <c r="N135" s="63">
        <v>16838448</v>
      </c>
      <c r="O135" s="63">
        <v>109.9</v>
      </c>
      <c r="P135" s="63">
        <v>0</v>
      </c>
      <c r="Q135" s="63">
        <v>18505.454352000001</v>
      </c>
      <c r="R135" s="64">
        <v>9.7999999999999997E-3</v>
      </c>
      <c r="S135" s="64">
        <f t="shared" si="1"/>
        <v>7.5452899705400452E-3</v>
      </c>
      <c r="T135" s="64">
        <f>Q135/'סכום נכסי הקרן'!$C$41</f>
        <v>8.0744614295379644E-4</v>
      </c>
    </row>
    <row r="136" spans="1:20">
      <c r="A136" t="s">
        <v>762</v>
      </c>
      <c r="B136" t="s">
        <v>763</v>
      </c>
      <c r="C136" t="s">
        <v>97</v>
      </c>
      <c r="D136" t="s">
        <v>120</v>
      </c>
      <c r="E136" t="s">
        <v>764</v>
      </c>
      <c r="F136" t="s">
        <v>560</v>
      </c>
      <c r="G136" t="s">
        <v>765</v>
      </c>
      <c r="H136" t="s">
        <v>208</v>
      </c>
      <c r="I136" t="s">
        <v>766</v>
      </c>
      <c r="J136" s="63">
        <v>1.4</v>
      </c>
      <c r="K136" t="s">
        <v>99</v>
      </c>
      <c r="L136" s="64">
        <v>3.9E-2</v>
      </c>
      <c r="M136" s="64">
        <v>-7.4999999999999997E-3</v>
      </c>
      <c r="N136" s="63">
        <v>497866</v>
      </c>
      <c r="O136" s="63">
        <v>107.74</v>
      </c>
      <c r="P136" s="63">
        <v>0</v>
      </c>
      <c r="Q136" s="63">
        <v>536.40082840000002</v>
      </c>
      <c r="R136" s="64">
        <v>1.8E-3</v>
      </c>
      <c r="S136" s="64">
        <f t="shared" si="1"/>
        <v>2.1870847987466327E-4</v>
      </c>
      <c r="T136" s="64">
        <f>Q136/'סכום נכסי הקרן'!$C$41</f>
        <v>2.3404709321389441E-5</v>
      </c>
    </row>
    <row r="137" spans="1:20">
      <c r="A137" t="s">
        <v>767</v>
      </c>
      <c r="B137" t="s">
        <v>768</v>
      </c>
      <c r="C137" t="s">
        <v>97</v>
      </c>
      <c r="D137" t="s">
        <v>120</v>
      </c>
      <c r="E137" t="s">
        <v>769</v>
      </c>
      <c r="F137" t="s">
        <v>560</v>
      </c>
      <c r="G137" t="s">
        <v>770</v>
      </c>
      <c r="H137" t="s">
        <v>147</v>
      </c>
      <c r="I137" t="s">
        <v>771</v>
      </c>
      <c r="J137" s="63">
        <v>1.32</v>
      </c>
      <c r="K137" t="s">
        <v>99</v>
      </c>
      <c r="L137" s="64">
        <v>3.6999999999999998E-2</v>
      </c>
      <c r="M137" s="64">
        <v>-3.8999999999999998E-3</v>
      </c>
      <c r="N137" s="63">
        <v>4757000</v>
      </c>
      <c r="O137" s="63">
        <v>107.91</v>
      </c>
      <c r="P137" s="63">
        <v>0</v>
      </c>
      <c r="Q137" s="63">
        <v>5133.2786999999998</v>
      </c>
      <c r="R137" s="64">
        <v>9.2999999999999992E-3</v>
      </c>
      <c r="S137" s="64">
        <f t="shared" si="1"/>
        <v>2.0930086640596761E-3</v>
      </c>
      <c r="T137" s="64">
        <f>Q137/'סכום נכסי הקרן'!$C$41</f>
        <v>2.2397969853541687E-4</v>
      </c>
    </row>
    <row r="138" spans="1:20">
      <c r="A138" t="s">
        <v>772</v>
      </c>
      <c r="B138" t="s">
        <v>773</v>
      </c>
      <c r="C138" t="s">
        <v>97</v>
      </c>
      <c r="D138" t="s">
        <v>120</v>
      </c>
      <c r="E138" t="s">
        <v>769</v>
      </c>
      <c r="F138" t="s">
        <v>560</v>
      </c>
      <c r="G138" t="s">
        <v>770</v>
      </c>
      <c r="H138" t="s">
        <v>147</v>
      </c>
      <c r="I138" t="s">
        <v>264</v>
      </c>
      <c r="J138" s="63">
        <v>4.51</v>
      </c>
      <c r="K138" t="s">
        <v>99</v>
      </c>
      <c r="L138" s="64">
        <v>2.5700000000000001E-2</v>
      </c>
      <c r="M138" s="64">
        <v>4.3E-3</v>
      </c>
      <c r="N138" s="63">
        <v>5025045.7</v>
      </c>
      <c r="O138" s="63">
        <v>113.18</v>
      </c>
      <c r="P138" s="63">
        <v>0</v>
      </c>
      <c r="Q138" s="63">
        <v>5687.3467232599996</v>
      </c>
      <c r="R138" s="64">
        <v>4.1999999999999997E-3</v>
      </c>
      <c r="S138" s="64">
        <f t="shared" si="1"/>
        <v>2.3189206475959681E-3</v>
      </c>
      <c r="T138" s="64">
        <f>Q138/'סכום נכסי הקרן'!$C$41</f>
        <v>2.4815527832965035E-4</v>
      </c>
    </row>
    <row r="139" spans="1:20">
      <c r="A139" t="s">
        <v>774</v>
      </c>
      <c r="B139" t="s">
        <v>775</v>
      </c>
      <c r="C139" t="s">
        <v>97</v>
      </c>
      <c r="D139" t="s">
        <v>120</v>
      </c>
      <c r="E139" t="s">
        <v>729</v>
      </c>
      <c r="F139" t="s">
        <v>475</v>
      </c>
      <c r="G139" t="s">
        <v>765</v>
      </c>
      <c r="H139" t="s">
        <v>208</v>
      </c>
      <c r="I139" t="s">
        <v>776</v>
      </c>
      <c r="J139" s="63">
        <v>3.3</v>
      </c>
      <c r="K139" t="s">
        <v>99</v>
      </c>
      <c r="L139" s="64">
        <v>3.0599999999999999E-2</v>
      </c>
      <c r="M139" s="64">
        <v>-3.3999999999999998E-3</v>
      </c>
      <c r="N139" s="63">
        <v>1941406.74</v>
      </c>
      <c r="O139" s="63">
        <v>114.11</v>
      </c>
      <c r="P139" s="63">
        <v>30.38954</v>
      </c>
      <c r="Q139" s="63">
        <v>2245.7287710139999</v>
      </c>
      <c r="R139" s="64">
        <v>4.1999999999999997E-3</v>
      </c>
      <c r="S139" s="64">
        <f t="shared" ref="S139:S202" si="2">Q139/$Q$10</f>
        <v>9.1565840266190693E-4</v>
      </c>
      <c r="T139" s="64">
        <f>Q139/'סכום נכסי הקרן'!$C$41</f>
        <v>9.7987598671396496E-5</v>
      </c>
    </row>
    <row r="140" spans="1:20">
      <c r="A140" t="s">
        <v>777</v>
      </c>
      <c r="B140" t="s">
        <v>778</v>
      </c>
      <c r="C140" t="s">
        <v>97</v>
      </c>
      <c r="D140" t="s">
        <v>120</v>
      </c>
      <c r="E140" t="s">
        <v>729</v>
      </c>
      <c r="F140" t="s">
        <v>475</v>
      </c>
      <c r="G140" t="s">
        <v>765</v>
      </c>
      <c r="H140" t="s">
        <v>208</v>
      </c>
      <c r="I140" t="s">
        <v>779</v>
      </c>
      <c r="J140" s="63">
        <v>0</v>
      </c>
      <c r="K140" t="s">
        <v>99</v>
      </c>
      <c r="L140" s="64">
        <v>4.2500000000000003E-2</v>
      </c>
      <c r="M140" s="64">
        <v>-0.15570000000000001</v>
      </c>
      <c r="N140" s="63">
        <v>290000.34000000003</v>
      </c>
      <c r="O140" s="63">
        <v>111.48</v>
      </c>
      <c r="P140" s="63">
        <v>0</v>
      </c>
      <c r="Q140" s="63">
        <v>323.29237903199999</v>
      </c>
      <c r="R140" s="64">
        <v>1.1299999999999999E-2</v>
      </c>
      <c r="S140" s="64">
        <f t="shared" si="2"/>
        <v>1.3181706856057527E-4</v>
      </c>
      <c r="T140" s="64">
        <f>Q140/'סכום נכסי הקרן'!$C$41</f>
        <v>1.4106175375668787E-5</v>
      </c>
    </row>
    <row r="141" spans="1:20">
      <c r="A141" t="s">
        <v>780</v>
      </c>
      <c r="B141" t="s">
        <v>781</v>
      </c>
      <c r="C141" t="s">
        <v>97</v>
      </c>
      <c r="D141" t="s">
        <v>120</v>
      </c>
      <c r="E141" t="s">
        <v>729</v>
      </c>
      <c r="F141" t="s">
        <v>475</v>
      </c>
      <c r="G141" t="s">
        <v>765</v>
      </c>
      <c r="H141" t="s">
        <v>208</v>
      </c>
      <c r="I141" t="s">
        <v>782</v>
      </c>
      <c r="J141" s="63">
        <v>0.91</v>
      </c>
      <c r="K141" t="s">
        <v>99</v>
      </c>
      <c r="L141" s="64">
        <v>4.5999999999999999E-2</v>
      </c>
      <c r="M141" s="64">
        <v>-5.7000000000000002E-3</v>
      </c>
      <c r="N141" s="63">
        <v>1246147.8799999999</v>
      </c>
      <c r="O141" s="63">
        <v>108.03</v>
      </c>
      <c r="P141" s="63">
        <v>0</v>
      </c>
      <c r="Q141" s="63">
        <v>1346.213554764</v>
      </c>
      <c r="R141" s="64">
        <v>1.06E-2</v>
      </c>
      <c r="S141" s="64">
        <f t="shared" si="2"/>
        <v>5.4889609515953758E-4</v>
      </c>
      <c r="T141" s="64">
        <f>Q141/'סכום נכסי הקרן'!$C$41</f>
        <v>5.8739165313648886E-5</v>
      </c>
    </row>
    <row r="142" spans="1:20">
      <c r="A142" t="s">
        <v>783</v>
      </c>
      <c r="B142" t="s">
        <v>784</v>
      </c>
      <c r="C142" t="s">
        <v>97</v>
      </c>
      <c r="D142" t="s">
        <v>120</v>
      </c>
      <c r="E142" t="s">
        <v>785</v>
      </c>
      <c r="F142" t="s">
        <v>415</v>
      </c>
      <c r="G142" t="s">
        <v>765</v>
      </c>
      <c r="H142" t="s">
        <v>208</v>
      </c>
      <c r="I142" t="s">
        <v>786</v>
      </c>
      <c r="J142" s="63">
        <v>0.5</v>
      </c>
      <c r="K142" t="s">
        <v>99</v>
      </c>
      <c r="L142" s="64">
        <v>5.0999999999999997E-2</v>
      </c>
      <c r="M142" s="64">
        <v>2.3999999999999998E-3</v>
      </c>
      <c r="N142" s="63">
        <v>1313244</v>
      </c>
      <c r="O142" s="63">
        <v>125.55</v>
      </c>
      <c r="P142" s="63">
        <v>20.511600000000001</v>
      </c>
      <c r="Q142" s="63">
        <v>1669.289442</v>
      </c>
      <c r="R142" s="64">
        <v>1.1000000000000001E-3</v>
      </c>
      <c r="S142" s="64">
        <f t="shared" si="2"/>
        <v>6.8062489280571153E-4</v>
      </c>
      <c r="T142" s="64">
        <f>Q142/'סכום נכסי הקרן'!$C$41</f>
        <v>7.2835894530237416E-5</v>
      </c>
    </row>
    <row r="143" spans="1:20" s="73" customFormat="1">
      <c r="A143" s="72" t="s">
        <v>750</v>
      </c>
      <c r="B143" s="72">
        <v>1165141</v>
      </c>
      <c r="C143" s="72" t="s">
        <v>97</v>
      </c>
      <c r="D143" s="72" t="s">
        <v>120</v>
      </c>
      <c r="E143" s="72" t="s">
        <v>682</v>
      </c>
      <c r="F143" s="72" t="s">
        <v>475</v>
      </c>
      <c r="G143" s="72" t="s">
        <v>765</v>
      </c>
      <c r="H143" s="72" t="s">
        <v>208</v>
      </c>
      <c r="I143" s="72" t="s">
        <v>751</v>
      </c>
      <c r="J143" s="70">
        <v>0</v>
      </c>
      <c r="K143" s="72" t="s">
        <v>99</v>
      </c>
      <c r="L143" s="71">
        <v>0</v>
      </c>
      <c r="M143" s="71">
        <v>0</v>
      </c>
      <c r="N143" s="70">
        <v>6100760</v>
      </c>
      <c r="O143" s="70">
        <f>Q143*1000/N143*100</f>
        <v>103.4</v>
      </c>
      <c r="P143" s="70">
        <v>0</v>
      </c>
      <c r="Q143" s="70">
        <f>6308185.84/1000</f>
        <v>6308.1858400000001</v>
      </c>
      <c r="R143" s="71">
        <v>0</v>
      </c>
      <c r="S143" s="71">
        <f t="shared" si="2"/>
        <v>2.5720574294200247E-3</v>
      </c>
      <c r="T143" s="71">
        <f>Q143/'סכום נכסי הקרן'!$C$41</f>
        <v>2.7524427277805612E-4</v>
      </c>
    </row>
    <row r="144" spans="1:20">
      <c r="A144" t="s">
        <v>787</v>
      </c>
      <c r="B144" t="s">
        <v>788</v>
      </c>
      <c r="C144" t="s">
        <v>97</v>
      </c>
      <c r="D144" t="s">
        <v>120</v>
      </c>
      <c r="E144" t="s">
        <v>789</v>
      </c>
      <c r="F144" t="s">
        <v>790</v>
      </c>
      <c r="G144" t="s">
        <v>770</v>
      </c>
      <c r="H144" t="s">
        <v>147</v>
      </c>
      <c r="I144" t="s">
        <v>514</v>
      </c>
      <c r="J144" s="63">
        <v>1.1399999999999999</v>
      </c>
      <c r="K144" t="s">
        <v>99</v>
      </c>
      <c r="L144" s="64">
        <v>1.35E-2</v>
      </c>
      <c r="M144" s="64">
        <v>-5.0000000000000001E-3</v>
      </c>
      <c r="N144" s="63">
        <v>5094144</v>
      </c>
      <c r="O144" s="63">
        <v>103.51</v>
      </c>
      <c r="P144" s="63">
        <v>0</v>
      </c>
      <c r="Q144" s="63">
        <v>5272.9484543999997</v>
      </c>
      <c r="R144" s="64">
        <v>8.9999999999999993E-3</v>
      </c>
      <c r="S144" s="64">
        <f t="shared" si="2"/>
        <v>2.1499566739283564E-3</v>
      </c>
      <c r="T144" s="64">
        <f>Q144/'סכום נכסי הקרן'!$C$41</f>
        <v>2.3007389121679762E-4</v>
      </c>
    </row>
    <row r="145" spans="1:20" s="83" customFormat="1">
      <c r="A145" s="126" t="s">
        <v>791</v>
      </c>
      <c r="B145" s="126">
        <v>11712140</v>
      </c>
      <c r="C145" s="126" t="s">
        <v>97</v>
      </c>
      <c r="D145" s="126" t="s">
        <v>120</v>
      </c>
      <c r="E145" s="126" t="s">
        <v>789</v>
      </c>
      <c r="F145" s="126" t="s">
        <v>790</v>
      </c>
      <c r="G145" s="126" t="s">
        <v>770</v>
      </c>
      <c r="H145" s="126" t="s">
        <v>147</v>
      </c>
      <c r="I145" s="126" t="s">
        <v>264</v>
      </c>
      <c r="J145" s="127">
        <v>2.79</v>
      </c>
      <c r="K145" s="126" t="s">
        <v>99</v>
      </c>
      <c r="L145" s="128">
        <v>1.8499999999999999E-2</v>
      </c>
      <c r="M145" s="128">
        <v>-5.4999999999999997E-3</v>
      </c>
      <c r="N145" s="127">
        <v>3500000</v>
      </c>
      <c r="O145" s="127">
        <f t="shared" ref="O145:O146" si="3">Q145*1000/N145*100</f>
        <v>107.88525870413743</v>
      </c>
      <c r="P145" s="127">
        <v>0</v>
      </c>
      <c r="Q145" s="127">
        <f>3775984.05464481/1000</f>
        <v>3775.9840546448099</v>
      </c>
      <c r="R145" s="128">
        <v>3.8999999999999998E-3</v>
      </c>
      <c r="S145" s="128">
        <f t="shared" si="2"/>
        <v>1.5395944392660333E-3</v>
      </c>
      <c r="T145" s="128">
        <f>Q145/'סכום נכסי הקרן'!$C$41</f>
        <v>1.6475703340126176E-4</v>
      </c>
    </row>
    <row r="146" spans="1:20" s="83" customFormat="1">
      <c r="A146" s="126" t="s">
        <v>791</v>
      </c>
      <c r="B146" s="126" t="s">
        <v>792</v>
      </c>
      <c r="C146" s="126" t="s">
        <v>97</v>
      </c>
      <c r="D146" s="126" t="s">
        <v>120</v>
      </c>
      <c r="E146" s="126" t="s">
        <v>789</v>
      </c>
      <c r="F146" s="126" t="s">
        <v>790</v>
      </c>
      <c r="G146" s="126" t="s">
        <v>770</v>
      </c>
      <c r="H146" s="126" t="s">
        <v>147</v>
      </c>
      <c r="I146" s="126" t="s">
        <v>793</v>
      </c>
      <c r="J146" s="127">
        <v>0</v>
      </c>
      <c r="K146" s="126" t="s">
        <v>99</v>
      </c>
      <c r="L146" s="128">
        <v>0</v>
      </c>
      <c r="M146" s="128">
        <v>0</v>
      </c>
      <c r="N146" s="127">
        <v>80805</v>
      </c>
      <c r="O146" s="127">
        <f t="shared" si="3"/>
        <v>108.35999999999999</v>
      </c>
      <c r="P146" s="127">
        <v>0</v>
      </c>
      <c r="Q146" s="127">
        <f>87560.298/1000</f>
        <v>87.560297999999989</v>
      </c>
      <c r="R146" s="128">
        <v>0</v>
      </c>
      <c r="S146" s="128">
        <f t="shared" si="2"/>
        <v>3.570124925062945E-5</v>
      </c>
      <c r="T146" s="128">
        <f>Q146/'סכום נכסי הקרן'!$C$41</f>
        <v>3.8205073785904637E-6</v>
      </c>
    </row>
    <row r="147" spans="1:20">
      <c r="A147" t="s">
        <v>794</v>
      </c>
      <c r="B147" t="s">
        <v>795</v>
      </c>
      <c r="C147" t="s">
        <v>97</v>
      </c>
      <c r="D147" t="s">
        <v>120</v>
      </c>
      <c r="E147" t="s">
        <v>796</v>
      </c>
      <c r="F147" t="s">
        <v>797</v>
      </c>
      <c r="G147" t="s">
        <v>765</v>
      </c>
      <c r="H147" t="s">
        <v>208</v>
      </c>
      <c r="I147" t="s">
        <v>264</v>
      </c>
      <c r="J147" s="63">
        <v>2.42</v>
      </c>
      <c r="K147" t="s">
        <v>99</v>
      </c>
      <c r="L147" s="64">
        <v>4.3400000000000001E-2</v>
      </c>
      <c r="M147" s="64">
        <v>-1E-3</v>
      </c>
      <c r="N147" s="63">
        <v>1476479.29</v>
      </c>
      <c r="O147" s="63">
        <v>113.85</v>
      </c>
      <c r="P147" s="63">
        <v>0</v>
      </c>
      <c r="Q147" s="63">
        <v>1680.971671665</v>
      </c>
      <c r="R147" s="64">
        <v>1.1000000000000001E-3</v>
      </c>
      <c r="S147" s="64">
        <f t="shared" si="2"/>
        <v>6.8538812685812718E-4</v>
      </c>
      <c r="T147" s="64">
        <f>Q147/'סכום נכסי הקרן'!$C$41</f>
        <v>7.3345623775717151E-5</v>
      </c>
    </row>
    <row r="148" spans="1:20">
      <c r="A148" t="s">
        <v>798</v>
      </c>
      <c r="B148" t="s">
        <v>799</v>
      </c>
      <c r="C148" t="s">
        <v>97</v>
      </c>
      <c r="D148" t="s">
        <v>120</v>
      </c>
      <c r="E148" t="s">
        <v>796</v>
      </c>
      <c r="F148" t="s">
        <v>797</v>
      </c>
      <c r="G148" t="s">
        <v>765</v>
      </c>
      <c r="H148" t="s">
        <v>208</v>
      </c>
      <c r="I148" t="s">
        <v>264</v>
      </c>
      <c r="J148" s="63">
        <v>5.37</v>
      </c>
      <c r="K148" t="s">
        <v>99</v>
      </c>
      <c r="L148" s="64">
        <v>3.9E-2</v>
      </c>
      <c r="M148" s="64">
        <v>5.4000000000000003E-3</v>
      </c>
      <c r="N148" s="63">
        <v>321050.46999999997</v>
      </c>
      <c r="O148" s="63">
        <v>122.2</v>
      </c>
      <c r="P148" s="63">
        <v>0</v>
      </c>
      <c r="Q148" s="63">
        <v>392.32367434000003</v>
      </c>
      <c r="R148" s="64">
        <v>2.0000000000000001E-4</v>
      </c>
      <c r="S148" s="64">
        <f t="shared" si="2"/>
        <v>1.5996342639828747E-4</v>
      </c>
      <c r="T148" s="64">
        <f>Q148/'סכום נכסי הקרן'!$C$41</f>
        <v>1.711820912957254E-5</v>
      </c>
    </row>
    <row r="149" spans="1:20">
      <c r="A149" t="s">
        <v>800</v>
      </c>
      <c r="B149" t="s">
        <v>801</v>
      </c>
      <c r="C149" t="s">
        <v>97</v>
      </c>
      <c r="D149" t="s">
        <v>120</v>
      </c>
      <c r="E149" t="s">
        <v>796</v>
      </c>
      <c r="F149" t="s">
        <v>797</v>
      </c>
      <c r="G149" t="s">
        <v>765</v>
      </c>
      <c r="H149" t="s">
        <v>208</v>
      </c>
      <c r="I149" t="s">
        <v>756</v>
      </c>
      <c r="J149" s="63">
        <v>0.99</v>
      </c>
      <c r="K149" t="s">
        <v>99</v>
      </c>
      <c r="L149" s="64">
        <v>5.5E-2</v>
      </c>
      <c r="M149" s="64">
        <v>3.5999999999999999E-3</v>
      </c>
      <c r="N149" s="63">
        <v>441483.82</v>
      </c>
      <c r="O149" s="63">
        <v>110.08</v>
      </c>
      <c r="P149" s="63">
        <v>0</v>
      </c>
      <c r="Q149" s="63">
        <v>485.98538905599997</v>
      </c>
      <c r="R149" s="64">
        <v>1.84E-2</v>
      </c>
      <c r="S149" s="64">
        <f t="shared" si="2"/>
        <v>1.981524264210748E-4</v>
      </c>
      <c r="T149" s="64">
        <f>Q149/'סכום נכסי הקרן'!$C$41</f>
        <v>2.1204938849975192E-5</v>
      </c>
    </row>
    <row r="150" spans="1:20">
      <c r="A150" t="s">
        <v>802</v>
      </c>
      <c r="B150" t="s">
        <v>803</v>
      </c>
      <c r="C150" t="s">
        <v>97</v>
      </c>
      <c r="D150" t="s">
        <v>120</v>
      </c>
      <c r="E150" t="s">
        <v>804</v>
      </c>
      <c r="F150" t="s">
        <v>560</v>
      </c>
      <c r="G150" t="s">
        <v>805</v>
      </c>
      <c r="H150" t="s">
        <v>147</v>
      </c>
      <c r="I150" t="s">
        <v>569</v>
      </c>
      <c r="J150" s="63">
        <v>3.96</v>
      </c>
      <c r="K150" t="s">
        <v>99</v>
      </c>
      <c r="L150" s="64">
        <v>2.8500000000000001E-2</v>
      </c>
      <c r="M150" s="64">
        <v>4.4999999999999997E-3</v>
      </c>
      <c r="N150" s="63">
        <v>320000</v>
      </c>
      <c r="O150" s="63">
        <v>113.76</v>
      </c>
      <c r="P150" s="63">
        <v>0</v>
      </c>
      <c r="Q150" s="63">
        <v>364.03199999999998</v>
      </c>
      <c r="R150" s="64">
        <v>5.0000000000000001E-4</v>
      </c>
      <c r="S150" s="64">
        <f t="shared" si="2"/>
        <v>1.4842796865772591E-4</v>
      </c>
      <c r="T150" s="64">
        <f>Q150/'סכום נכסי הקרן'!$C$41</f>
        <v>1.5883762090931255E-5</v>
      </c>
    </row>
    <row r="151" spans="1:20">
      <c r="A151" t="s">
        <v>806</v>
      </c>
      <c r="B151" t="s">
        <v>807</v>
      </c>
      <c r="C151" t="s">
        <v>97</v>
      </c>
      <c r="D151" t="s">
        <v>120</v>
      </c>
      <c r="E151" t="s">
        <v>804</v>
      </c>
      <c r="F151" t="s">
        <v>560</v>
      </c>
      <c r="G151" t="s">
        <v>805</v>
      </c>
      <c r="H151" t="s">
        <v>147</v>
      </c>
      <c r="I151" t="s">
        <v>651</v>
      </c>
      <c r="J151" s="63">
        <v>2.4300000000000002</v>
      </c>
      <c r="K151" t="s">
        <v>99</v>
      </c>
      <c r="L151" s="64">
        <v>4.65E-2</v>
      </c>
      <c r="M151" s="64">
        <v>2.9999999999999997E-4</v>
      </c>
      <c r="N151" s="63">
        <v>7128271.2000000002</v>
      </c>
      <c r="O151" s="63">
        <v>113.65</v>
      </c>
      <c r="P151" s="63">
        <v>2027.0029500000001</v>
      </c>
      <c r="Q151" s="63">
        <v>10128.283168800001</v>
      </c>
      <c r="R151" s="64">
        <v>1.24E-2</v>
      </c>
      <c r="S151" s="64">
        <f t="shared" si="2"/>
        <v>4.1296383195302041E-3</v>
      </c>
      <c r="T151" s="64">
        <f>Q151/'סכום נכסי הקרן'!$C$41</f>
        <v>4.4192609507626396E-4</v>
      </c>
    </row>
    <row r="152" spans="1:20" s="85" customFormat="1">
      <c r="A152" s="84" t="s">
        <v>808</v>
      </c>
      <c r="B152" s="84">
        <v>18202810</v>
      </c>
      <c r="C152" s="84" t="s">
        <v>97</v>
      </c>
      <c r="D152" s="84" t="s">
        <v>120</v>
      </c>
      <c r="E152" s="84" t="s">
        <v>804</v>
      </c>
      <c r="F152" s="84" t="s">
        <v>560</v>
      </c>
      <c r="G152" s="84" t="s">
        <v>805</v>
      </c>
      <c r="H152" s="84" t="s">
        <v>147</v>
      </c>
      <c r="I152" s="84" t="s">
        <v>635</v>
      </c>
      <c r="J152" s="68">
        <v>5.65</v>
      </c>
      <c r="K152" s="84" t="s">
        <v>99</v>
      </c>
      <c r="L152" s="69">
        <v>2.4500000000000001E-2</v>
      </c>
      <c r="M152" s="69">
        <v>9.7000000000000003E-3</v>
      </c>
      <c r="N152" s="68">
        <v>1500000</v>
      </c>
      <c r="O152" s="68">
        <f>Q152*1000/N152*100</f>
        <v>109.69213114754066</v>
      </c>
      <c r="P152" s="68">
        <v>0</v>
      </c>
      <c r="Q152" s="68">
        <f>1645381.96721311/1000</f>
        <v>1645.3819672131101</v>
      </c>
      <c r="R152" s="69">
        <v>9.9000000000000008E-3</v>
      </c>
      <c r="S152" s="69">
        <f t="shared" si="2"/>
        <v>6.7087701921670327E-4</v>
      </c>
      <c r="T152" s="69">
        <f>Q152/'סכום נכסי הקרן'!$C$41</f>
        <v>7.17927427147105E-5</v>
      </c>
    </row>
    <row r="153" spans="1:20" s="85" customFormat="1">
      <c r="A153" s="84" t="s">
        <v>808</v>
      </c>
      <c r="B153" s="84" t="s">
        <v>809</v>
      </c>
      <c r="C153" s="84" t="s">
        <v>97</v>
      </c>
      <c r="D153" s="84" t="s">
        <v>120</v>
      </c>
      <c r="E153" s="84" t="s">
        <v>804</v>
      </c>
      <c r="F153" s="84" t="s">
        <v>560</v>
      </c>
      <c r="G153" s="84" t="s">
        <v>805</v>
      </c>
      <c r="H153" s="84" t="s">
        <v>147</v>
      </c>
      <c r="I153" s="84" t="s">
        <v>810</v>
      </c>
      <c r="J153" s="68">
        <v>0</v>
      </c>
      <c r="K153" s="84" t="s">
        <v>99</v>
      </c>
      <c r="L153" s="69">
        <v>0</v>
      </c>
      <c r="M153" s="69">
        <v>0</v>
      </c>
      <c r="N153" s="68">
        <v>1645381.9672131147</v>
      </c>
      <c r="O153" s="68">
        <f>Q153*1000/N153*100</f>
        <v>164.43889345540376</v>
      </c>
      <c r="P153" s="68">
        <v>0</v>
      </c>
      <c r="Q153" s="68">
        <f>2705647.9/1000</f>
        <v>2705.6478999999999</v>
      </c>
      <c r="R153" s="69">
        <v>0</v>
      </c>
      <c r="S153" s="69">
        <f t="shared" si="2"/>
        <v>1.1031827468465463E-3</v>
      </c>
      <c r="T153" s="69">
        <f>Q153/'סכום נכסי הקרן'!$C$41</f>
        <v>1.1805519170135526E-4</v>
      </c>
    </row>
    <row r="154" spans="1:20">
      <c r="A154" t="s">
        <v>811</v>
      </c>
      <c r="B154" t="s">
        <v>812</v>
      </c>
      <c r="C154" t="s">
        <v>97</v>
      </c>
      <c r="D154" t="s">
        <v>120</v>
      </c>
      <c r="E154" t="s">
        <v>813</v>
      </c>
      <c r="F154" t="s">
        <v>480</v>
      </c>
      <c r="G154" t="s">
        <v>814</v>
      </c>
      <c r="H154" t="s">
        <v>208</v>
      </c>
      <c r="I154" t="s">
        <v>264</v>
      </c>
      <c r="J154" s="63">
        <v>5.41</v>
      </c>
      <c r="K154" t="s">
        <v>99</v>
      </c>
      <c r="L154" s="64">
        <v>2.75E-2</v>
      </c>
      <c r="M154" s="64">
        <v>1.9E-3</v>
      </c>
      <c r="N154" s="63">
        <v>2109318.0099999998</v>
      </c>
      <c r="O154" s="63">
        <v>116.35</v>
      </c>
      <c r="P154" s="63">
        <v>0</v>
      </c>
      <c r="Q154" s="63">
        <v>2454.191504635</v>
      </c>
      <c r="R154" s="64">
        <v>2.2000000000000001E-3</v>
      </c>
      <c r="S154" s="64">
        <f t="shared" si="2"/>
        <v>1.0006556009637092E-3</v>
      </c>
      <c r="T154" s="64">
        <f>Q154/'סכום נכסי הקרן'!$C$41</f>
        <v>1.0708342669107922E-4</v>
      </c>
    </row>
    <row r="155" spans="1:20">
      <c r="A155" t="s">
        <v>815</v>
      </c>
      <c r="B155" t="s">
        <v>816</v>
      </c>
      <c r="C155" t="s">
        <v>97</v>
      </c>
      <c r="D155" t="s">
        <v>120</v>
      </c>
      <c r="E155" t="s">
        <v>817</v>
      </c>
      <c r="F155" t="s">
        <v>475</v>
      </c>
      <c r="G155" t="s">
        <v>814</v>
      </c>
      <c r="H155" t="s">
        <v>208</v>
      </c>
      <c r="I155" t="s">
        <v>818</v>
      </c>
      <c r="J155" s="63">
        <v>1.96</v>
      </c>
      <c r="K155" t="s">
        <v>99</v>
      </c>
      <c r="L155" s="64">
        <v>3.5000000000000003E-2</v>
      </c>
      <c r="M155" s="64">
        <v>7.9000000000000008E-3</v>
      </c>
      <c r="N155" s="63">
        <v>4185</v>
      </c>
      <c r="O155" s="63">
        <v>109.21</v>
      </c>
      <c r="P155" s="63">
        <v>0</v>
      </c>
      <c r="Q155" s="63">
        <v>4.5704384999999998</v>
      </c>
      <c r="R155" s="64">
        <v>0</v>
      </c>
      <c r="S155" s="64">
        <f t="shared" si="2"/>
        <v>1.8635199719531905E-6</v>
      </c>
      <c r="T155" s="64">
        <f>Q155/'סכום נכסי הקרן'!$C$41</f>
        <v>1.99421363465939E-7</v>
      </c>
    </row>
    <row r="156" spans="1:20">
      <c r="A156" t="s">
        <v>819</v>
      </c>
      <c r="B156" t="s">
        <v>820</v>
      </c>
      <c r="C156" t="s">
        <v>97</v>
      </c>
      <c r="D156" t="s">
        <v>120</v>
      </c>
      <c r="E156" t="s">
        <v>817</v>
      </c>
      <c r="F156" t="s">
        <v>475</v>
      </c>
      <c r="G156" t="s">
        <v>814</v>
      </c>
      <c r="H156" t="s">
        <v>208</v>
      </c>
      <c r="I156" t="s">
        <v>391</v>
      </c>
      <c r="J156" s="63">
        <v>4.87</v>
      </c>
      <c r="K156" t="s">
        <v>99</v>
      </c>
      <c r="L156" s="64">
        <v>3.3000000000000002E-2</v>
      </c>
      <c r="M156" s="64">
        <v>1.5100000000000001E-2</v>
      </c>
      <c r="N156" s="63">
        <v>10899000</v>
      </c>
      <c r="O156" s="63">
        <v>110.29</v>
      </c>
      <c r="P156" s="63">
        <v>0</v>
      </c>
      <c r="Q156" s="63">
        <v>12020.507100000001</v>
      </c>
      <c r="R156" s="64">
        <v>2.1299999999999999E-2</v>
      </c>
      <c r="S156" s="64">
        <f t="shared" si="2"/>
        <v>4.901161027296424E-3</v>
      </c>
      <c r="T156" s="64">
        <f>Q156/'סכום נכסי הקרן'!$C$41</f>
        <v>5.2448926190211301E-4</v>
      </c>
    </row>
    <row r="157" spans="1:20">
      <c r="A157" t="s">
        <v>821</v>
      </c>
      <c r="B157" t="s">
        <v>822</v>
      </c>
      <c r="C157" t="s">
        <v>97</v>
      </c>
      <c r="D157" t="s">
        <v>120</v>
      </c>
      <c r="E157" t="s">
        <v>817</v>
      </c>
      <c r="F157" t="s">
        <v>475</v>
      </c>
      <c r="G157" t="s">
        <v>814</v>
      </c>
      <c r="H157" t="s">
        <v>208</v>
      </c>
      <c r="I157" t="s">
        <v>818</v>
      </c>
      <c r="J157" s="63">
        <v>3.38</v>
      </c>
      <c r="K157" t="s">
        <v>99</v>
      </c>
      <c r="L157" s="64">
        <v>2.5000000000000001E-2</v>
      </c>
      <c r="M157" s="64">
        <v>9.5999999999999992E-3</v>
      </c>
      <c r="N157" s="63">
        <v>11830.29</v>
      </c>
      <c r="O157" s="63">
        <v>107.45</v>
      </c>
      <c r="P157" s="63">
        <v>0</v>
      </c>
      <c r="Q157" s="63">
        <v>12.711646605</v>
      </c>
      <c r="R157" s="64">
        <v>0</v>
      </c>
      <c r="S157" s="64">
        <f t="shared" si="2"/>
        <v>5.1829616184154913E-6</v>
      </c>
      <c r="T157" s="64">
        <f>Q157/'סכום נכסי הקרן'!$C$41</f>
        <v>5.5464566427625588E-7</v>
      </c>
    </row>
    <row r="158" spans="1:20">
      <c r="A158" t="s">
        <v>823</v>
      </c>
      <c r="B158" t="s">
        <v>824</v>
      </c>
      <c r="C158" t="s">
        <v>97</v>
      </c>
      <c r="D158" t="s">
        <v>120</v>
      </c>
      <c r="E158" t="s">
        <v>825</v>
      </c>
      <c r="F158" t="s">
        <v>475</v>
      </c>
      <c r="G158" t="s">
        <v>814</v>
      </c>
      <c r="H158" t="s">
        <v>208</v>
      </c>
      <c r="I158" t="s">
        <v>264</v>
      </c>
      <c r="J158" s="63">
        <v>2.44</v>
      </c>
      <c r="K158" t="s">
        <v>99</v>
      </c>
      <c r="L158" s="64">
        <v>4.9500000000000002E-2</v>
      </c>
      <c r="M158" s="64">
        <v>-1.9E-3</v>
      </c>
      <c r="N158" s="63">
        <v>17444.169999999998</v>
      </c>
      <c r="O158" s="63">
        <v>138.31</v>
      </c>
      <c r="P158" s="63">
        <v>0</v>
      </c>
      <c r="Q158" s="63">
        <v>24.127031527</v>
      </c>
      <c r="R158" s="64">
        <v>0</v>
      </c>
      <c r="S158" s="64">
        <f t="shared" si="2"/>
        <v>9.8373941831858761E-6</v>
      </c>
      <c r="T158" s="64">
        <f>Q158/'סכום נכסי הקרן'!$C$41</f>
        <v>1.0527317069248468E-6</v>
      </c>
    </row>
    <row r="159" spans="1:20">
      <c r="A159" t="s">
        <v>826</v>
      </c>
      <c r="B159" t="s">
        <v>827</v>
      </c>
      <c r="C159" t="s">
        <v>97</v>
      </c>
      <c r="D159" t="s">
        <v>120</v>
      </c>
      <c r="E159" t="s">
        <v>828</v>
      </c>
      <c r="F159" t="s">
        <v>475</v>
      </c>
      <c r="G159" t="s">
        <v>814</v>
      </c>
      <c r="H159" t="s">
        <v>208</v>
      </c>
      <c r="I159" t="s">
        <v>829</v>
      </c>
      <c r="J159" s="63">
        <v>5.97</v>
      </c>
      <c r="K159" t="s">
        <v>99</v>
      </c>
      <c r="L159" s="64">
        <v>1.0800000000000001E-2</v>
      </c>
      <c r="M159" s="64">
        <v>1.4E-3</v>
      </c>
      <c r="N159" s="63">
        <v>4054000</v>
      </c>
      <c r="O159" s="63">
        <v>107.41</v>
      </c>
      <c r="P159" s="63">
        <v>0</v>
      </c>
      <c r="Q159" s="63">
        <v>4354.4013999999997</v>
      </c>
      <c r="R159" s="64">
        <v>1.6299999999999999E-2</v>
      </c>
      <c r="S159" s="64">
        <f t="shared" si="2"/>
        <v>1.7754344522524332E-3</v>
      </c>
      <c r="T159" s="64">
        <f>Q159/'סכום נכסי הקרן'!$C$41</f>
        <v>1.8999504407859195E-4</v>
      </c>
    </row>
    <row r="160" spans="1:20">
      <c r="A160" t="s">
        <v>830</v>
      </c>
      <c r="B160" t="s">
        <v>831</v>
      </c>
      <c r="C160" t="s">
        <v>97</v>
      </c>
      <c r="D160" t="s">
        <v>120</v>
      </c>
      <c r="E160" t="s">
        <v>828</v>
      </c>
      <c r="F160" t="s">
        <v>475</v>
      </c>
      <c r="G160" t="s">
        <v>832</v>
      </c>
      <c r="H160" t="s">
        <v>147</v>
      </c>
      <c r="I160" t="s">
        <v>833</v>
      </c>
      <c r="J160" s="63">
        <v>2.37</v>
      </c>
      <c r="K160" t="s">
        <v>99</v>
      </c>
      <c r="L160" s="64">
        <v>2.6499999999999999E-2</v>
      </c>
      <c r="M160" s="64">
        <v>-2.5000000000000001E-3</v>
      </c>
      <c r="N160" s="63">
        <v>3068169.16</v>
      </c>
      <c r="O160" s="63">
        <v>107.91</v>
      </c>
      <c r="P160" s="63">
        <v>216.47955999999999</v>
      </c>
      <c r="Q160" s="63">
        <v>3527.3409005560002</v>
      </c>
      <c r="R160" s="64">
        <v>1.7999999999999999E-2</v>
      </c>
      <c r="S160" s="64">
        <f t="shared" si="2"/>
        <v>1.4382143455323726E-3</v>
      </c>
      <c r="T160" s="64">
        <f>Q160/'סכום נכסי הקרן'!$C$41</f>
        <v>1.5390801819082582E-4</v>
      </c>
    </row>
    <row r="161" spans="1:20">
      <c r="A161" t="s">
        <v>834</v>
      </c>
      <c r="B161" t="s">
        <v>835</v>
      </c>
      <c r="C161" t="s">
        <v>97</v>
      </c>
      <c r="D161" t="s">
        <v>120</v>
      </c>
      <c r="E161" t="s">
        <v>836</v>
      </c>
      <c r="F161" t="s">
        <v>837</v>
      </c>
      <c r="G161" t="s">
        <v>838</v>
      </c>
      <c r="H161" t="s">
        <v>208</v>
      </c>
      <c r="I161" t="s">
        <v>839</v>
      </c>
      <c r="J161" s="63">
        <v>2.41</v>
      </c>
      <c r="K161" t="s">
        <v>99</v>
      </c>
      <c r="L161" s="64">
        <v>4.9500000000000002E-2</v>
      </c>
      <c r="M161" s="64">
        <v>5.3E-3</v>
      </c>
      <c r="N161" s="63">
        <v>2695857.54</v>
      </c>
      <c r="O161" s="63">
        <v>138.91</v>
      </c>
      <c r="P161" s="63">
        <v>0</v>
      </c>
      <c r="Q161" s="63">
        <v>3744.8157088140001</v>
      </c>
      <c r="R161" s="64">
        <v>2.5000000000000001E-3</v>
      </c>
      <c r="S161" s="64">
        <f t="shared" si="2"/>
        <v>1.5268860667655702E-3</v>
      </c>
      <c r="T161" s="64">
        <f>Q161/'סכום נכסי הקרן'!$C$41</f>
        <v>1.6339706892026985E-4</v>
      </c>
    </row>
    <row r="162" spans="1:20">
      <c r="A162" t="s">
        <v>840</v>
      </c>
      <c r="B162" t="s">
        <v>841</v>
      </c>
      <c r="C162" t="s">
        <v>97</v>
      </c>
      <c r="D162" t="s">
        <v>120</v>
      </c>
      <c r="E162" t="s">
        <v>842</v>
      </c>
      <c r="F162" t="s">
        <v>560</v>
      </c>
      <c r="G162" t="s">
        <v>838</v>
      </c>
      <c r="H162" t="s">
        <v>208</v>
      </c>
      <c r="I162" t="s">
        <v>843</v>
      </c>
      <c r="J162" s="63">
        <v>3.14</v>
      </c>
      <c r="K162" t="s">
        <v>99</v>
      </c>
      <c r="L162" s="64">
        <v>2.6499999999999999E-2</v>
      </c>
      <c r="M162" s="64">
        <v>1.0200000000000001E-2</v>
      </c>
      <c r="N162" s="63">
        <v>113641.8</v>
      </c>
      <c r="O162" s="63">
        <v>107.07</v>
      </c>
      <c r="P162" s="63">
        <v>0</v>
      </c>
      <c r="Q162" s="63">
        <v>121.67627526</v>
      </c>
      <c r="R162" s="64">
        <v>8.0000000000000004E-4</v>
      </c>
      <c r="S162" s="64">
        <f t="shared" si="2"/>
        <v>4.9611469240836274E-5</v>
      </c>
      <c r="T162" s="64">
        <f>Q162/'סכום נכסי הקרן'!$C$41</f>
        <v>5.3090854879255242E-6</v>
      </c>
    </row>
    <row r="163" spans="1:20">
      <c r="A163" t="s">
        <v>844</v>
      </c>
      <c r="B163" t="s">
        <v>845</v>
      </c>
      <c r="C163" t="s">
        <v>97</v>
      </c>
      <c r="D163" t="s">
        <v>120</v>
      </c>
      <c r="E163" t="s">
        <v>846</v>
      </c>
      <c r="F163" t="s">
        <v>129</v>
      </c>
      <c r="G163" t="s">
        <v>252</v>
      </c>
      <c r="H163" t="s">
        <v>847</v>
      </c>
      <c r="I163" t="s">
        <v>848</v>
      </c>
      <c r="J163" s="63">
        <v>3.44</v>
      </c>
      <c r="K163" t="s">
        <v>99</v>
      </c>
      <c r="L163" s="64">
        <v>4.8000000000000001E-2</v>
      </c>
      <c r="M163" s="64">
        <v>1.8700000000000001E-2</v>
      </c>
      <c r="N163" s="63">
        <v>882000</v>
      </c>
      <c r="O163" s="63">
        <v>110.51</v>
      </c>
      <c r="P163" s="63">
        <v>0</v>
      </c>
      <c r="Q163" s="63">
        <v>974.69820000000004</v>
      </c>
      <c r="R163" s="64">
        <v>4.5999999999999999E-3</v>
      </c>
      <c r="S163" s="64">
        <f t="shared" si="2"/>
        <v>3.9741691356897708E-4</v>
      </c>
      <c r="T163" s="64">
        <f>Q163/'סכום נכסי הקרן'!$C$41</f>
        <v>4.2528882953308859E-5</v>
      </c>
    </row>
    <row r="164" spans="1:20">
      <c r="A164" t="s">
        <v>849</v>
      </c>
      <c r="B164" t="s">
        <v>850</v>
      </c>
      <c r="C164" t="s">
        <v>97</v>
      </c>
      <c r="D164" t="s">
        <v>120</v>
      </c>
      <c r="E164" t="s">
        <v>851</v>
      </c>
      <c r="F164" t="s">
        <v>475</v>
      </c>
      <c r="G164" t="s">
        <v>252</v>
      </c>
      <c r="H164" t="s">
        <v>847</v>
      </c>
      <c r="I164" t="s">
        <v>852</v>
      </c>
      <c r="J164" s="63">
        <v>1</v>
      </c>
      <c r="K164" t="s">
        <v>99</v>
      </c>
      <c r="L164" s="64">
        <v>0.01</v>
      </c>
      <c r="M164" s="64">
        <v>-3.4599999999999999E-2</v>
      </c>
      <c r="N164" s="63">
        <v>6570569</v>
      </c>
      <c r="O164" s="63">
        <v>104.7</v>
      </c>
      <c r="P164" s="63">
        <v>0</v>
      </c>
      <c r="Q164" s="63">
        <v>6879.3857429999998</v>
      </c>
      <c r="R164" s="64">
        <v>1.2699999999999999E-2</v>
      </c>
      <c r="S164" s="64">
        <f t="shared" si="2"/>
        <v>2.8049546508175393E-3</v>
      </c>
      <c r="T164" s="64">
        <f>Q164/'סכום נכסי הקרן'!$C$41</f>
        <v>3.0016736570838919E-4</v>
      </c>
    </row>
    <row r="165" spans="1:20">
      <c r="A165" t="s">
        <v>853</v>
      </c>
      <c r="B165" t="s">
        <v>854</v>
      </c>
      <c r="C165" t="s">
        <v>97</v>
      </c>
      <c r="D165" t="s">
        <v>120</v>
      </c>
      <c r="E165" t="s">
        <v>851</v>
      </c>
      <c r="F165" t="s">
        <v>475</v>
      </c>
      <c r="G165" t="s">
        <v>252</v>
      </c>
      <c r="H165" t="s">
        <v>847</v>
      </c>
      <c r="I165" t="s">
        <v>542</v>
      </c>
      <c r="J165" s="63">
        <v>4.5</v>
      </c>
      <c r="K165" t="s">
        <v>99</v>
      </c>
      <c r="L165" s="64">
        <v>1E-3</v>
      </c>
      <c r="M165" s="64">
        <v>2E-3</v>
      </c>
      <c r="N165" s="63">
        <v>4760000</v>
      </c>
      <c r="O165" s="63">
        <v>100.94</v>
      </c>
      <c r="P165" s="63">
        <v>0</v>
      </c>
      <c r="Q165" s="63">
        <v>4804.7439999999997</v>
      </c>
      <c r="R165" s="64">
        <v>9.1999999999999998E-3</v>
      </c>
      <c r="S165" s="64">
        <f t="shared" si="2"/>
        <v>1.9590541266712724E-3</v>
      </c>
      <c r="T165" s="64">
        <f>Q165/'סכום נכסי הקרן'!$C$41</f>
        <v>2.0964478563376129E-4</v>
      </c>
    </row>
    <row r="166" spans="1:20">
      <c r="A166" t="s">
        <v>855</v>
      </c>
      <c r="B166" t="s">
        <v>856</v>
      </c>
      <c r="C166" t="s">
        <v>97</v>
      </c>
      <c r="D166" t="s">
        <v>120</v>
      </c>
      <c r="E166" t="s">
        <v>851</v>
      </c>
      <c r="F166" t="s">
        <v>475</v>
      </c>
      <c r="G166" t="s">
        <v>252</v>
      </c>
      <c r="H166" t="s">
        <v>847</v>
      </c>
      <c r="I166" t="s">
        <v>310</v>
      </c>
      <c r="J166" s="63">
        <v>7.18</v>
      </c>
      <c r="K166" t="s">
        <v>99</v>
      </c>
      <c r="L166" s="64">
        <v>3.0000000000000001E-3</v>
      </c>
      <c r="M166" s="64">
        <v>9.1999999999999998E-3</v>
      </c>
      <c r="N166" s="63">
        <v>4500000</v>
      </c>
      <c r="O166" s="63">
        <v>96.1</v>
      </c>
      <c r="P166" s="63">
        <v>0</v>
      </c>
      <c r="Q166" s="63">
        <v>4324.5</v>
      </c>
      <c r="R166" s="64">
        <v>3.4700000000000002E-2</v>
      </c>
      <c r="S166" s="64">
        <f t="shared" si="2"/>
        <v>1.7632426557564601E-3</v>
      </c>
      <c r="T166" s="64">
        <f>Q166/'סכום נכסי הקרן'!$C$41</f>
        <v>1.8869036008436679E-4</v>
      </c>
    </row>
    <row r="167" spans="1:20">
      <c r="A167" t="s">
        <v>857</v>
      </c>
      <c r="B167" t="s">
        <v>858</v>
      </c>
      <c r="C167" t="s">
        <v>97</v>
      </c>
      <c r="D167" t="s">
        <v>120</v>
      </c>
      <c r="E167" t="s">
        <v>859</v>
      </c>
      <c r="F167" t="s">
        <v>475</v>
      </c>
      <c r="G167" t="s">
        <v>252</v>
      </c>
      <c r="H167" t="s">
        <v>847</v>
      </c>
      <c r="I167" t="s">
        <v>860</v>
      </c>
      <c r="J167" s="63">
        <v>1.62</v>
      </c>
      <c r="K167" t="s">
        <v>99</v>
      </c>
      <c r="L167" s="64">
        <v>2.1000000000000001E-2</v>
      </c>
      <c r="M167" s="64">
        <v>-6.7000000000000002E-3</v>
      </c>
      <c r="N167" s="63">
        <v>2971053.19</v>
      </c>
      <c r="O167" s="63">
        <v>108.07</v>
      </c>
      <c r="P167" s="63">
        <v>0</v>
      </c>
      <c r="Q167" s="63">
        <v>3210.8171824330002</v>
      </c>
      <c r="R167" s="64">
        <v>1.2999999999999999E-2</v>
      </c>
      <c r="S167" s="64">
        <f t="shared" si="2"/>
        <v>1.3091570854206586E-3</v>
      </c>
      <c r="T167" s="64">
        <f>Q167/'סכום נכסי הקרן'!$C$41</f>
        <v>1.4009717893822518E-4</v>
      </c>
    </row>
    <row r="168" spans="1:20">
      <c r="A168" t="s">
        <v>861</v>
      </c>
      <c r="B168" t="s">
        <v>862</v>
      </c>
      <c r="C168" t="s">
        <v>97</v>
      </c>
      <c r="D168" t="s">
        <v>120</v>
      </c>
      <c r="E168" t="s">
        <v>859</v>
      </c>
      <c r="F168" t="s">
        <v>475</v>
      </c>
      <c r="G168" t="s">
        <v>252</v>
      </c>
      <c r="H168" t="s">
        <v>847</v>
      </c>
      <c r="I168" t="s">
        <v>863</v>
      </c>
      <c r="J168" s="63">
        <v>5.27</v>
      </c>
      <c r="K168" t="s">
        <v>99</v>
      </c>
      <c r="L168" s="64">
        <v>2.75E-2</v>
      </c>
      <c r="M168" s="64">
        <v>-4.0000000000000002E-4</v>
      </c>
      <c r="N168" s="63">
        <v>6191625</v>
      </c>
      <c r="O168" s="63">
        <v>116.51</v>
      </c>
      <c r="P168" s="63">
        <v>0</v>
      </c>
      <c r="Q168" s="63">
        <v>7213.8622875000001</v>
      </c>
      <c r="R168" s="64">
        <v>1.32E-2</v>
      </c>
      <c r="S168" s="64">
        <f t="shared" si="2"/>
        <v>2.9413318760718862E-3</v>
      </c>
      <c r="T168" s="64">
        <f>Q168/'סכום נכסי הקרן'!$C$41</f>
        <v>3.1476153835759255E-4</v>
      </c>
    </row>
    <row r="169" spans="1:20">
      <c r="A169" t="s">
        <v>864</v>
      </c>
      <c r="B169" t="s">
        <v>865</v>
      </c>
      <c r="C169" t="s">
        <v>97</v>
      </c>
      <c r="D169" t="s">
        <v>120</v>
      </c>
      <c r="E169" t="s">
        <v>859</v>
      </c>
      <c r="F169" t="s">
        <v>475</v>
      </c>
      <c r="G169" t="s">
        <v>252</v>
      </c>
      <c r="H169" t="s">
        <v>847</v>
      </c>
      <c r="I169" t="s">
        <v>522</v>
      </c>
      <c r="J169" s="63">
        <v>7.39</v>
      </c>
      <c r="K169" t="s">
        <v>99</v>
      </c>
      <c r="L169" s="64">
        <v>8.5000000000000006E-3</v>
      </c>
      <c r="M169" s="64">
        <v>6.8999999999999999E-3</v>
      </c>
      <c r="N169" s="63">
        <v>8985000</v>
      </c>
      <c r="O169" s="63">
        <v>101.2</v>
      </c>
      <c r="P169" s="63">
        <v>0</v>
      </c>
      <c r="Q169" s="63">
        <v>9092.82</v>
      </c>
      <c r="R169" s="64">
        <v>4.0800000000000003E-2</v>
      </c>
      <c r="S169" s="64">
        <f t="shared" si="2"/>
        <v>3.7074455047093201E-3</v>
      </c>
      <c r="T169" s="64">
        <f>Q169/'סכום נכסי הקרן'!$C$41</f>
        <v>3.9674586194527275E-4</v>
      </c>
    </row>
    <row r="170" spans="1:20">
      <c r="A170" t="s">
        <v>866</v>
      </c>
      <c r="B170" t="s">
        <v>867</v>
      </c>
      <c r="C170" t="s">
        <v>97</v>
      </c>
      <c r="D170" t="s">
        <v>120</v>
      </c>
      <c r="E170" t="s">
        <v>868</v>
      </c>
      <c r="F170" t="s">
        <v>869</v>
      </c>
      <c r="G170" t="s">
        <v>252</v>
      </c>
      <c r="H170" t="s">
        <v>847</v>
      </c>
      <c r="I170" t="s">
        <v>870</v>
      </c>
      <c r="J170" s="63">
        <v>4.28</v>
      </c>
      <c r="K170" t="s">
        <v>99</v>
      </c>
      <c r="L170" s="64">
        <v>1.6400000000000001E-2</v>
      </c>
      <c r="M170" s="64">
        <v>-6.9999999999999999E-4</v>
      </c>
      <c r="N170" s="63">
        <v>3285294</v>
      </c>
      <c r="O170" s="63">
        <v>110.35</v>
      </c>
      <c r="P170" s="63">
        <v>0</v>
      </c>
      <c r="Q170" s="63">
        <v>3625.3219290000002</v>
      </c>
      <c r="R170" s="64">
        <v>1.49E-2</v>
      </c>
      <c r="S170" s="64">
        <f t="shared" si="2"/>
        <v>1.4781644735951192E-3</v>
      </c>
      <c r="T170" s="64">
        <f>Q170/'סכום נכסי הקרן'!$C$41</f>
        <v>1.5818321197936437E-4</v>
      </c>
    </row>
    <row r="171" spans="1:20">
      <c r="A171" t="s">
        <v>871</v>
      </c>
      <c r="B171" t="s">
        <v>872</v>
      </c>
      <c r="C171" t="s">
        <v>97</v>
      </c>
      <c r="D171" t="s">
        <v>120</v>
      </c>
      <c r="E171" t="s">
        <v>873</v>
      </c>
      <c r="F171" t="s">
        <v>837</v>
      </c>
      <c r="G171" t="s">
        <v>252</v>
      </c>
      <c r="H171" t="s">
        <v>847</v>
      </c>
      <c r="I171" t="s">
        <v>874</v>
      </c>
      <c r="J171" s="63">
        <v>4.8099999999999996</v>
      </c>
      <c r="K171" t="s">
        <v>99</v>
      </c>
      <c r="L171" s="64">
        <v>3.6999999999999998E-2</v>
      </c>
      <c r="M171" s="64">
        <v>1.6500000000000001E-2</v>
      </c>
      <c r="N171" s="63">
        <v>2939000.41</v>
      </c>
      <c r="O171" s="63">
        <v>111.66</v>
      </c>
      <c r="P171" s="63">
        <v>0</v>
      </c>
      <c r="Q171" s="63">
        <v>3281.687857806</v>
      </c>
      <c r="R171" s="64">
        <v>2.8E-3</v>
      </c>
      <c r="S171" s="64">
        <f t="shared" si="2"/>
        <v>1.3380534197621875E-3</v>
      </c>
      <c r="T171" s="64">
        <f>Q171/'סכום נכסי הקרן'!$C$41</f>
        <v>1.4318947012924231E-4</v>
      </c>
    </row>
    <row r="172" spans="1:20">
      <c r="A172" t="s">
        <v>875</v>
      </c>
      <c r="B172" t="s">
        <v>876</v>
      </c>
      <c r="C172" t="s">
        <v>97</v>
      </c>
      <c r="D172" t="s">
        <v>120</v>
      </c>
      <c r="E172" t="s">
        <v>877</v>
      </c>
      <c r="F172" t="s">
        <v>475</v>
      </c>
      <c r="G172" t="s">
        <v>252</v>
      </c>
      <c r="H172" t="s">
        <v>847</v>
      </c>
      <c r="I172" t="s">
        <v>878</v>
      </c>
      <c r="J172" s="63">
        <v>8.18</v>
      </c>
      <c r="K172" t="s">
        <v>99</v>
      </c>
      <c r="L172" s="64">
        <v>6.4000000000000003E-3</v>
      </c>
      <c r="M172" s="64">
        <v>7.1000000000000004E-3</v>
      </c>
      <c r="N172" s="63">
        <v>3185000</v>
      </c>
      <c r="O172" s="63">
        <v>99.9</v>
      </c>
      <c r="P172" s="63">
        <v>0</v>
      </c>
      <c r="Q172" s="63">
        <v>3181.8150000000001</v>
      </c>
      <c r="R172" s="64">
        <v>2.1000000000000001E-2</v>
      </c>
      <c r="S172" s="64">
        <f t="shared" si="2"/>
        <v>1.2973319298706766E-3</v>
      </c>
      <c r="T172" s="64">
        <f>Q172/'סכום נכסי הקרן'!$C$41</f>
        <v>1.388317303900658E-4</v>
      </c>
    </row>
    <row r="173" spans="1:20">
      <c r="A173" s="65" t="s">
        <v>289</v>
      </c>
      <c r="B173" s="12"/>
      <c r="C173" s="12"/>
      <c r="D173" s="12"/>
      <c r="E173" s="12"/>
      <c r="J173" s="67">
        <v>3.4</v>
      </c>
      <c r="M173" s="66">
        <v>1.52E-2</v>
      </c>
      <c r="N173" s="67">
        <f>SUM(N174:N428)</f>
        <v>653616352.99000001</v>
      </c>
      <c r="P173" s="67">
        <v>1803.45037</v>
      </c>
      <c r="Q173" s="67">
        <f>SUM(Q174:Q428)</f>
        <v>685464.4824710805</v>
      </c>
      <c r="S173" s="66">
        <f t="shared" si="2"/>
        <v>0.27948669545589905</v>
      </c>
      <c r="T173" s="66">
        <f>Q173/'סכום נכסי הקרן'!$C$41</f>
        <v>2.9908784835822017E-2</v>
      </c>
    </row>
    <row r="174" spans="1:20">
      <c r="A174" t="s">
        <v>879</v>
      </c>
      <c r="B174" t="s">
        <v>880</v>
      </c>
      <c r="C174" t="s">
        <v>97</v>
      </c>
      <c r="D174" t="s">
        <v>120</v>
      </c>
      <c r="E174" t="s">
        <v>469</v>
      </c>
      <c r="F174" t="s">
        <v>415</v>
      </c>
      <c r="G174" t="s">
        <v>424</v>
      </c>
      <c r="H174" t="s">
        <v>147</v>
      </c>
      <c r="I174" t="s">
        <v>881</v>
      </c>
      <c r="J174" s="63">
        <v>1.91</v>
      </c>
      <c r="K174" t="s">
        <v>99</v>
      </c>
      <c r="L174" s="64">
        <v>1.8700000000000001E-2</v>
      </c>
      <c r="M174" s="64">
        <v>4.7000000000000002E-3</v>
      </c>
      <c r="N174" s="63">
        <v>22937694.780000001</v>
      </c>
      <c r="O174" s="63">
        <v>103.74</v>
      </c>
      <c r="P174" s="63">
        <v>0</v>
      </c>
      <c r="Q174" s="63">
        <v>23795.564564772001</v>
      </c>
      <c r="R174" s="64">
        <v>2.07E-2</v>
      </c>
      <c r="S174" s="64">
        <f t="shared" si="2"/>
        <v>9.7022440648428486E-3</v>
      </c>
      <c r="T174" s="64">
        <f>Q174/'סכום נכסי הקרן'!$C$41</f>
        <v>1.0382688509972546E-3</v>
      </c>
    </row>
    <row r="175" spans="1:20">
      <c r="A175" t="s">
        <v>882</v>
      </c>
      <c r="B175" t="s">
        <v>883</v>
      </c>
      <c r="C175" t="s">
        <v>97</v>
      </c>
      <c r="D175" t="s">
        <v>120</v>
      </c>
      <c r="E175" t="s">
        <v>469</v>
      </c>
      <c r="F175" t="s">
        <v>415</v>
      </c>
      <c r="G175" t="s">
        <v>424</v>
      </c>
      <c r="H175" t="s">
        <v>147</v>
      </c>
      <c r="I175" t="s">
        <v>884</v>
      </c>
      <c r="J175" s="63">
        <v>4.67</v>
      </c>
      <c r="K175" t="s">
        <v>99</v>
      </c>
      <c r="L175" s="64">
        <v>2.6800000000000001E-2</v>
      </c>
      <c r="M175" s="64">
        <v>9.7000000000000003E-3</v>
      </c>
      <c r="N175" s="63">
        <v>44284791.100000001</v>
      </c>
      <c r="O175" s="63">
        <v>109.65</v>
      </c>
      <c r="P175" s="63">
        <v>0</v>
      </c>
      <c r="Q175" s="63">
        <v>48558.273441149999</v>
      </c>
      <c r="R175" s="64">
        <v>2.0199999999999999E-2</v>
      </c>
      <c r="S175" s="64">
        <f t="shared" si="2"/>
        <v>1.9798825071412118E-2</v>
      </c>
      <c r="T175" s="64">
        <f>Q175/'סכום נכסי הקרן'!$C$41</f>
        <v>2.1187369870934759E-3</v>
      </c>
    </row>
    <row r="176" spans="1:20">
      <c r="A176" t="s">
        <v>885</v>
      </c>
      <c r="B176" t="s">
        <v>886</v>
      </c>
      <c r="C176" t="s">
        <v>97</v>
      </c>
      <c r="D176" t="s">
        <v>120</v>
      </c>
      <c r="E176" t="s">
        <v>887</v>
      </c>
      <c r="F176" t="s">
        <v>407</v>
      </c>
      <c r="G176" t="s">
        <v>424</v>
      </c>
      <c r="H176" t="s">
        <v>147</v>
      </c>
      <c r="I176" t="s">
        <v>888</v>
      </c>
      <c r="J176" s="63">
        <v>3.1</v>
      </c>
      <c r="K176" t="s">
        <v>99</v>
      </c>
      <c r="L176" s="64">
        <v>3.3999999999999998E-3</v>
      </c>
      <c r="M176" s="64">
        <v>2.7000000000000001E-3</v>
      </c>
      <c r="N176" s="63">
        <v>10956000</v>
      </c>
      <c r="O176" s="63">
        <v>100.85</v>
      </c>
      <c r="P176" s="63">
        <v>0</v>
      </c>
      <c r="Q176" s="63">
        <v>11049.126</v>
      </c>
      <c r="R176" s="64">
        <v>1.49E-2</v>
      </c>
      <c r="S176" s="64">
        <f t="shared" si="2"/>
        <v>4.5050966058568049E-3</v>
      </c>
      <c r="T176" s="64">
        <f>Q176/'סכום נכסי הקרן'!$C$41</f>
        <v>4.8210511355244287E-4</v>
      </c>
    </row>
    <row r="177" spans="1:20">
      <c r="A177" t="s">
        <v>889</v>
      </c>
      <c r="B177" t="s">
        <v>890</v>
      </c>
      <c r="C177" t="s">
        <v>97</v>
      </c>
      <c r="D177" t="s">
        <v>120</v>
      </c>
      <c r="E177" t="s">
        <v>887</v>
      </c>
      <c r="F177" t="s">
        <v>407</v>
      </c>
      <c r="G177" t="s">
        <v>424</v>
      </c>
      <c r="H177" t="s">
        <v>147</v>
      </c>
      <c r="I177" t="s">
        <v>496</v>
      </c>
      <c r="J177" s="63">
        <v>5.57</v>
      </c>
      <c r="K177" t="s">
        <v>99</v>
      </c>
      <c r="L177" s="64">
        <v>1.2E-2</v>
      </c>
      <c r="M177" s="64">
        <v>1.44E-2</v>
      </c>
      <c r="N177" s="63">
        <v>168039</v>
      </c>
      <c r="O177" s="63">
        <v>100.4</v>
      </c>
      <c r="P177" s="63">
        <v>0</v>
      </c>
      <c r="Q177" s="63">
        <v>168.71115599999999</v>
      </c>
      <c r="R177" s="64">
        <v>1.5E-3</v>
      </c>
      <c r="S177" s="64">
        <f t="shared" si="2"/>
        <v>6.8789156379045531E-5</v>
      </c>
      <c r="T177" s="64">
        <f>Q177/'סכום נכסי הקרן'!$C$41</f>
        <v>7.3613524744802352E-6</v>
      </c>
    </row>
    <row r="178" spans="1:20">
      <c r="A178" t="s">
        <v>891</v>
      </c>
      <c r="B178" t="s">
        <v>892</v>
      </c>
      <c r="C178" t="s">
        <v>97</v>
      </c>
      <c r="D178" t="s">
        <v>120</v>
      </c>
      <c r="E178" t="s">
        <v>421</v>
      </c>
      <c r="F178" t="s">
        <v>415</v>
      </c>
      <c r="G178" t="s">
        <v>207</v>
      </c>
      <c r="H178" t="s">
        <v>208</v>
      </c>
      <c r="I178" t="s">
        <v>514</v>
      </c>
      <c r="J178" s="63">
        <v>2.65</v>
      </c>
      <c r="K178" t="s">
        <v>99</v>
      </c>
      <c r="L178" s="64">
        <v>3.0099999999999998E-2</v>
      </c>
      <c r="M178" s="64">
        <v>5.8999999999999999E-3</v>
      </c>
      <c r="N178" s="63">
        <v>6702876</v>
      </c>
      <c r="O178" s="63">
        <v>107.33</v>
      </c>
      <c r="P178" s="63">
        <v>0</v>
      </c>
      <c r="Q178" s="63">
        <v>7194.1968108000001</v>
      </c>
      <c r="R178" s="64">
        <v>5.7999999999999996E-3</v>
      </c>
      <c r="S178" s="64">
        <f t="shared" si="2"/>
        <v>2.9333136063613477E-3</v>
      </c>
      <c r="T178" s="64">
        <f>Q178/'סכום נכסי הקרן'!$C$41</f>
        <v>3.1390347710663781E-4</v>
      </c>
    </row>
    <row r="179" spans="1:20">
      <c r="A179" t="s">
        <v>893</v>
      </c>
      <c r="B179" t="s">
        <v>894</v>
      </c>
      <c r="C179" t="s">
        <v>97</v>
      </c>
      <c r="D179" t="s">
        <v>120</v>
      </c>
      <c r="E179" t="s">
        <v>421</v>
      </c>
      <c r="F179" t="s">
        <v>415</v>
      </c>
      <c r="G179" t="s">
        <v>207</v>
      </c>
      <c r="H179" t="s">
        <v>208</v>
      </c>
      <c r="I179" t="s">
        <v>895</v>
      </c>
      <c r="J179" s="63">
        <v>2.61</v>
      </c>
      <c r="K179" t="s">
        <v>99</v>
      </c>
      <c r="L179" s="64">
        <v>2.0199999999999999E-2</v>
      </c>
      <c r="M179" s="64">
        <v>5.4999999999999997E-3</v>
      </c>
      <c r="N179" s="63">
        <v>1812399</v>
      </c>
      <c r="O179" s="63">
        <v>104.55</v>
      </c>
      <c r="P179" s="63">
        <v>0</v>
      </c>
      <c r="Q179" s="63">
        <v>1894.8631545000001</v>
      </c>
      <c r="R179" s="64">
        <v>1.1000000000000001E-3</v>
      </c>
      <c r="S179" s="64">
        <f t="shared" si="2"/>
        <v>7.7259880699170858E-4</v>
      </c>
      <c r="T179" s="64">
        <f>Q179/'סכום נכסי הקרן'!$C$41</f>
        <v>8.2678323721402275E-5</v>
      </c>
    </row>
    <row r="180" spans="1:20">
      <c r="A180" t="s">
        <v>896</v>
      </c>
      <c r="B180" t="s">
        <v>897</v>
      </c>
      <c r="C180" t="s">
        <v>97</v>
      </c>
      <c r="D180" t="s">
        <v>120</v>
      </c>
      <c r="E180" t="s">
        <v>427</v>
      </c>
      <c r="F180" t="s">
        <v>415</v>
      </c>
      <c r="G180" t="s">
        <v>207</v>
      </c>
      <c r="H180" t="s">
        <v>208</v>
      </c>
      <c r="I180" t="s">
        <v>264</v>
      </c>
      <c r="J180" s="63">
        <v>3.78</v>
      </c>
      <c r="K180" t="s">
        <v>99</v>
      </c>
      <c r="L180" s="64">
        <v>2.98E-2</v>
      </c>
      <c r="M180" s="64">
        <v>7.3000000000000001E-3</v>
      </c>
      <c r="N180" s="63">
        <v>9839448</v>
      </c>
      <c r="O180" s="63">
        <v>108.89</v>
      </c>
      <c r="P180" s="63">
        <v>0</v>
      </c>
      <c r="Q180" s="63">
        <v>10714.1749272</v>
      </c>
      <c r="R180" s="64">
        <v>3.8999999999999998E-3</v>
      </c>
      <c r="S180" s="64">
        <f t="shared" si="2"/>
        <v>4.3685258996127661E-3</v>
      </c>
      <c r="T180" s="64">
        <f>Q180/'סכום נכסי הקרן'!$C$41</f>
        <v>4.6749023587010344E-4</v>
      </c>
    </row>
    <row r="181" spans="1:20">
      <c r="A181" t="s">
        <v>898</v>
      </c>
      <c r="B181" t="s">
        <v>899</v>
      </c>
      <c r="C181" t="s">
        <v>97</v>
      </c>
      <c r="D181" t="s">
        <v>120</v>
      </c>
      <c r="E181" t="s">
        <v>427</v>
      </c>
      <c r="F181" t="s">
        <v>415</v>
      </c>
      <c r="G181" t="s">
        <v>207</v>
      </c>
      <c r="H181" t="s">
        <v>208</v>
      </c>
      <c r="I181" t="s">
        <v>264</v>
      </c>
      <c r="J181" s="63">
        <v>0.94</v>
      </c>
      <c r="K181" t="s">
        <v>99</v>
      </c>
      <c r="L181" s="64">
        <v>2.47E-2</v>
      </c>
      <c r="M181" s="64">
        <v>1.4E-3</v>
      </c>
      <c r="N181" s="63">
        <v>20514241</v>
      </c>
      <c r="O181" s="63">
        <v>102.34</v>
      </c>
      <c r="P181" s="63">
        <v>0</v>
      </c>
      <c r="Q181" s="63">
        <v>20994.274239400002</v>
      </c>
      <c r="R181" s="64">
        <v>6.1999999999999998E-3</v>
      </c>
      <c r="S181" s="64">
        <f t="shared" si="2"/>
        <v>8.5600647162814413E-3</v>
      </c>
      <c r="T181" s="64">
        <f>Q181/'סכום נכסי הקרן'!$C$41</f>
        <v>9.1604050547862924E-4</v>
      </c>
    </row>
    <row r="182" spans="1:20">
      <c r="A182" t="s">
        <v>900</v>
      </c>
      <c r="B182" t="s">
        <v>901</v>
      </c>
      <c r="C182" t="s">
        <v>97</v>
      </c>
      <c r="D182" t="s">
        <v>120</v>
      </c>
      <c r="E182" t="s">
        <v>454</v>
      </c>
      <c r="F182" t="s">
        <v>415</v>
      </c>
      <c r="G182" t="s">
        <v>207</v>
      </c>
      <c r="H182" t="s">
        <v>208</v>
      </c>
      <c r="I182" t="s">
        <v>264</v>
      </c>
      <c r="J182" s="63">
        <v>0.75</v>
      </c>
      <c r="K182" t="s">
        <v>99</v>
      </c>
      <c r="L182" s="64">
        <v>2.07E-2</v>
      </c>
      <c r="M182" s="64">
        <v>1.1999999999999999E-3</v>
      </c>
      <c r="N182" s="63">
        <v>2787711</v>
      </c>
      <c r="O182" s="63">
        <v>101.98</v>
      </c>
      <c r="P182" s="63">
        <v>0</v>
      </c>
      <c r="Q182" s="63">
        <v>2842.9076777999999</v>
      </c>
      <c r="R182" s="64">
        <v>1.0999999999999999E-2</v>
      </c>
      <c r="S182" s="64">
        <f t="shared" si="2"/>
        <v>1.159148129003238E-3</v>
      </c>
      <c r="T182" s="64">
        <f>Q182/'סכום נכסי הקרן'!$C$41</f>
        <v>1.240442301793717E-4</v>
      </c>
    </row>
    <row r="183" spans="1:20">
      <c r="A183" t="s">
        <v>902</v>
      </c>
      <c r="B183" t="s">
        <v>903</v>
      </c>
      <c r="C183" t="s">
        <v>97</v>
      </c>
      <c r="D183" t="s">
        <v>120</v>
      </c>
      <c r="E183" t="s">
        <v>904</v>
      </c>
      <c r="F183" t="s">
        <v>475</v>
      </c>
      <c r="G183" t="s">
        <v>207</v>
      </c>
      <c r="H183" t="s">
        <v>208</v>
      </c>
      <c r="I183" t="s">
        <v>264</v>
      </c>
      <c r="J183" s="63">
        <v>3.42</v>
      </c>
      <c r="K183" t="s">
        <v>99</v>
      </c>
      <c r="L183" s="64">
        <v>1.44E-2</v>
      </c>
      <c r="M183" s="64">
        <v>7.4000000000000003E-3</v>
      </c>
      <c r="N183" s="63">
        <v>2933013.01</v>
      </c>
      <c r="O183" s="63">
        <v>102.77</v>
      </c>
      <c r="P183" s="63">
        <v>0</v>
      </c>
      <c r="Q183" s="63">
        <v>3014.2574703770001</v>
      </c>
      <c r="R183" s="64">
        <v>4.1999999999999997E-3</v>
      </c>
      <c r="S183" s="64">
        <f t="shared" si="2"/>
        <v>1.2290131453812675E-3</v>
      </c>
      <c r="T183" s="64">
        <f>Q183/'סכום נכסי הקרן'!$C$41</f>
        <v>1.3152071394899496E-4</v>
      </c>
    </row>
    <row r="184" spans="1:20">
      <c r="A184" t="s">
        <v>905</v>
      </c>
      <c r="B184" t="s">
        <v>906</v>
      </c>
      <c r="C184" t="s">
        <v>97</v>
      </c>
      <c r="D184" t="s">
        <v>120</v>
      </c>
      <c r="E184" t="s">
        <v>785</v>
      </c>
      <c r="F184" t="s">
        <v>415</v>
      </c>
      <c r="G184" t="s">
        <v>470</v>
      </c>
      <c r="H184" t="s">
        <v>208</v>
      </c>
      <c r="I184" t="s">
        <v>514</v>
      </c>
      <c r="J184" s="63">
        <v>0.93</v>
      </c>
      <c r="K184" t="s">
        <v>99</v>
      </c>
      <c r="L184" s="64">
        <v>6.4000000000000001E-2</v>
      </c>
      <c r="M184" s="64">
        <v>1.6000000000000001E-3</v>
      </c>
      <c r="N184" s="63">
        <v>1755195.82</v>
      </c>
      <c r="O184" s="63">
        <v>106.24</v>
      </c>
      <c r="P184" s="63">
        <v>0</v>
      </c>
      <c r="Q184" s="63">
        <v>1864.7200391680001</v>
      </c>
      <c r="R184" s="64">
        <v>2.1600000000000001E-2</v>
      </c>
      <c r="S184" s="64">
        <f t="shared" si="2"/>
        <v>7.6030845510576363E-4</v>
      </c>
      <c r="T184" s="64">
        <f>Q184/'סכום נכסי הקרן'!$C$41</f>
        <v>8.1363092992749325E-5</v>
      </c>
    </row>
    <row r="185" spans="1:20">
      <c r="A185" t="s">
        <v>907</v>
      </c>
      <c r="B185" t="s">
        <v>908</v>
      </c>
      <c r="C185" t="s">
        <v>97</v>
      </c>
      <c r="D185" t="s">
        <v>120</v>
      </c>
      <c r="E185" t="s">
        <v>479</v>
      </c>
      <c r="F185" t="s">
        <v>480</v>
      </c>
      <c r="G185" t="s">
        <v>470</v>
      </c>
      <c r="H185" t="s">
        <v>208</v>
      </c>
      <c r="I185" t="s">
        <v>839</v>
      </c>
      <c r="J185" s="63">
        <v>1.32</v>
      </c>
      <c r="K185" t="s">
        <v>99</v>
      </c>
      <c r="L185" s="64">
        <v>4.8000000000000001E-2</v>
      </c>
      <c r="M185" s="64">
        <v>2.3E-3</v>
      </c>
      <c r="N185" s="63">
        <v>14874103.529999999</v>
      </c>
      <c r="O185" s="63">
        <v>107.15</v>
      </c>
      <c r="P185" s="63">
        <v>0</v>
      </c>
      <c r="Q185" s="63">
        <v>15937.601932395</v>
      </c>
      <c r="R185" s="64">
        <v>7.7000000000000002E-3</v>
      </c>
      <c r="S185" s="64">
        <f t="shared" si="2"/>
        <v>6.4982910296370565E-3</v>
      </c>
      <c r="T185" s="64">
        <f>Q185/'סכום נכסי הקרן'!$C$41</f>
        <v>6.9540336397384958E-4</v>
      </c>
    </row>
    <row r="186" spans="1:20">
      <c r="A186" t="s">
        <v>909</v>
      </c>
      <c r="B186" t="s">
        <v>910</v>
      </c>
      <c r="C186" t="s">
        <v>97</v>
      </c>
      <c r="D186" t="s">
        <v>120</v>
      </c>
      <c r="E186" t="s">
        <v>479</v>
      </c>
      <c r="F186" t="s">
        <v>480</v>
      </c>
      <c r="G186" t="s">
        <v>488</v>
      </c>
      <c r="H186" t="s">
        <v>147</v>
      </c>
      <c r="I186" t="s">
        <v>440</v>
      </c>
      <c r="J186" s="63">
        <v>2.63</v>
      </c>
      <c r="K186" t="s">
        <v>99</v>
      </c>
      <c r="L186" s="64">
        <v>2.5499999999999998E-2</v>
      </c>
      <c r="M186" s="64">
        <v>5.5999999999999999E-3</v>
      </c>
      <c r="N186" s="63">
        <v>13658</v>
      </c>
      <c r="O186" s="63">
        <v>106.08</v>
      </c>
      <c r="P186" s="63">
        <v>0</v>
      </c>
      <c r="Q186" s="63">
        <v>14.488406400000001</v>
      </c>
      <c r="R186" s="64">
        <v>0</v>
      </c>
      <c r="S186" s="64">
        <f t="shared" si="2"/>
        <v>5.9074057528997329E-6</v>
      </c>
      <c r="T186" s="64">
        <f>Q186/'סכום נכסי הקרן'!$C$41</f>
        <v>6.3217079908998604E-7</v>
      </c>
    </row>
    <row r="187" spans="1:20">
      <c r="A187" t="s">
        <v>911</v>
      </c>
      <c r="B187" t="s">
        <v>912</v>
      </c>
      <c r="C187" t="s">
        <v>97</v>
      </c>
      <c r="D187" t="s">
        <v>120</v>
      </c>
      <c r="E187" t="s">
        <v>427</v>
      </c>
      <c r="F187" t="s">
        <v>415</v>
      </c>
      <c r="G187" t="s">
        <v>488</v>
      </c>
      <c r="H187" t="s">
        <v>147</v>
      </c>
      <c r="I187" t="s">
        <v>264</v>
      </c>
      <c r="J187" s="63">
        <v>3.12</v>
      </c>
      <c r="K187" t="s">
        <v>99</v>
      </c>
      <c r="L187" s="64">
        <v>1.09E-2</v>
      </c>
      <c r="M187" s="64">
        <v>7.6E-3</v>
      </c>
      <c r="N187" s="63">
        <v>19719</v>
      </c>
      <c r="O187" s="63">
        <v>101.91</v>
      </c>
      <c r="P187" s="63">
        <v>0</v>
      </c>
      <c r="Q187" s="63">
        <v>20.095632899999998</v>
      </c>
      <c r="R187" s="64">
        <v>0</v>
      </c>
      <c r="S187" s="64">
        <f t="shared" si="2"/>
        <v>8.193658717470897E-6</v>
      </c>
      <c r="T187" s="64">
        <f>Q187/'סכום נכסי הקרן'!$C$41</f>
        <v>8.7683020187865595E-7</v>
      </c>
    </row>
    <row r="188" spans="1:20">
      <c r="A188" t="s">
        <v>913</v>
      </c>
      <c r="B188" t="s">
        <v>914</v>
      </c>
      <c r="C188" t="s">
        <v>97</v>
      </c>
      <c r="D188" t="s">
        <v>120</v>
      </c>
      <c r="E188" t="s">
        <v>499</v>
      </c>
      <c r="F188" t="s">
        <v>475</v>
      </c>
      <c r="G188" t="s">
        <v>488</v>
      </c>
      <c r="H188" t="s">
        <v>147</v>
      </c>
      <c r="I188" t="s">
        <v>264</v>
      </c>
      <c r="J188" s="63">
        <v>1.99</v>
      </c>
      <c r="K188" t="s">
        <v>99</v>
      </c>
      <c r="L188" s="64">
        <v>1.6299999999999999E-2</v>
      </c>
      <c r="M188" s="64">
        <v>4.7999999999999996E-3</v>
      </c>
      <c r="N188" s="63">
        <v>4050614</v>
      </c>
      <c r="O188" s="63">
        <v>102.27</v>
      </c>
      <c r="P188" s="63">
        <v>0</v>
      </c>
      <c r="Q188" s="63">
        <v>4142.5629378000003</v>
      </c>
      <c r="R188" s="64">
        <v>9.7000000000000003E-3</v>
      </c>
      <c r="S188" s="64">
        <f t="shared" si="2"/>
        <v>1.6890608569972844E-3</v>
      </c>
      <c r="T188" s="64">
        <f>Q188/'סכום נכסי הקרן'!$C$41</f>
        <v>1.8075192332191799E-4</v>
      </c>
    </row>
    <row r="189" spans="1:20">
      <c r="A189" t="s">
        <v>915</v>
      </c>
      <c r="B189" t="s">
        <v>916</v>
      </c>
      <c r="C189" t="s">
        <v>97</v>
      </c>
      <c r="D189" t="s">
        <v>120</v>
      </c>
      <c r="E189" t="s">
        <v>460</v>
      </c>
      <c r="F189" t="s">
        <v>415</v>
      </c>
      <c r="G189" t="s">
        <v>470</v>
      </c>
      <c r="H189" t="s">
        <v>208</v>
      </c>
      <c r="I189" t="s">
        <v>264</v>
      </c>
      <c r="J189" s="63">
        <v>1.4</v>
      </c>
      <c r="K189" t="s">
        <v>99</v>
      </c>
      <c r="L189" s="64">
        <v>6.5000000000000002E-2</v>
      </c>
      <c r="M189" s="64">
        <v>1.8E-3</v>
      </c>
      <c r="N189" s="63">
        <v>1419641.7</v>
      </c>
      <c r="O189" s="63">
        <v>109.48</v>
      </c>
      <c r="P189" s="63">
        <v>0</v>
      </c>
      <c r="Q189" s="63">
        <v>1554.2237331599999</v>
      </c>
      <c r="R189" s="64">
        <v>9.4000000000000004E-3</v>
      </c>
      <c r="S189" s="64">
        <f t="shared" si="2"/>
        <v>6.3370877162602802E-4</v>
      </c>
      <c r="T189" s="64">
        <f>Q189/'סכום נכסי הקרן'!$C$41</f>
        <v>6.7815247048590407E-5</v>
      </c>
    </row>
    <row r="190" spans="1:20">
      <c r="A190" t="s">
        <v>917</v>
      </c>
      <c r="B190" t="s">
        <v>918</v>
      </c>
      <c r="C190" t="s">
        <v>97</v>
      </c>
      <c r="D190" t="s">
        <v>120</v>
      </c>
      <c r="E190" t="s">
        <v>919</v>
      </c>
      <c r="F190" t="s">
        <v>920</v>
      </c>
      <c r="G190" t="s">
        <v>470</v>
      </c>
      <c r="H190" t="s">
        <v>208</v>
      </c>
      <c r="I190" t="s">
        <v>921</v>
      </c>
      <c r="J190" s="63">
        <v>4</v>
      </c>
      <c r="K190" t="s">
        <v>99</v>
      </c>
      <c r="L190" s="64">
        <v>2.6100000000000002E-2</v>
      </c>
      <c r="M190" s="64">
        <v>7.6E-3</v>
      </c>
      <c r="N190" s="63">
        <v>7346106.6299999999</v>
      </c>
      <c r="O190" s="63">
        <v>107.55</v>
      </c>
      <c r="P190" s="63">
        <v>0</v>
      </c>
      <c r="Q190" s="63">
        <v>7900.7376805650001</v>
      </c>
      <c r="R190" s="64">
        <v>1.35E-2</v>
      </c>
      <c r="S190" s="64">
        <f t="shared" si="2"/>
        <v>3.2213938467602187E-3</v>
      </c>
      <c r="T190" s="64">
        <f>Q190/'סכום נכסי הקרן'!$C$41</f>
        <v>3.4473188527643303E-4</v>
      </c>
    </row>
    <row r="191" spans="1:20">
      <c r="A191" t="s">
        <v>922</v>
      </c>
      <c r="B191" t="s">
        <v>923</v>
      </c>
      <c r="C191" t="s">
        <v>97</v>
      </c>
      <c r="D191" t="s">
        <v>120</v>
      </c>
      <c r="E191" t="s">
        <v>919</v>
      </c>
      <c r="F191" t="s">
        <v>920</v>
      </c>
      <c r="G191" t="s">
        <v>470</v>
      </c>
      <c r="H191" t="s">
        <v>208</v>
      </c>
      <c r="I191" t="s">
        <v>771</v>
      </c>
      <c r="J191" s="63">
        <v>9.1199999999999992</v>
      </c>
      <c r="K191" t="s">
        <v>99</v>
      </c>
      <c r="L191" s="64">
        <v>1.9E-2</v>
      </c>
      <c r="M191" s="64">
        <v>1.9300000000000001E-2</v>
      </c>
      <c r="N191" s="63">
        <v>16946</v>
      </c>
      <c r="O191" s="63">
        <v>99.79</v>
      </c>
      <c r="P191" s="63">
        <v>0</v>
      </c>
      <c r="Q191" s="63">
        <v>16.910413399999999</v>
      </c>
      <c r="R191" s="64">
        <v>0</v>
      </c>
      <c r="S191" s="64">
        <f t="shared" si="2"/>
        <v>6.8949386595804441E-6</v>
      </c>
      <c r="T191" s="64">
        <f>Q191/'סכום נכסי הקרן'!$C$41</f>
        <v>7.3784992337183517E-7</v>
      </c>
    </row>
    <row r="192" spans="1:20">
      <c r="A192" t="s">
        <v>924</v>
      </c>
      <c r="B192" t="s">
        <v>925</v>
      </c>
      <c r="C192" t="s">
        <v>97</v>
      </c>
      <c r="D192" t="s">
        <v>120</v>
      </c>
      <c r="E192" t="s">
        <v>926</v>
      </c>
      <c r="F192" t="s">
        <v>630</v>
      </c>
      <c r="G192" t="s">
        <v>526</v>
      </c>
      <c r="H192" t="s">
        <v>208</v>
      </c>
      <c r="I192" t="s">
        <v>264</v>
      </c>
      <c r="J192" s="63">
        <v>10.17</v>
      </c>
      <c r="K192" t="s">
        <v>99</v>
      </c>
      <c r="L192" s="64">
        <v>2.4E-2</v>
      </c>
      <c r="M192" s="64">
        <v>2.4500000000000001E-2</v>
      </c>
      <c r="N192" s="63">
        <v>19718</v>
      </c>
      <c r="O192" s="63">
        <v>99.6</v>
      </c>
      <c r="P192" s="63">
        <v>0</v>
      </c>
      <c r="Q192" s="63">
        <v>19.639127999999999</v>
      </c>
      <c r="R192" s="64">
        <v>0</v>
      </c>
      <c r="S192" s="64">
        <f t="shared" si="2"/>
        <v>8.0075264681376021E-6</v>
      </c>
      <c r="T192" s="64">
        <f>Q192/'סכום נכסי הקרן'!$C$41</f>
        <v>8.5691158146906459E-7</v>
      </c>
    </row>
    <row r="193" spans="1:20">
      <c r="A193" t="s">
        <v>927</v>
      </c>
      <c r="B193" t="s">
        <v>928</v>
      </c>
      <c r="C193" t="s">
        <v>97</v>
      </c>
      <c r="D193" t="s">
        <v>120</v>
      </c>
      <c r="E193" t="s">
        <v>525</v>
      </c>
      <c r="F193" t="s">
        <v>475</v>
      </c>
      <c r="G193" t="s">
        <v>526</v>
      </c>
      <c r="H193" t="s">
        <v>208</v>
      </c>
      <c r="I193" t="s">
        <v>264</v>
      </c>
      <c r="J193" s="63">
        <v>2.64</v>
      </c>
      <c r="K193" t="s">
        <v>99</v>
      </c>
      <c r="L193" s="64">
        <v>3.39E-2</v>
      </c>
      <c r="M193" s="64">
        <v>9.4000000000000004E-3</v>
      </c>
      <c r="N193" s="63">
        <v>25129.5</v>
      </c>
      <c r="O193" s="63">
        <v>108.2</v>
      </c>
      <c r="P193" s="63">
        <v>0</v>
      </c>
      <c r="Q193" s="63">
        <v>27.190118999999999</v>
      </c>
      <c r="R193" s="64">
        <v>0</v>
      </c>
      <c r="S193" s="64">
        <f t="shared" si="2"/>
        <v>1.1086316946674572E-5</v>
      </c>
      <c r="T193" s="64">
        <f>Q193/'סכום נכסי הקרן'!$C$41</f>
        <v>1.1863830141858672E-6</v>
      </c>
    </row>
    <row r="194" spans="1:20">
      <c r="A194" t="s">
        <v>929</v>
      </c>
      <c r="B194" t="s">
        <v>930</v>
      </c>
      <c r="C194" t="s">
        <v>97</v>
      </c>
      <c r="D194" t="s">
        <v>120</v>
      </c>
      <c r="E194" t="s">
        <v>525</v>
      </c>
      <c r="F194" t="s">
        <v>475</v>
      </c>
      <c r="G194" t="s">
        <v>526</v>
      </c>
      <c r="H194" t="s">
        <v>208</v>
      </c>
      <c r="I194" t="s">
        <v>264</v>
      </c>
      <c r="J194" s="63">
        <v>8.1199999999999992</v>
      </c>
      <c r="K194" t="s">
        <v>99</v>
      </c>
      <c r="L194" s="64">
        <v>2.4400000000000002E-2</v>
      </c>
      <c r="M194" s="64">
        <v>2.1999999999999999E-2</v>
      </c>
      <c r="N194" s="63">
        <v>20572</v>
      </c>
      <c r="O194" s="63">
        <v>103.1</v>
      </c>
      <c r="P194" s="63">
        <v>0</v>
      </c>
      <c r="Q194" s="63">
        <v>21.209731999999999</v>
      </c>
      <c r="R194" s="64">
        <v>0</v>
      </c>
      <c r="S194" s="64">
        <f t="shared" si="2"/>
        <v>8.6479140200168291E-6</v>
      </c>
      <c r="T194" s="64">
        <f>Q194/'סכום נכסי הקרן'!$C$41</f>
        <v>9.2544154662340545E-7</v>
      </c>
    </row>
    <row r="195" spans="1:20">
      <c r="A195" t="s">
        <v>931</v>
      </c>
      <c r="B195" t="s">
        <v>932</v>
      </c>
      <c r="C195" t="s">
        <v>97</v>
      </c>
      <c r="D195" t="s">
        <v>120</v>
      </c>
      <c r="E195" t="s">
        <v>933</v>
      </c>
      <c r="F195" t="s">
        <v>837</v>
      </c>
      <c r="G195" t="s">
        <v>526</v>
      </c>
      <c r="H195" t="s">
        <v>208</v>
      </c>
      <c r="I195" t="s">
        <v>771</v>
      </c>
      <c r="J195" s="63">
        <v>1.62</v>
      </c>
      <c r="K195" t="s">
        <v>99</v>
      </c>
      <c r="L195" s="64">
        <v>1.9099999999999999E-2</v>
      </c>
      <c r="M195" s="64">
        <v>5.8999999999999999E-3</v>
      </c>
      <c r="N195" s="63">
        <v>4721656.6500000004</v>
      </c>
      <c r="O195" s="63">
        <v>102.98</v>
      </c>
      <c r="P195" s="63">
        <v>0</v>
      </c>
      <c r="Q195" s="63">
        <v>4862.3620181699998</v>
      </c>
      <c r="R195" s="64">
        <v>1.0699999999999999E-2</v>
      </c>
      <c r="S195" s="64">
        <f t="shared" si="2"/>
        <v>1.98254691135794E-3</v>
      </c>
      <c r="T195" s="64">
        <f>Q195/'סכום נכסי הקרן'!$C$41</f>
        <v>2.1215882531368845E-4</v>
      </c>
    </row>
    <row r="196" spans="1:20">
      <c r="A196" t="s">
        <v>934</v>
      </c>
      <c r="B196" t="s">
        <v>935</v>
      </c>
      <c r="C196" t="s">
        <v>97</v>
      </c>
      <c r="D196" t="s">
        <v>120</v>
      </c>
      <c r="E196" t="s">
        <v>933</v>
      </c>
      <c r="F196" t="s">
        <v>837</v>
      </c>
      <c r="G196" t="s">
        <v>526</v>
      </c>
      <c r="H196" t="s">
        <v>208</v>
      </c>
      <c r="I196" t="s">
        <v>771</v>
      </c>
      <c r="J196" s="63">
        <v>4.79</v>
      </c>
      <c r="K196" t="s">
        <v>99</v>
      </c>
      <c r="L196" s="64">
        <v>1.6400000000000001E-2</v>
      </c>
      <c r="M196" s="64">
        <v>1.17E-2</v>
      </c>
      <c r="N196" s="63">
        <v>5141195</v>
      </c>
      <c r="O196" s="63">
        <v>102.97</v>
      </c>
      <c r="P196" s="63">
        <v>0</v>
      </c>
      <c r="Q196" s="63">
        <v>5293.8884914999999</v>
      </c>
      <c r="R196" s="64">
        <v>2.2599999999999999E-2</v>
      </c>
      <c r="S196" s="64">
        <f t="shared" si="2"/>
        <v>2.1584946243568088E-3</v>
      </c>
      <c r="T196" s="64">
        <f>Q196/'סכום נכסי הקרן'!$C$41</f>
        <v>2.3098756520005095E-4</v>
      </c>
    </row>
    <row r="197" spans="1:20">
      <c r="A197" t="s">
        <v>936</v>
      </c>
      <c r="B197" t="s">
        <v>937</v>
      </c>
      <c r="C197" t="s">
        <v>97</v>
      </c>
      <c r="D197" t="s">
        <v>120</v>
      </c>
      <c r="E197" t="s">
        <v>554</v>
      </c>
      <c r="F197" t="s">
        <v>475</v>
      </c>
      <c r="G197" t="s">
        <v>526</v>
      </c>
      <c r="H197" t="s">
        <v>208</v>
      </c>
      <c r="I197" t="s">
        <v>696</v>
      </c>
      <c r="J197" s="63">
        <v>7.56</v>
      </c>
      <c r="K197" t="s">
        <v>99</v>
      </c>
      <c r="L197" s="64">
        <v>2.5499999999999998E-2</v>
      </c>
      <c r="M197" s="64">
        <v>2.01E-2</v>
      </c>
      <c r="N197" s="63">
        <v>28928976.399999999</v>
      </c>
      <c r="O197" s="63">
        <v>104.19</v>
      </c>
      <c r="P197" s="63">
        <v>0</v>
      </c>
      <c r="Q197" s="63">
        <v>30141.100511159999</v>
      </c>
      <c r="R197" s="64">
        <v>1.9800000000000002E-2</v>
      </c>
      <c r="S197" s="64">
        <f t="shared" si="2"/>
        <v>1.2289530376394995E-2</v>
      </c>
      <c r="T197" s="64">
        <f>Q197/'סכום נכסי הקרן'!$C$41</f>
        <v>1.3151428162307486E-3</v>
      </c>
    </row>
    <row r="198" spans="1:20">
      <c r="A198" t="s">
        <v>938</v>
      </c>
      <c r="B198" t="s">
        <v>939</v>
      </c>
      <c r="C198" t="s">
        <v>97</v>
      </c>
      <c r="D198" t="s">
        <v>120</v>
      </c>
      <c r="E198" t="s">
        <v>940</v>
      </c>
      <c r="F198" t="s">
        <v>560</v>
      </c>
      <c r="G198" t="s">
        <v>526</v>
      </c>
      <c r="H198" t="s">
        <v>208</v>
      </c>
      <c r="I198" t="s">
        <v>264</v>
      </c>
      <c r="J198" s="63">
        <v>3.54</v>
      </c>
      <c r="K198" t="s">
        <v>99</v>
      </c>
      <c r="L198" s="64">
        <v>5.45E-2</v>
      </c>
      <c r="M198" s="64">
        <v>3.7199999999999997E-2</v>
      </c>
      <c r="N198" s="63">
        <v>8109</v>
      </c>
      <c r="O198" s="63">
        <v>106.87</v>
      </c>
      <c r="P198" s="63">
        <v>0</v>
      </c>
      <c r="Q198" s="63">
        <v>8.6660883000000002</v>
      </c>
      <c r="R198" s="64">
        <v>0</v>
      </c>
      <c r="S198" s="64">
        <f t="shared" si="2"/>
        <v>3.5334527804629407E-6</v>
      </c>
      <c r="T198" s="64">
        <f>Q198/'סכום נכסי הקרן'!$C$41</f>
        <v>3.7812633179556436E-7</v>
      </c>
    </row>
    <row r="199" spans="1:20">
      <c r="A199" t="s">
        <v>941</v>
      </c>
      <c r="B199" t="s">
        <v>942</v>
      </c>
      <c r="C199" t="s">
        <v>97</v>
      </c>
      <c r="D199" t="s">
        <v>120</v>
      </c>
      <c r="E199" t="s">
        <v>474</v>
      </c>
      <c r="F199" t="s">
        <v>475</v>
      </c>
      <c r="G199" t="s">
        <v>526</v>
      </c>
      <c r="H199" t="s">
        <v>208</v>
      </c>
      <c r="I199" t="s">
        <v>264</v>
      </c>
      <c r="J199" s="63">
        <v>1.48</v>
      </c>
      <c r="K199" t="s">
        <v>99</v>
      </c>
      <c r="L199" s="64">
        <v>4.5999999999999999E-2</v>
      </c>
      <c r="M199" s="64">
        <v>3.5000000000000001E-3</v>
      </c>
      <c r="N199" s="63">
        <v>2670199</v>
      </c>
      <c r="O199" s="63">
        <v>106.35</v>
      </c>
      <c r="P199" s="63">
        <v>0</v>
      </c>
      <c r="Q199" s="63">
        <v>2839.7566364999998</v>
      </c>
      <c r="R199" s="64">
        <v>1.7299999999999999E-2</v>
      </c>
      <c r="S199" s="64">
        <f t="shared" si="2"/>
        <v>1.1578633445356208E-3</v>
      </c>
      <c r="T199" s="64">
        <f>Q199/'סכום נכסי הקרן'!$C$41</f>
        <v>1.2390674119393114E-4</v>
      </c>
    </row>
    <row r="200" spans="1:20">
      <c r="A200" t="s">
        <v>943</v>
      </c>
      <c r="B200" t="s">
        <v>944</v>
      </c>
      <c r="C200" t="s">
        <v>97</v>
      </c>
      <c r="D200" t="s">
        <v>120</v>
      </c>
      <c r="E200" t="s">
        <v>474</v>
      </c>
      <c r="F200" t="s">
        <v>475</v>
      </c>
      <c r="G200" t="s">
        <v>526</v>
      </c>
      <c r="H200" t="s">
        <v>208</v>
      </c>
      <c r="I200" t="s">
        <v>264</v>
      </c>
      <c r="J200" s="63">
        <v>2.63</v>
      </c>
      <c r="K200" t="s">
        <v>99</v>
      </c>
      <c r="L200" s="64">
        <v>2.5499999999999998E-2</v>
      </c>
      <c r="M200" s="64">
        <v>7.4000000000000003E-3</v>
      </c>
      <c r="N200" s="63">
        <v>8633</v>
      </c>
      <c r="O200" s="63">
        <v>104.84</v>
      </c>
      <c r="P200" s="63">
        <v>0</v>
      </c>
      <c r="Q200" s="63">
        <v>9.0508372000000001</v>
      </c>
      <c r="R200" s="64">
        <v>0</v>
      </c>
      <c r="S200" s="64">
        <f t="shared" si="2"/>
        <v>3.6903277191229887E-6</v>
      </c>
      <c r="T200" s="64">
        <f>Q200/'סכום נכסי הקרן'!$C$41</f>
        <v>3.94914031756962E-7</v>
      </c>
    </row>
    <row r="201" spans="1:20">
      <c r="A201" t="s">
        <v>945</v>
      </c>
      <c r="B201" t="s">
        <v>946</v>
      </c>
      <c r="C201" t="s">
        <v>97</v>
      </c>
      <c r="D201" t="s">
        <v>120</v>
      </c>
      <c r="E201" t="s">
        <v>940</v>
      </c>
      <c r="F201" t="s">
        <v>560</v>
      </c>
      <c r="G201" t="s">
        <v>526</v>
      </c>
      <c r="H201" t="s">
        <v>208</v>
      </c>
      <c r="I201" t="s">
        <v>264</v>
      </c>
      <c r="J201" s="63">
        <v>2.71</v>
      </c>
      <c r="K201" t="s">
        <v>99</v>
      </c>
      <c r="L201" s="64">
        <v>3.15E-2</v>
      </c>
      <c r="M201" s="64">
        <v>3.3300000000000003E-2</v>
      </c>
      <c r="N201" s="63">
        <v>108963.82</v>
      </c>
      <c r="O201" s="63">
        <v>99.88</v>
      </c>
      <c r="P201" s="63">
        <v>0</v>
      </c>
      <c r="Q201" s="63">
        <v>108.833063416</v>
      </c>
      <c r="R201" s="64">
        <v>5.0000000000000001E-4</v>
      </c>
      <c r="S201" s="64">
        <f t="shared" si="2"/>
        <v>4.4374864093360868E-5</v>
      </c>
      <c r="T201" s="64">
        <f>Q201/'סכום נכסי הקרן'!$C$41</f>
        <v>4.7486992542605541E-6</v>
      </c>
    </row>
    <row r="202" spans="1:20">
      <c r="A202" t="s">
        <v>947</v>
      </c>
      <c r="B202" t="s">
        <v>948</v>
      </c>
      <c r="C202" t="s">
        <v>97</v>
      </c>
      <c r="D202" t="s">
        <v>120</v>
      </c>
      <c r="E202" t="s">
        <v>949</v>
      </c>
      <c r="F202" t="s">
        <v>950</v>
      </c>
      <c r="G202" t="s">
        <v>584</v>
      </c>
      <c r="H202" t="s">
        <v>147</v>
      </c>
      <c r="I202" t="s">
        <v>264</v>
      </c>
      <c r="J202" s="63">
        <v>1.66</v>
      </c>
      <c r="K202" t="s">
        <v>99</v>
      </c>
      <c r="L202" s="64">
        <v>1.49E-2</v>
      </c>
      <c r="M202" s="64">
        <v>2.7000000000000001E-3</v>
      </c>
      <c r="N202" s="63">
        <v>3466490.24</v>
      </c>
      <c r="O202" s="63">
        <v>102.16</v>
      </c>
      <c r="P202" s="63">
        <v>0</v>
      </c>
      <c r="Q202" s="63">
        <v>3541.366429184</v>
      </c>
      <c r="R202" s="64">
        <v>4.7999999999999996E-3</v>
      </c>
      <c r="S202" s="64">
        <f t="shared" si="2"/>
        <v>1.443933020603808E-3</v>
      </c>
      <c r="T202" s="64">
        <f>Q202/'סכום נכסי הקרן'!$C$41</f>
        <v>1.5451999230279044E-4</v>
      </c>
    </row>
    <row r="203" spans="1:20">
      <c r="A203" t="s">
        <v>951</v>
      </c>
      <c r="B203" t="s">
        <v>952</v>
      </c>
      <c r="C203" t="s">
        <v>97</v>
      </c>
      <c r="D203" t="s">
        <v>120</v>
      </c>
      <c r="E203" t="s">
        <v>953</v>
      </c>
      <c r="F203" t="s">
        <v>954</v>
      </c>
      <c r="G203" t="s">
        <v>526</v>
      </c>
      <c r="H203" t="s">
        <v>208</v>
      </c>
      <c r="I203" t="s">
        <v>264</v>
      </c>
      <c r="J203" s="63">
        <v>5.29</v>
      </c>
      <c r="K203" t="s">
        <v>99</v>
      </c>
      <c r="L203" s="64">
        <v>2.24E-2</v>
      </c>
      <c r="M203" s="64">
        <v>1.5100000000000001E-2</v>
      </c>
      <c r="N203" s="63">
        <v>9530</v>
      </c>
      <c r="O203" s="63">
        <v>104.43</v>
      </c>
      <c r="P203" s="63">
        <v>0</v>
      </c>
      <c r="Q203" s="63">
        <v>9.9521789999999992</v>
      </c>
      <c r="R203" s="64">
        <v>0</v>
      </c>
      <c r="S203" s="64">
        <f t="shared" ref="S203:S266" si="4">Q203/$Q$10</f>
        <v>4.0578347856454321E-6</v>
      </c>
      <c r="T203" s="64">
        <f>Q203/'סכום נכסי הקרן'!$C$41</f>
        <v>4.3424216421183332E-7</v>
      </c>
    </row>
    <row r="204" spans="1:20">
      <c r="A204" t="s">
        <v>955</v>
      </c>
      <c r="B204" t="s">
        <v>956</v>
      </c>
      <c r="C204" t="s">
        <v>97</v>
      </c>
      <c r="D204" t="s">
        <v>120</v>
      </c>
      <c r="E204" t="s">
        <v>926</v>
      </c>
      <c r="F204" t="s">
        <v>630</v>
      </c>
      <c r="G204" t="s">
        <v>526</v>
      </c>
      <c r="H204" t="s">
        <v>208</v>
      </c>
      <c r="I204" t="s">
        <v>264</v>
      </c>
      <c r="J204" s="63">
        <v>1.72</v>
      </c>
      <c r="K204" t="s">
        <v>99</v>
      </c>
      <c r="L204" s="64">
        <v>2.4500000000000001E-2</v>
      </c>
      <c r="M204" s="64">
        <v>4.7000000000000002E-3</v>
      </c>
      <c r="N204" s="63">
        <v>12067252.25</v>
      </c>
      <c r="O204" s="63">
        <v>104.06</v>
      </c>
      <c r="P204" s="63">
        <v>0</v>
      </c>
      <c r="Q204" s="63">
        <v>12557.182691350001</v>
      </c>
      <c r="R204" s="64">
        <v>1.03E-2</v>
      </c>
      <c r="S204" s="64">
        <f t="shared" si="4"/>
        <v>5.1199815371754031E-3</v>
      </c>
      <c r="T204" s="64">
        <f>Q204/'סכום נכסי הקרן'!$C$41</f>
        <v>5.4790595992045552E-4</v>
      </c>
    </row>
    <row r="205" spans="1:20">
      <c r="A205" t="s">
        <v>957</v>
      </c>
      <c r="B205" t="s">
        <v>958</v>
      </c>
      <c r="C205" t="s">
        <v>97</v>
      </c>
      <c r="D205" t="s">
        <v>120</v>
      </c>
      <c r="E205" t="s">
        <v>572</v>
      </c>
      <c r="F205" t="s">
        <v>475</v>
      </c>
      <c r="G205" t="s">
        <v>526</v>
      </c>
      <c r="H205" t="s">
        <v>208</v>
      </c>
      <c r="I205" t="s">
        <v>264</v>
      </c>
      <c r="J205" s="63">
        <v>3.72</v>
      </c>
      <c r="K205" t="s">
        <v>99</v>
      </c>
      <c r="L205" s="64">
        <v>5.6500000000000002E-2</v>
      </c>
      <c r="M205" s="64">
        <v>1.1900000000000001E-2</v>
      </c>
      <c r="N205" s="63">
        <v>6093.62</v>
      </c>
      <c r="O205" s="63">
        <v>117.3</v>
      </c>
      <c r="P205" s="63">
        <v>0</v>
      </c>
      <c r="Q205" s="63">
        <v>7.1478162599999999</v>
      </c>
      <c r="R205" s="64">
        <v>0</v>
      </c>
      <c r="S205" s="64">
        <f t="shared" si="4"/>
        <v>2.9144027113288493E-6</v>
      </c>
      <c r="T205" s="64">
        <f>Q205/'סכום נכסי הקרן'!$C$41</f>
        <v>3.1187976041537563E-7</v>
      </c>
    </row>
    <row r="206" spans="1:20">
      <c r="A206" t="s">
        <v>959</v>
      </c>
      <c r="B206" t="s">
        <v>960</v>
      </c>
      <c r="C206" t="s">
        <v>97</v>
      </c>
      <c r="D206" t="s">
        <v>120</v>
      </c>
      <c r="E206" t="s">
        <v>961</v>
      </c>
      <c r="F206" t="s">
        <v>565</v>
      </c>
      <c r="G206" t="s">
        <v>584</v>
      </c>
      <c r="H206" t="s">
        <v>147</v>
      </c>
      <c r="I206" t="s">
        <v>264</v>
      </c>
      <c r="J206" s="63">
        <v>1.72</v>
      </c>
      <c r="K206" t="s">
        <v>99</v>
      </c>
      <c r="L206" s="64">
        <v>3.39E-2</v>
      </c>
      <c r="M206" s="64">
        <v>7.4999999999999997E-3</v>
      </c>
      <c r="N206" s="63">
        <v>5582875</v>
      </c>
      <c r="O206" s="63">
        <v>105.42</v>
      </c>
      <c r="P206" s="63">
        <v>0</v>
      </c>
      <c r="Q206" s="63">
        <v>5885.4668250000004</v>
      </c>
      <c r="R206" s="64">
        <v>7.7999999999999996E-3</v>
      </c>
      <c r="S206" s="64">
        <f t="shared" si="4"/>
        <v>2.3997008104704688E-3</v>
      </c>
      <c r="T206" s="64">
        <f>Q206/'סכום נכסי הקרן'!$C$41</f>
        <v>2.5679982760408026E-4</v>
      </c>
    </row>
    <row r="207" spans="1:20">
      <c r="A207" t="s">
        <v>962</v>
      </c>
      <c r="B207" t="s">
        <v>963</v>
      </c>
      <c r="C207" t="s">
        <v>97</v>
      </c>
      <c r="D207" t="s">
        <v>120</v>
      </c>
      <c r="E207" t="s">
        <v>964</v>
      </c>
      <c r="F207" t="s">
        <v>565</v>
      </c>
      <c r="G207" t="s">
        <v>584</v>
      </c>
      <c r="H207" t="s">
        <v>147</v>
      </c>
      <c r="I207" t="s">
        <v>264</v>
      </c>
      <c r="J207" s="63">
        <v>2.67</v>
      </c>
      <c r="K207" t="s">
        <v>99</v>
      </c>
      <c r="L207" s="64">
        <v>2.9399999999999999E-2</v>
      </c>
      <c r="M207" s="64">
        <v>6.1999999999999998E-3</v>
      </c>
      <c r="N207" s="63">
        <v>8230.25</v>
      </c>
      <c r="O207" s="63">
        <v>108.5</v>
      </c>
      <c r="P207" s="63">
        <v>0</v>
      </c>
      <c r="Q207" s="63">
        <v>8.9298212499999998</v>
      </c>
      <c r="R207" s="64">
        <v>0</v>
      </c>
      <c r="S207" s="64">
        <f t="shared" si="4"/>
        <v>3.6409854864794711E-6</v>
      </c>
      <c r="T207" s="64">
        <f>Q207/'סכום נכסי הקרן'!$C$41</f>
        <v>3.8963375815736623E-7</v>
      </c>
    </row>
    <row r="208" spans="1:20">
      <c r="A208" t="s">
        <v>965</v>
      </c>
      <c r="B208" t="s">
        <v>966</v>
      </c>
      <c r="C208" t="s">
        <v>97</v>
      </c>
      <c r="D208" t="s">
        <v>120</v>
      </c>
      <c r="E208" t="s">
        <v>967</v>
      </c>
      <c r="F208" t="s">
        <v>954</v>
      </c>
      <c r="G208" t="s">
        <v>526</v>
      </c>
      <c r="H208" t="s">
        <v>208</v>
      </c>
      <c r="I208" t="s">
        <v>771</v>
      </c>
      <c r="J208" s="63">
        <v>1.78</v>
      </c>
      <c r="K208" t="s">
        <v>99</v>
      </c>
      <c r="L208" s="64">
        <v>2.3599999999999999E-2</v>
      </c>
      <c r="M208" s="64">
        <v>7.4000000000000003E-3</v>
      </c>
      <c r="N208" s="63">
        <v>2025238.61</v>
      </c>
      <c r="O208" s="63">
        <v>103.93</v>
      </c>
      <c r="P208" s="63">
        <v>0</v>
      </c>
      <c r="Q208" s="63">
        <v>2104.8304873729999</v>
      </c>
      <c r="R208" s="64">
        <v>8.8000000000000005E-3</v>
      </c>
      <c r="S208" s="64">
        <f t="shared" si="4"/>
        <v>8.582094805116736E-4</v>
      </c>
      <c r="T208" s="64">
        <f>Q208/'סכום נכסי הקרן'!$C$41</f>
        <v>9.1839801729440295E-5</v>
      </c>
    </row>
    <row r="209" spans="1:20">
      <c r="A209" t="s">
        <v>968</v>
      </c>
      <c r="B209" t="s">
        <v>969</v>
      </c>
      <c r="C209" t="s">
        <v>97</v>
      </c>
      <c r="D209" t="s">
        <v>120</v>
      </c>
      <c r="E209" t="s">
        <v>970</v>
      </c>
      <c r="F209" t="s">
        <v>560</v>
      </c>
      <c r="G209" t="s">
        <v>584</v>
      </c>
      <c r="H209" t="s">
        <v>147</v>
      </c>
      <c r="I209" t="s">
        <v>264</v>
      </c>
      <c r="J209" s="63">
        <v>6.16</v>
      </c>
      <c r="K209" t="s">
        <v>99</v>
      </c>
      <c r="L209" s="64">
        <v>3.6900000000000002E-2</v>
      </c>
      <c r="M209" s="64">
        <v>1.9400000000000001E-2</v>
      </c>
      <c r="N209" s="63">
        <v>4534523.18</v>
      </c>
      <c r="O209" s="63">
        <v>112.8</v>
      </c>
      <c r="P209" s="63">
        <v>0</v>
      </c>
      <c r="Q209" s="63">
        <v>5114.9421470400002</v>
      </c>
      <c r="R209" s="64">
        <v>1.47E-2</v>
      </c>
      <c r="S209" s="64">
        <f t="shared" si="4"/>
        <v>2.085532240811067E-3</v>
      </c>
      <c r="T209" s="64">
        <f>Q209/'סכום נכסי הקרן'!$C$41</f>
        <v>2.2317962204548082E-4</v>
      </c>
    </row>
    <row r="210" spans="1:20">
      <c r="A210" t="s">
        <v>971</v>
      </c>
      <c r="B210" t="s">
        <v>972</v>
      </c>
      <c r="C210" t="s">
        <v>97</v>
      </c>
      <c r="D210" t="s">
        <v>120</v>
      </c>
      <c r="E210" t="s">
        <v>970</v>
      </c>
      <c r="F210" t="s">
        <v>560</v>
      </c>
      <c r="G210" t="s">
        <v>584</v>
      </c>
      <c r="H210" t="s">
        <v>147</v>
      </c>
      <c r="I210" t="s">
        <v>264</v>
      </c>
      <c r="J210" s="63">
        <v>1.73</v>
      </c>
      <c r="K210" t="s">
        <v>99</v>
      </c>
      <c r="L210" s="64">
        <v>6.4000000000000001E-2</v>
      </c>
      <c r="M210" s="64">
        <v>8.3999999999999995E-3</v>
      </c>
      <c r="N210" s="63">
        <v>9129.24</v>
      </c>
      <c r="O210" s="63">
        <v>112.72</v>
      </c>
      <c r="P210" s="63">
        <v>0</v>
      </c>
      <c r="Q210" s="63">
        <v>10.290479328</v>
      </c>
      <c r="R210" s="64">
        <v>0</v>
      </c>
      <c r="S210" s="64">
        <f t="shared" si="4"/>
        <v>4.1957710947646371E-6</v>
      </c>
      <c r="T210" s="64">
        <f>Q210/'סכום נכסי הקרן'!$C$41</f>
        <v>4.4900317952157536E-7</v>
      </c>
    </row>
    <row r="211" spans="1:20">
      <c r="A211" t="s">
        <v>973</v>
      </c>
      <c r="B211" t="s">
        <v>974</v>
      </c>
      <c r="C211" t="s">
        <v>97</v>
      </c>
      <c r="D211" t="s">
        <v>120</v>
      </c>
      <c r="E211" t="s">
        <v>975</v>
      </c>
      <c r="F211" t="s">
        <v>560</v>
      </c>
      <c r="G211" t="s">
        <v>526</v>
      </c>
      <c r="H211" t="s">
        <v>208</v>
      </c>
      <c r="I211" t="s">
        <v>264</v>
      </c>
      <c r="J211" s="63">
        <v>1.95</v>
      </c>
      <c r="K211" t="s">
        <v>99</v>
      </c>
      <c r="L211" s="64">
        <v>3.3799999999999997E-2</v>
      </c>
      <c r="M211" s="64">
        <v>2.35E-2</v>
      </c>
      <c r="N211" s="63">
        <v>427783</v>
      </c>
      <c r="O211" s="63">
        <v>102</v>
      </c>
      <c r="P211" s="63">
        <v>0</v>
      </c>
      <c r="Q211" s="63">
        <v>436.33866</v>
      </c>
      <c r="R211" s="64">
        <v>5.0000000000000001E-4</v>
      </c>
      <c r="S211" s="64">
        <f t="shared" si="4"/>
        <v>1.779098017499399E-4</v>
      </c>
      <c r="T211" s="64">
        <f>Q211/'סכום נכסי הקרן'!$C$41</f>
        <v>1.9038709417072514E-5</v>
      </c>
    </row>
    <row r="212" spans="1:20">
      <c r="A212" t="s">
        <v>976</v>
      </c>
      <c r="B212" t="s">
        <v>977</v>
      </c>
      <c r="C212" t="s">
        <v>97</v>
      </c>
      <c r="D212" t="s">
        <v>120</v>
      </c>
      <c r="E212" t="s">
        <v>975</v>
      </c>
      <c r="F212" t="s">
        <v>560</v>
      </c>
      <c r="G212" t="s">
        <v>526</v>
      </c>
      <c r="H212" t="s">
        <v>208</v>
      </c>
      <c r="I212" t="s">
        <v>264</v>
      </c>
      <c r="J212" s="63">
        <v>5.05</v>
      </c>
      <c r="K212" t="s">
        <v>99</v>
      </c>
      <c r="L212" s="64">
        <v>3.49E-2</v>
      </c>
      <c r="M212" s="64">
        <v>3.2099999999999997E-2</v>
      </c>
      <c r="N212" s="63">
        <v>8677</v>
      </c>
      <c r="O212" s="63">
        <v>101.5</v>
      </c>
      <c r="P212" s="63">
        <v>0</v>
      </c>
      <c r="Q212" s="63">
        <v>8.8071549999999998</v>
      </c>
      <c r="R212" s="64">
        <v>0</v>
      </c>
      <c r="S212" s="64">
        <f t="shared" si="4"/>
        <v>3.5909703715709991E-6</v>
      </c>
      <c r="T212" s="64">
        <f>Q212/'סכום נכסי הקרן'!$C$41</f>
        <v>3.8428147722715492E-7</v>
      </c>
    </row>
    <row r="213" spans="1:20">
      <c r="A213" t="s">
        <v>978</v>
      </c>
      <c r="B213" t="s">
        <v>979</v>
      </c>
      <c r="C213" t="s">
        <v>97</v>
      </c>
      <c r="D213" t="s">
        <v>120</v>
      </c>
      <c r="E213" t="s">
        <v>619</v>
      </c>
      <c r="F213" t="s">
        <v>620</v>
      </c>
      <c r="G213" t="s">
        <v>526</v>
      </c>
      <c r="H213" t="s">
        <v>208</v>
      </c>
      <c r="I213" t="s">
        <v>771</v>
      </c>
      <c r="J213" s="63">
        <v>5.71</v>
      </c>
      <c r="K213" t="s">
        <v>99</v>
      </c>
      <c r="L213" s="64">
        <v>3.5200000000000002E-2</v>
      </c>
      <c r="M213" s="64">
        <v>1.4E-2</v>
      </c>
      <c r="N213" s="63">
        <v>13200697</v>
      </c>
      <c r="O213" s="63">
        <v>114</v>
      </c>
      <c r="P213" s="63">
        <v>0</v>
      </c>
      <c r="Q213" s="63">
        <v>15048.79458</v>
      </c>
      <c r="R213" s="64">
        <v>1.54E-2</v>
      </c>
      <c r="S213" s="64">
        <f t="shared" si="4"/>
        <v>6.1358946748000052E-3</v>
      </c>
      <c r="T213" s="64">
        <f>Q213/'סכום נכסי הקרן'!$C$41</f>
        <v>6.5662214548175906E-4</v>
      </c>
    </row>
    <row r="214" spans="1:20">
      <c r="A214" t="s">
        <v>980</v>
      </c>
      <c r="B214" t="s">
        <v>981</v>
      </c>
      <c r="C214" t="s">
        <v>97</v>
      </c>
      <c r="D214" t="s">
        <v>120</v>
      </c>
      <c r="E214" t="s">
        <v>619</v>
      </c>
      <c r="F214" t="s">
        <v>620</v>
      </c>
      <c r="G214" t="s">
        <v>526</v>
      </c>
      <c r="H214" t="s">
        <v>208</v>
      </c>
      <c r="I214" t="s">
        <v>895</v>
      </c>
      <c r="J214" s="63">
        <v>3.94</v>
      </c>
      <c r="K214" t="s">
        <v>99</v>
      </c>
      <c r="L214" s="64">
        <v>5.0900000000000001E-2</v>
      </c>
      <c r="M214" s="64">
        <v>1.01E-2</v>
      </c>
      <c r="N214" s="63">
        <v>2831053.93</v>
      </c>
      <c r="O214" s="63">
        <v>120.49</v>
      </c>
      <c r="P214" s="63">
        <v>0</v>
      </c>
      <c r="Q214" s="63">
        <v>3411.136880257</v>
      </c>
      <c r="R214" s="64">
        <v>3.0000000000000001E-3</v>
      </c>
      <c r="S214" s="64">
        <f t="shared" si="4"/>
        <v>1.3908340968651078E-3</v>
      </c>
      <c r="T214" s="64">
        <f>Q214/'סכום נכסי הקרן'!$C$41</f>
        <v>1.4883770290964433E-4</v>
      </c>
    </row>
    <row r="215" spans="1:20">
      <c r="A215" t="s">
        <v>982</v>
      </c>
      <c r="B215" t="s">
        <v>983</v>
      </c>
      <c r="C215" t="s">
        <v>97</v>
      </c>
      <c r="D215" t="s">
        <v>120</v>
      </c>
      <c r="E215" t="s">
        <v>626</v>
      </c>
      <c r="F215" t="s">
        <v>448</v>
      </c>
      <c r="G215" t="s">
        <v>526</v>
      </c>
      <c r="H215" t="s">
        <v>208</v>
      </c>
      <c r="I215" t="s">
        <v>264</v>
      </c>
      <c r="J215" s="63">
        <v>2.5299999999999998</v>
      </c>
      <c r="K215" t="s">
        <v>99</v>
      </c>
      <c r="L215" s="64">
        <v>2.7E-2</v>
      </c>
      <c r="M215" s="64">
        <v>1.03E-2</v>
      </c>
      <c r="N215" s="63">
        <v>3646.68</v>
      </c>
      <c r="O215" s="63">
        <v>104.34</v>
      </c>
      <c r="P215" s="63">
        <v>0</v>
      </c>
      <c r="Q215" s="63">
        <v>3.804945912</v>
      </c>
      <c r="R215" s="64">
        <v>0</v>
      </c>
      <c r="S215" s="64">
        <f t="shared" si="4"/>
        <v>1.5514031529389679E-6</v>
      </c>
      <c r="T215" s="64">
        <f>Q215/'סכום נכסי הקרן'!$C$41</f>
        <v>1.6602072245041493E-7</v>
      </c>
    </row>
    <row r="216" spans="1:20">
      <c r="A216" t="s">
        <v>984</v>
      </c>
      <c r="B216" t="s">
        <v>985</v>
      </c>
      <c r="C216" t="s">
        <v>97</v>
      </c>
      <c r="D216" t="s">
        <v>120</v>
      </c>
      <c r="E216" t="s">
        <v>986</v>
      </c>
      <c r="F216" t="s">
        <v>987</v>
      </c>
      <c r="G216" t="s">
        <v>526</v>
      </c>
      <c r="H216" t="s">
        <v>208</v>
      </c>
      <c r="I216" t="s">
        <v>264</v>
      </c>
      <c r="J216" s="63">
        <v>1.42</v>
      </c>
      <c r="K216" t="s">
        <v>99</v>
      </c>
      <c r="L216" s="64">
        <v>1.0500000000000001E-2</v>
      </c>
      <c r="M216" s="64">
        <v>2.8999999999999998E-3</v>
      </c>
      <c r="N216" s="63">
        <v>3884891</v>
      </c>
      <c r="O216" s="63">
        <v>101.16</v>
      </c>
      <c r="P216" s="63">
        <v>0</v>
      </c>
      <c r="Q216" s="63">
        <v>3929.9557356</v>
      </c>
      <c r="R216" s="64">
        <v>8.3999999999999995E-3</v>
      </c>
      <c r="S216" s="64">
        <f t="shared" si="4"/>
        <v>1.6023738208451098E-3</v>
      </c>
      <c r="T216" s="64">
        <f>Q216/'סכום נכסי הקרן'!$C$41</f>
        <v>1.7147526023031254E-4</v>
      </c>
    </row>
    <row r="217" spans="1:20">
      <c r="A217" t="s">
        <v>988</v>
      </c>
      <c r="B217" t="s">
        <v>989</v>
      </c>
      <c r="C217" t="s">
        <v>97</v>
      </c>
      <c r="D217" t="s">
        <v>120</v>
      </c>
      <c r="E217" t="s">
        <v>634</v>
      </c>
      <c r="F217" t="s">
        <v>475</v>
      </c>
      <c r="G217" t="s">
        <v>631</v>
      </c>
      <c r="H217" t="s">
        <v>208</v>
      </c>
      <c r="I217" t="s">
        <v>264</v>
      </c>
      <c r="J217" s="63">
        <v>3.98</v>
      </c>
      <c r="K217" t="s">
        <v>99</v>
      </c>
      <c r="L217" s="64">
        <v>2.3400000000000001E-2</v>
      </c>
      <c r="M217" s="64">
        <v>1.14E-2</v>
      </c>
      <c r="N217" s="63">
        <v>7678439</v>
      </c>
      <c r="O217" s="63">
        <v>105.07</v>
      </c>
      <c r="P217" s="63">
        <v>0</v>
      </c>
      <c r="Q217" s="63">
        <v>8067.7358573000001</v>
      </c>
      <c r="R217" s="64">
        <v>5.7999999999999996E-3</v>
      </c>
      <c r="S217" s="64">
        <f t="shared" si="4"/>
        <v>3.2894845644507514E-3</v>
      </c>
      <c r="T217" s="64">
        <f>Q217/'סכום נכסי הקרן'!$C$41</f>
        <v>3.5201849554387666E-4</v>
      </c>
    </row>
    <row r="218" spans="1:20">
      <c r="A218" t="s">
        <v>990</v>
      </c>
      <c r="B218" t="s">
        <v>991</v>
      </c>
      <c r="C218" t="s">
        <v>97</v>
      </c>
      <c r="D218" t="s">
        <v>120</v>
      </c>
      <c r="E218" t="s">
        <v>634</v>
      </c>
      <c r="F218" t="s">
        <v>475</v>
      </c>
      <c r="G218" t="s">
        <v>631</v>
      </c>
      <c r="H218" t="s">
        <v>208</v>
      </c>
      <c r="I218" t="s">
        <v>264</v>
      </c>
      <c r="J218" s="63">
        <v>3.26</v>
      </c>
      <c r="K218" t="s">
        <v>99</v>
      </c>
      <c r="L218" s="64">
        <v>3.85E-2</v>
      </c>
      <c r="M218" s="64">
        <v>1.1299999999999999E-2</v>
      </c>
      <c r="N218" s="63">
        <v>2588042.64</v>
      </c>
      <c r="O218" s="63">
        <v>110.29</v>
      </c>
      <c r="P218" s="63">
        <v>0</v>
      </c>
      <c r="Q218" s="63">
        <v>2854.3522276560002</v>
      </c>
      <c r="R218" s="64">
        <v>2.3999999999999998E-3</v>
      </c>
      <c r="S218" s="64">
        <f t="shared" si="4"/>
        <v>1.163814453082792E-3</v>
      </c>
      <c r="T218" s="64">
        <f>Q218/'סכום נכסי הקרן'!$C$41</f>
        <v>1.2454358877188695E-4</v>
      </c>
    </row>
    <row r="219" spans="1:20" s="93" customFormat="1">
      <c r="A219" s="90" t="s">
        <v>992</v>
      </c>
      <c r="B219" s="90">
        <v>39004950</v>
      </c>
      <c r="C219" s="90" t="s">
        <v>97</v>
      </c>
      <c r="D219" s="90" t="s">
        <v>120</v>
      </c>
      <c r="E219" s="90" t="s">
        <v>634</v>
      </c>
      <c r="F219" s="90" t="s">
        <v>475</v>
      </c>
      <c r="G219" s="90" t="s">
        <v>631</v>
      </c>
      <c r="H219" s="90" t="s">
        <v>208</v>
      </c>
      <c r="I219" s="90" t="s">
        <v>264</v>
      </c>
      <c r="J219" s="91">
        <v>6.06</v>
      </c>
      <c r="K219" s="90" t="s">
        <v>99</v>
      </c>
      <c r="L219" s="92">
        <v>2.41E-2</v>
      </c>
      <c r="M219" s="92">
        <v>1.9800000000000002E-2</v>
      </c>
      <c r="N219" s="91">
        <v>1000000</v>
      </c>
      <c r="O219" s="91">
        <f>Q219*1000/N219*100</f>
        <v>103.219344262295</v>
      </c>
      <c r="P219" s="91">
        <v>0</v>
      </c>
      <c r="Q219" s="91">
        <f>1032193.44262295/1000</f>
        <v>1032.19344262295</v>
      </c>
      <c r="R219" s="92">
        <v>3.7000000000000002E-3</v>
      </c>
      <c r="S219" s="92">
        <f t="shared" si="4"/>
        <v>4.2085963857668951E-4</v>
      </c>
      <c r="T219" s="92">
        <f>Q219/'סכום נכסי הקרן'!$C$41</f>
        <v>4.5037565583361459E-5</v>
      </c>
    </row>
    <row r="220" spans="1:20" s="93" customFormat="1">
      <c r="A220" s="90" t="s">
        <v>992</v>
      </c>
      <c r="B220" s="90">
        <v>3900495</v>
      </c>
      <c r="C220" s="90" t="s">
        <v>97</v>
      </c>
      <c r="D220" s="90" t="s">
        <v>120</v>
      </c>
      <c r="E220" s="90" t="s">
        <v>634</v>
      </c>
      <c r="F220" s="90" t="s">
        <v>475</v>
      </c>
      <c r="G220" s="90" t="s">
        <v>631</v>
      </c>
      <c r="H220" s="90" t="s">
        <v>208</v>
      </c>
      <c r="I220" s="90" t="s">
        <v>395</v>
      </c>
      <c r="J220" s="91">
        <v>0</v>
      </c>
      <c r="K220" s="90" t="s">
        <v>99</v>
      </c>
      <c r="L220" s="92">
        <v>2.41E-2</v>
      </c>
      <c r="M220" s="92">
        <v>0</v>
      </c>
      <c r="N220" s="91">
        <v>1944999</v>
      </c>
      <c r="O220" s="91">
        <f>Q220*1000/N220*100</f>
        <v>103.38000000000001</v>
      </c>
      <c r="P220" s="91">
        <v>0</v>
      </c>
      <c r="Q220" s="91">
        <f>2010739.9662/1000</f>
        <v>2010.7399661999998</v>
      </c>
      <c r="R220" s="92">
        <v>0</v>
      </c>
      <c r="S220" s="92">
        <f t="shared" si="4"/>
        <v>8.1984564181712162E-4</v>
      </c>
      <c r="T220" s="92">
        <f>Q220/'סכום נכסי הקרן'!$C$41</f>
        <v>8.7734361951278869E-5</v>
      </c>
    </row>
    <row r="221" spans="1:20">
      <c r="A221" t="s">
        <v>993</v>
      </c>
      <c r="B221" t="s">
        <v>994</v>
      </c>
      <c r="C221" t="s">
        <v>97</v>
      </c>
      <c r="D221" t="s">
        <v>120</v>
      </c>
      <c r="E221" t="s">
        <v>638</v>
      </c>
      <c r="F221" t="s">
        <v>129</v>
      </c>
      <c r="G221" t="s">
        <v>631</v>
      </c>
      <c r="H221" t="s">
        <v>208</v>
      </c>
      <c r="I221" t="s">
        <v>264</v>
      </c>
      <c r="J221" s="63">
        <v>3.08</v>
      </c>
      <c r="K221" t="s">
        <v>99</v>
      </c>
      <c r="L221" s="64">
        <v>3.6499999999999998E-2</v>
      </c>
      <c r="M221" s="64">
        <v>1.0699999999999999E-2</v>
      </c>
      <c r="N221" s="63">
        <v>4791866</v>
      </c>
      <c r="O221" s="63">
        <v>108.42</v>
      </c>
      <c r="P221" s="63">
        <v>0</v>
      </c>
      <c r="Q221" s="63">
        <v>5195.3411171999996</v>
      </c>
      <c r="R221" s="64">
        <v>2.2000000000000001E-3</v>
      </c>
      <c r="S221" s="64">
        <f t="shared" si="4"/>
        <v>2.1183135782292663E-3</v>
      </c>
      <c r="T221" s="64">
        <f>Q221/'סכום נכסי הקרן'!$C$41</f>
        <v>2.2668766011459923E-4</v>
      </c>
    </row>
    <row r="222" spans="1:20">
      <c r="A222" t="s">
        <v>995</v>
      </c>
      <c r="B222" t="s">
        <v>996</v>
      </c>
      <c r="C222" t="s">
        <v>97</v>
      </c>
      <c r="D222" t="s">
        <v>120</v>
      </c>
      <c r="E222" t="s">
        <v>638</v>
      </c>
      <c r="F222" t="s">
        <v>129</v>
      </c>
      <c r="G222" t="s">
        <v>631</v>
      </c>
      <c r="H222" t="s">
        <v>208</v>
      </c>
      <c r="I222" t="s">
        <v>997</v>
      </c>
      <c r="J222" s="63">
        <v>0.92</v>
      </c>
      <c r="K222" t="s">
        <v>99</v>
      </c>
      <c r="L222" s="64">
        <v>1.4E-2</v>
      </c>
      <c r="M222" s="64">
        <v>6.1999999999999998E-3</v>
      </c>
      <c r="N222" s="63">
        <v>322833.33</v>
      </c>
      <c r="O222" s="63">
        <v>100.83</v>
      </c>
      <c r="P222" s="63">
        <v>0</v>
      </c>
      <c r="Q222" s="63">
        <v>325.51284663899997</v>
      </c>
      <c r="R222" s="64">
        <v>4.4999999999999997E-3</v>
      </c>
      <c r="S222" s="64">
        <f t="shared" si="4"/>
        <v>1.3272242714547244E-4</v>
      </c>
      <c r="T222" s="64">
        <f>Q222/'סכום נכסי הקרן'!$C$41</f>
        <v>1.4203060757174278E-5</v>
      </c>
    </row>
    <row r="223" spans="1:20">
      <c r="A223" t="s">
        <v>998</v>
      </c>
      <c r="B223" t="s">
        <v>999</v>
      </c>
      <c r="C223" t="s">
        <v>97</v>
      </c>
      <c r="D223" t="s">
        <v>120</v>
      </c>
      <c r="E223" t="s">
        <v>638</v>
      </c>
      <c r="F223" t="s">
        <v>129</v>
      </c>
      <c r="G223" t="s">
        <v>631</v>
      </c>
      <c r="H223" t="s">
        <v>208</v>
      </c>
      <c r="I223" t="s">
        <v>264</v>
      </c>
      <c r="J223" s="63">
        <v>6.28</v>
      </c>
      <c r="K223" t="s">
        <v>99</v>
      </c>
      <c r="L223" s="64">
        <v>3.2000000000000001E-2</v>
      </c>
      <c r="M223" s="64">
        <v>1.8499999999999999E-2</v>
      </c>
      <c r="N223" s="63">
        <v>6556478</v>
      </c>
      <c r="O223" s="63">
        <v>108.99</v>
      </c>
      <c r="P223" s="63">
        <v>0</v>
      </c>
      <c r="Q223" s="63">
        <v>7145.9053721999999</v>
      </c>
      <c r="R223" s="64">
        <v>7.9000000000000008E-3</v>
      </c>
      <c r="S223" s="64">
        <f t="shared" si="4"/>
        <v>2.9136235787402668E-3</v>
      </c>
      <c r="T223" s="64">
        <f>Q223/'סכום נכסי הקרן'!$C$41</f>
        <v>3.1179638289032929E-4</v>
      </c>
    </row>
    <row r="224" spans="1:20">
      <c r="A224" t="s">
        <v>1000</v>
      </c>
      <c r="B224" t="s">
        <v>1001</v>
      </c>
      <c r="C224" t="s">
        <v>97</v>
      </c>
      <c r="D224" t="s">
        <v>120</v>
      </c>
      <c r="E224" t="s">
        <v>940</v>
      </c>
      <c r="F224" t="s">
        <v>560</v>
      </c>
      <c r="G224" t="s">
        <v>631</v>
      </c>
      <c r="H224" t="s">
        <v>208</v>
      </c>
      <c r="I224" t="s">
        <v>264</v>
      </c>
      <c r="J224" s="63">
        <v>3.01</v>
      </c>
      <c r="K224" t="s">
        <v>99</v>
      </c>
      <c r="L224" s="64">
        <v>4.3499999999999997E-2</v>
      </c>
      <c r="M224" s="64">
        <v>6.9099999999999995E-2</v>
      </c>
      <c r="N224" s="63">
        <v>2759313.66</v>
      </c>
      <c r="O224" s="63">
        <v>93.5</v>
      </c>
      <c r="P224" s="63">
        <v>0</v>
      </c>
      <c r="Q224" s="63">
        <v>2579.9582721000002</v>
      </c>
      <c r="R224" s="64">
        <v>2E-3</v>
      </c>
      <c r="S224" s="64">
        <f t="shared" si="4"/>
        <v>1.0519349000898258E-3</v>
      </c>
      <c r="T224" s="64">
        <f>Q224/'סכום נכסי הקרן'!$C$41</f>
        <v>1.1257099210664581E-4</v>
      </c>
    </row>
    <row r="225" spans="1:20">
      <c r="A225" t="s">
        <v>1002</v>
      </c>
      <c r="B225" t="s">
        <v>1003</v>
      </c>
      <c r="C225" t="s">
        <v>97</v>
      </c>
      <c r="D225" t="s">
        <v>120</v>
      </c>
      <c r="E225" t="s">
        <v>1004</v>
      </c>
      <c r="F225" t="s">
        <v>565</v>
      </c>
      <c r="G225" t="s">
        <v>631</v>
      </c>
      <c r="H225" t="s">
        <v>208</v>
      </c>
      <c r="I225" t="s">
        <v>771</v>
      </c>
      <c r="J225" s="63">
        <v>3.42</v>
      </c>
      <c r="K225" t="s">
        <v>99</v>
      </c>
      <c r="L225" s="64">
        <v>2.2200000000000001E-2</v>
      </c>
      <c r="M225" s="64">
        <v>1.32E-2</v>
      </c>
      <c r="N225" s="63">
        <v>219580</v>
      </c>
      <c r="O225" s="63">
        <v>105.16</v>
      </c>
      <c r="P225" s="63">
        <v>0</v>
      </c>
      <c r="Q225" s="63">
        <v>230.91032799999999</v>
      </c>
      <c r="R225" s="64">
        <v>8.0000000000000004E-4</v>
      </c>
      <c r="S225" s="64">
        <f t="shared" si="4"/>
        <v>9.414983003452776E-5</v>
      </c>
      <c r="T225" s="64">
        <f>Q225/'סכום נכסי הקרן'!$C$41</f>
        <v>1.0075281058508323E-5</v>
      </c>
    </row>
    <row r="226" spans="1:20">
      <c r="A226" t="s">
        <v>1005</v>
      </c>
      <c r="B226" t="s">
        <v>1006</v>
      </c>
      <c r="C226" t="s">
        <v>97</v>
      </c>
      <c r="D226" t="s">
        <v>120</v>
      </c>
      <c r="E226" t="s">
        <v>1004</v>
      </c>
      <c r="F226" t="s">
        <v>565</v>
      </c>
      <c r="G226" t="s">
        <v>631</v>
      </c>
      <c r="H226" t="s">
        <v>208</v>
      </c>
      <c r="I226" t="s">
        <v>264</v>
      </c>
      <c r="J226" s="63">
        <v>4.67</v>
      </c>
      <c r="K226" t="s">
        <v>99</v>
      </c>
      <c r="L226" s="64">
        <v>1.38E-2</v>
      </c>
      <c r="M226" s="64">
        <v>9.9000000000000008E-3</v>
      </c>
      <c r="N226" s="63">
        <v>424445.44</v>
      </c>
      <c r="O226" s="63">
        <v>102.07</v>
      </c>
      <c r="P226" s="63">
        <v>0</v>
      </c>
      <c r="Q226" s="63">
        <v>433.23146060800002</v>
      </c>
      <c r="R226" s="64">
        <v>1.1000000000000001E-3</v>
      </c>
      <c r="S226" s="64">
        <f t="shared" si="4"/>
        <v>1.7664289308814897E-4</v>
      </c>
      <c r="T226" s="64">
        <f>Q226/'סכום נכסי הקרן'!$C$41</f>
        <v>1.8903133380043865E-5</v>
      </c>
    </row>
    <row r="227" spans="1:20">
      <c r="A227" t="s">
        <v>1007</v>
      </c>
      <c r="B227" t="s">
        <v>1008</v>
      </c>
      <c r="C227" t="s">
        <v>97</v>
      </c>
      <c r="D227" t="s">
        <v>120</v>
      </c>
      <c r="E227" t="s">
        <v>564</v>
      </c>
      <c r="F227" t="s">
        <v>565</v>
      </c>
      <c r="G227" t="s">
        <v>631</v>
      </c>
      <c r="H227" t="s">
        <v>208</v>
      </c>
      <c r="I227" t="s">
        <v>264</v>
      </c>
      <c r="J227" s="63">
        <v>8.39</v>
      </c>
      <c r="K227" t="s">
        <v>99</v>
      </c>
      <c r="L227" s="64">
        <v>3.0499999999999999E-2</v>
      </c>
      <c r="M227" s="64">
        <v>2.01E-2</v>
      </c>
      <c r="N227" s="63">
        <v>18753</v>
      </c>
      <c r="O227" s="63">
        <v>109</v>
      </c>
      <c r="P227" s="63">
        <v>0</v>
      </c>
      <c r="Q227" s="63">
        <v>20.440770000000001</v>
      </c>
      <c r="R227" s="64">
        <v>0</v>
      </c>
      <c r="S227" s="64">
        <f t="shared" si="4"/>
        <v>8.3343826061988613E-6</v>
      </c>
      <c r="T227" s="64">
        <f>Q227/'סכום נכסי הקרן'!$C$41</f>
        <v>8.9188952519406223E-7</v>
      </c>
    </row>
    <row r="228" spans="1:20">
      <c r="A228" t="s">
        <v>1009</v>
      </c>
      <c r="B228" t="s">
        <v>1010</v>
      </c>
      <c r="C228" t="s">
        <v>97</v>
      </c>
      <c r="D228" t="s">
        <v>120</v>
      </c>
      <c r="E228" t="s">
        <v>564</v>
      </c>
      <c r="F228" t="s">
        <v>565</v>
      </c>
      <c r="G228" t="s">
        <v>631</v>
      </c>
      <c r="H228" t="s">
        <v>208</v>
      </c>
      <c r="I228" t="s">
        <v>264</v>
      </c>
      <c r="J228" s="63">
        <v>9.1300000000000008</v>
      </c>
      <c r="K228" t="s">
        <v>99</v>
      </c>
      <c r="L228" s="64">
        <v>3.0499999999999999E-2</v>
      </c>
      <c r="M228" s="64">
        <v>2.2700000000000001E-2</v>
      </c>
      <c r="N228" s="63">
        <v>17564</v>
      </c>
      <c r="O228" s="63">
        <v>107.4</v>
      </c>
      <c r="P228" s="63">
        <v>0</v>
      </c>
      <c r="Q228" s="63">
        <v>18.863735999999999</v>
      </c>
      <c r="R228" s="64">
        <v>0</v>
      </c>
      <c r="S228" s="64">
        <f t="shared" si="4"/>
        <v>7.6913733292007729E-6</v>
      </c>
      <c r="T228" s="64">
        <f>Q228/'סכום נכסי הקרן'!$C$41</f>
        <v>8.2307900066514804E-7</v>
      </c>
    </row>
    <row r="229" spans="1:20">
      <c r="A229" t="s">
        <v>1011</v>
      </c>
      <c r="B229" t="s">
        <v>1012</v>
      </c>
      <c r="C229" t="s">
        <v>97</v>
      </c>
      <c r="D229" t="s">
        <v>120</v>
      </c>
      <c r="E229" t="s">
        <v>564</v>
      </c>
      <c r="F229" t="s">
        <v>565</v>
      </c>
      <c r="G229" t="s">
        <v>631</v>
      </c>
      <c r="H229" t="s">
        <v>208</v>
      </c>
      <c r="I229" t="s">
        <v>264</v>
      </c>
      <c r="J229" s="63">
        <v>4.71</v>
      </c>
      <c r="K229" t="s">
        <v>99</v>
      </c>
      <c r="L229" s="64">
        <v>2.9100000000000001E-2</v>
      </c>
      <c r="M229" s="64">
        <v>1.2500000000000001E-2</v>
      </c>
      <c r="N229" s="63">
        <v>3629966</v>
      </c>
      <c r="O229" s="63">
        <v>108.03</v>
      </c>
      <c r="P229" s="63">
        <v>0</v>
      </c>
      <c r="Q229" s="63">
        <v>3921.4522698000001</v>
      </c>
      <c r="R229" s="64">
        <v>6.0000000000000001E-3</v>
      </c>
      <c r="S229" s="64">
        <f t="shared" si="4"/>
        <v>1.5989066746732224E-3</v>
      </c>
      <c r="T229" s="64">
        <f>Q229/'סכום נכסי הקרן'!$C$41</f>
        <v>1.7110422958543635E-4</v>
      </c>
    </row>
    <row r="230" spans="1:20">
      <c r="A230" t="s">
        <v>1013</v>
      </c>
      <c r="B230" t="s">
        <v>1014</v>
      </c>
      <c r="C230" t="s">
        <v>97</v>
      </c>
      <c r="D230" t="s">
        <v>120</v>
      </c>
      <c r="E230" t="s">
        <v>564</v>
      </c>
      <c r="F230" t="s">
        <v>565</v>
      </c>
      <c r="G230" t="s">
        <v>631</v>
      </c>
      <c r="H230" t="s">
        <v>208</v>
      </c>
      <c r="I230" t="s">
        <v>264</v>
      </c>
      <c r="J230" s="63">
        <v>5.81</v>
      </c>
      <c r="K230" t="s">
        <v>99</v>
      </c>
      <c r="L230" s="64">
        <v>4.36E-2</v>
      </c>
      <c r="M230" s="64">
        <v>1.35E-2</v>
      </c>
      <c r="N230" s="63">
        <v>7718</v>
      </c>
      <c r="O230" s="63">
        <v>118.67</v>
      </c>
      <c r="P230" s="63">
        <v>0</v>
      </c>
      <c r="Q230" s="63">
        <v>9.1589506000000007</v>
      </c>
      <c r="R230" s="64">
        <v>0</v>
      </c>
      <c r="S230" s="64">
        <f t="shared" si="4"/>
        <v>3.7344091524768702E-6</v>
      </c>
      <c r="T230" s="64">
        <f>Q230/'סכום נכסי הקרן'!$C$41</f>
        <v>3.9963133002865702E-7</v>
      </c>
    </row>
    <row r="231" spans="1:20">
      <c r="A231" t="s">
        <v>1015</v>
      </c>
      <c r="B231" t="s">
        <v>1016</v>
      </c>
      <c r="C231" t="s">
        <v>97</v>
      </c>
      <c r="D231" t="s">
        <v>120</v>
      </c>
      <c r="E231" t="s">
        <v>564</v>
      </c>
      <c r="F231" t="s">
        <v>565</v>
      </c>
      <c r="G231" t="s">
        <v>631</v>
      </c>
      <c r="H231" t="s">
        <v>208</v>
      </c>
      <c r="I231" t="s">
        <v>264</v>
      </c>
      <c r="J231" s="63">
        <v>6.66</v>
      </c>
      <c r="K231" t="s">
        <v>99</v>
      </c>
      <c r="L231" s="64">
        <v>3.95E-2</v>
      </c>
      <c r="M231" s="64">
        <v>1.5699999999999999E-2</v>
      </c>
      <c r="N231" s="63">
        <v>6175</v>
      </c>
      <c r="O231" s="63">
        <v>116.79</v>
      </c>
      <c r="P231" s="63">
        <v>0</v>
      </c>
      <c r="Q231" s="63">
        <v>7.2117825</v>
      </c>
      <c r="R231" s="64">
        <v>0</v>
      </c>
      <c r="S231" s="64">
        <f t="shared" si="4"/>
        <v>2.9404838774512576E-6</v>
      </c>
      <c r="T231" s="64">
        <f>Q231/'סכום נכסי הקרן'!$C$41</f>
        <v>3.1467079125335529E-7</v>
      </c>
    </row>
    <row r="232" spans="1:20">
      <c r="A232" t="s">
        <v>1017</v>
      </c>
      <c r="B232" t="s">
        <v>1018</v>
      </c>
      <c r="C232" t="s">
        <v>97</v>
      </c>
      <c r="D232" t="s">
        <v>120</v>
      </c>
      <c r="E232" t="s">
        <v>564</v>
      </c>
      <c r="F232" t="s">
        <v>565</v>
      </c>
      <c r="G232" t="s">
        <v>631</v>
      </c>
      <c r="H232" t="s">
        <v>208</v>
      </c>
      <c r="I232" t="s">
        <v>264</v>
      </c>
      <c r="J232" s="63">
        <v>7.42</v>
      </c>
      <c r="K232" t="s">
        <v>99</v>
      </c>
      <c r="L232" s="64">
        <v>3.95E-2</v>
      </c>
      <c r="M232" s="64">
        <v>1.83E-2</v>
      </c>
      <c r="N232" s="63">
        <v>6175</v>
      </c>
      <c r="O232" s="63">
        <v>116.63</v>
      </c>
      <c r="P232" s="63">
        <v>0</v>
      </c>
      <c r="Q232" s="63">
        <v>7.2019025000000001</v>
      </c>
      <c r="R232" s="64">
        <v>0</v>
      </c>
      <c r="S232" s="64">
        <f t="shared" si="4"/>
        <v>2.9364554724474714E-6</v>
      </c>
      <c r="T232" s="64">
        <f>Q232/'סכום נכסי הקרן'!$C$41</f>
        <v>3.1423969846629699E-7</v>
      </c>
    </row>
    <row r="233" spans="1:20">
      <c r="A233" t="s">
        <v>1019</v>
      </c>
      <c r="B233" t="s">
        <v>1020</v>
      </c>
      <c r="C233" t="s">
        <v>97</v>
      </c>
      <c r="D233" t="s">
        <v>120</v>
      </c>
      <c r="E233" t="s">
        <v>564</v>
      </c>
      <c r="F233" t="s">
        <v>565</v>
      </c>
      <c r="G233" t="s">
        <v>631</v>
      </c>
      <c r="H233" t="s">
        <v>208</v>
      </c>
      <c r="I233" t="s">
        <v>264</v>
      </c>
      <c r="J233" s="63">
        <v>6.17</v>
      </c>
      <c r="K233" t="s">
        <v>99</v>
      </c>
      <c r="L233" s="64">
        <v>1.7899999999999999E-2</v>
      </c>
      <c r="M233" s="64">
        <v>1.6400000000000001E-2</v>
      </c>
      <c r="N233" s="63">
        <v>9005</v>
      </c>
      <c r="O233" s="63">
        <v>100.97</v>
      </c>
      <c r="P233" s="63">
        <v>0</v>
      </c>
      <c r="Q233" s="63">
        <v>9.0923484999999999</v>
      </c>
      <c r="R233" s="64">
        <v>0</v>
      </c>
      <c r="S233" s="64">
        <f t="shared" si="4"/>
        <v>3.7072532584583805E-6</v>
      </c>
      <c r="T233" s="64">
        <f>Q233/'סכום נכסי הקרן'!$C$41</f>
        <v>3.967252890455665E-7</v>
      </c>
    </row>
    <row r="234" spans="1:20">
      <c r="A234" t="s">
        <v>1021</v>
      </c>
      <c r="B234" t="s">
        <v>1022</v>
      </c>
      <c r="C234" t="s">
        <v>97</v>
      </c>
      <c r="D234" t="s">
        <v>120</v>
      </c>
      <c r="E234" t="s">
        <v>1023</v>
      </c>
      <c r="F234" t="s">
        <v>560</v>
      </c>
      <c r="G234" t="s">
        <v>631</v>
      </c>
      <c r="H234" t="s">
        <v>208</v>
      </c>
      <c r="I234" t="s">
        <v>264</v>
      </c>
      <c r="J234" s="63">
        <v>3.28</v>
      </c>
      <c r="K234" t="s">
        <v>99</v>
      </c>
      <c r="L234" s="64">
        <v>4.8000000000000001E-2</v>
      </c>
      <c r="M234" s="64">
        <v>2.7099999999999999E-2</v>
      </c>
      <c r="N234" s="63">
        <v>1983643</v>
      </c>
      <c r="O234" s="63">
        <v>107.8</v>
      </c>
      <c r="P234" s="63">
        <v>0</v>
      </c>
      <c r="Q234" s="63">
        <v>2138.367154</v>
      </c>
      <c r="R234" s="64">
        <v>4.0000000000000001E-3</v>
      </c>
      <c r="S234" s="64">
        <f t="shared" si="4"/>
        <v>8.7188349626577484E-4</v>
      </c>
      <c r="T234" s="64">
        <f>Q234/'סכום נכסי הקרן'!$C$41</f>
        <v>9.3303102851391518E-5</v>
      </c>
    </row>
    <row r="235" spans="1:20">
      <c r="A235" t="s">
        <v>1024</v>
      </c>
      <c r="B235" t="s">
        <v>1025</v>
      </c>
      <c r="C235" t="s">
        <v>97</v>
      </c>
      <c r="D235" t="s">
        <v>120</v>
      </c>
      <c r="E235" t="s">
        <v>1026</v>
      </c>
      <c r="F235" t="s">
        <v>560</v>
      </c>
      <c r="G235" t="s">
        <v>631</v>
      </c>
      <c r="H235" t="s">
        <v>208</v>
      </c>
      <c r="I235" t="s">
        <v>264</v>
      </c>
      <c r="J235" s="63">
        <v>1.87</v>
      </c>
      <c r="K235" t="s">
        <v>99</v>
      </c>
      <c r="L235" s="64">
        <v>3.9E-2</v>
      </c>
      <c r="M235" s="64">
        <v>4.5199999999999997E-2</v>
      </c>
      <c r="N235" s="63">
        <v>1441914.73</v>
      </c>
      <c r="O235" s="63">
        <v>99.3</v>
      </c>
      <c r="P235" s="63">
        <v>0</v>
      </c>
      <c r="Q235" s="63">
        <v>1431.8213268899999</v>
      </c>
      <c r="R235" s="64">
        <v>2.5000000000000001E-3</v>
      </c>
      <c r="S235" s="64">
        <f t="shared" si="4"/>
        <v>5.8380123459226782E-4</v>
      </c>
      <c r="T235" s="64">
        <f>Q235/'סכום נכסי הקרן'!$C$41</f>
        <v>6.2474478378390556E-5</v>
      </c>
    </row>
    <row r="236" spans="1:20">
      <c r="A236" t="s">
        <v>1027</v>
      </c>
      <c r="B236" t="s">
        <v>1028</v>
      </c>
      <c r="C236" t="s">
        <v>97</v>
      </c>
      <c r="D236" t="s">
        <v>120</v>
      </c>
      <c r="E236" t="s">
        <v>1029</v>
      </c>
      <c r="F236" t="s">
        <v>1030</v>
      </c>
      <c r="G236" t="s">
        <v>631</v>
      </c>
      <c r="H236" t="s">
        <v>208</v>
      </c>
      <c r="I236" t="s">
        <v>264</v>
      </c>
      <c r="J236" s="63">
        <v>0.99</v>
      </c>
      <c r="K236" t="s">
        <v>99</v>
      </c>
      <c r="L236" s="64">
        <v>2.7900000000000001E-2</v>
      </c>
      <c r="M236" s="64">
        <v>6.6E-3</v>
      </c>
      <c r="N236" s="63">
        <v>2008740.44</v>
      </c>
      <c r="O236" s="63">
        <v>102.81</v>
      </c>
      <c r="P236" s="63">
        <v>0</v>
      </c>
      <c r="Q236" s="63">
        <v>2065.186046364</v>
      </c>
      <c r="R236" s="64">
        <v>7.4999999999999997E-3</v>
      </c>
      <c r="S236" s="64">
        <f t="shared" si="4"/>
        <v>8.4204512175327633E-4</v>
      </c>
      <c r="T236" s="64">
        <f>Q236/'סכום נכסי הקרן'!$C$41</f>
        <v>9.0110000862442594E-5</v>
      </c>
    </row>
    <row r="237" spans="1:20">
      <c r="A237" t="s">
        <v>1031</v>
      </c>
      <c r="B237" t="s">
        <v>1032</v>
      </c>
      <c r="C237" t="s">
        <v>97</v>
      </c>
      <c r="D237" t="s">
        <v>120</v>
      </c>
      <c r="E237" t="s">
        <v>568</v>
      </c>
      <c r="F237" t="s">
        <v>475</v>
      </c>
      <c r="G237" t="s">
        <v>631</v>
      </c>
      <c r="H237" t="s">
        <v>208</v>
      </c>
      <c r="I237" t="s">
        <v>310</v>
      </c>
      <c r="J237" s="63">
        <v>2.98</v>
      </c>
      <c r="K237" t="s">
        <v>99</v>
      </c>
      <c r="L237" s="64">
        <v>5.0500000000000003E-2</v>
      </c>
      <c r="M237" s="64">
        <v>1.0699999999999999E-2</v>
      </c>
      <c r="N237" s="63">
        <v>1571500.63</v>
      </c>
      <c r="O237" s="63">
        <v>114</v>
      </c>
      <c r="P237" s="63">
        <v>0</v>
      </c>
      <c r="Q237" s="63">
        <v>1791.5107181999999</v>
      </c>
      <c r="R237" s="64">
        <v>2.8E-3</v>
      </c>
      <c r="S237" s="64">
        <f t="shared" si="4"/>
        <v>7.304585770783053E-4</v>
      </c>
      <c r="T237" s="64">
        <f>Q237/'סכום נכסי הקרן'!$C$41</f>
        <v>7.8168759975063133E-5</v>
      </c>
    </row>
    <row r="238" spans="1:20">
      <c r="A238" t="s">
        <v>1033</v>
      </c>
      <c r="B238" t="s">
        <v>1034</v>
      </c>
      <c r="C238" t="s">
        <v>97</v>
      </c>
      <c r="D238" t="s">
        <v>120</v>
      </c>
      <c r="E238" t="s">
        <v>678</v>
      </c>
      <c r="F238" t="s">
        <v>565</v>
      </c>
      <c r="G238" t="s">
        <v>631</v>
      </c>
      <c r="H238" t="s">
        <v>208</v>
      </c>
      <c r="I238" t="s">
        <v>264</v>
      </c>
      <c r="J238" s="63">
        <v>7.85</v>
      </c>
      <c r="K238" t="s">
        <v>99</v>
      </c>
      <c r="L238" s="64">
        <v>2.64E-2</v>
      </c>
      <c r="M238" s="64">
        <v>2.1600000000000001E-2</v>
      </c>
      <c r="N238" s="63">
        <v>5325055</v>
      </c>
      <c r="O238" s="63">
        <v>104.53</v>
      </c>
      <c r="P238" s="63">
        <v>0</v>
      </c>
      <c r="Q238" s="63">
        <v>5566.2799914999996</v>
      </c>
      <c r="R238" s="64">
        <v>3.3E-3</v>
      </c>
      <c r="S238" s="64">
        <f t="shared" si="4"/>
        <v>2.269557709537867E-3</v>
      </c>
      <c r="T238" s="64">
        <f>Q238/'סכום נכסי הקרן'!$C$41</f>
        <v>2.4287278897596045E-4</v>
      </c>
    </row>
    <row r="239" spans="1:20">
      <c r="A239" t="s">
        <v>1035</v>
      </c>
      <c r="B239" t="s">
        <v>1036</v>
      </c>
      <c r="C239" t="s">
        <v>97</v>
      </c>
      <c r="D239" t="s">
        <v>120</v>
      </c>
      <c r="E239" t="s">
        <v>678</v>
      </c>
      <c r="F239" t="s">
        <v>565</v>
      </c>
      <c r="G239" t="s">
        <v>631</v>
      </c>
      <c r="H239" t="s">
        <v>208</v>
      </c>
      <c r="I239" t="s">
        <v>264</v>
      </c>
      <c r="J239" s="63">
        <v>1.48</v>
      </c>
      <c r="K239" t="s">
        <v>99</v>
      </c>
      <c r="L239" s="64">
        <v>4.1399999999999999E-2</v>
      </c>
      <c r="M239" s="64">
        <v>7.4000000000000003E-3</v>
      </c>
      <c r="N239" s="63">
        <v>12077</v>
      </c>
      <c r="O239" s="63">
        <v>105.01</v>
      </c>
      <c r="P239" s="63">
        <v>0</v>
      </c>
      <c r="Q239" s="63">
        <v>12.6820577</v>
      </c>
      <c r="R239" s="64">
        <v>0</v>
      </c>
      <c r="S239" s="64">
        <f t="shared" si="4"/>
        <v>5.1708972365370939E-6</v>
      </c>
      <c r="T239" s="64">
        <f>Q239/'סכום נכסי הקרן'!$C$41</f>
        <v>5.5335461533673633E-7</v>
      </c>
    </row>
    <row r="240" spans="1:20">
      <c r="A240" t="s">
        <v>1037</v>
      </c>
      <c r="B240" t="s">
        <v>1038</v>
      </c>
      <c r="C240" t="s">
        <v>97</v>
      </c>
      <c r="D240" t="s">
        <v>120</v>
      </c>
      <c r="E240" t="s">
        <v>678</v>
      </c>
      <c r="F240" t="s">
        <v>565</v>
      </c>
      <c r="G240" t="s">
        <v>631</v>
      </c>
      <c r="H240" t="s">
        <v>208</v>
      </c>
      <c r="I240" t="s">
        <v>264</v>
      </c>
      <c r="J240" s="63">
        <v>2.9</v>
      </c>
      <c r="K240" t="s">
        <v>99</v>
      </c>
      <c r="L240" s="64">
        <v>3.9199999999999999E-2</v>
      </c>
      <c r="M240" s="64">
        <v>1.0800000000000001E-2</v>
      </c>
      <c r="N240" s="63">
        <v>10166039</v>
      </c>
      <c r="O240" s="63">
        <v>110.24</v>
      </c>
      <c r="P240" s="63">
        <v>0</v>
      </c>
      <c r="Q240" s="63">
        <v>11207.0413936</v>
      </c>
      <c r="R240" s="64">
        <v>1.06E-2</v>
      </c>
      <c r="S240" s="64">
        <f t="shared" si="4"/>
        <v>4.569483970406716E-3</v>
      </c>
      <c r="T240" s="64">
        <f>Q240/'סכום נכסי הקרן'!$C$41</f>
        <v>4.8899541589519891E-4</v>
      </c>
    </row>
    <row r="241" spans="1:20">
      <c r="A241" t="s">
        <v>1039</v>
      </c>
      <c r="B241" t="s">
        <v>1040</v>
      </c>
      <c r="C241" t="s">
        <v>97</v>
      </c>
      <c r="D241" t="s">
        <v>120</v>
      </c>
      <c r="E241" t="s">
        <v>961</v>
      </c>
      <c r="F241" t="s">
        <v>565</v>
      </c>
      <c r="G241" t="s">
        <v>645</v>
      </c>
      <c r="H241" t="s">
        <v>147</v>
      </c>
      <c r="I241" t="s">
        <v>264</v>
      </c>
      <c r="J241" s="63">
        <v>4.99</v>
      </c>
      <c r="K241" t="s">
        <v>99</v>
      </c>
      <c r="L241" s="64">
        <v>4.1000000000000002E-2</v>
      </c>
      <c r="M241" s="64">
        <v>1.55E-2</v>
      </c>
      <c r="N241" s="63">
        <v>3725190</v>
      </c>
      <c r="O241" s="63">
        <v>115.38</v>
      </c>
      <c r="P241" s="63">
        <v>0</v>
      </c>
      <c r="Q241" s="63">
        <v>4298.1242220000004</v>
      </c>
      <c r="R241" s="64">
        <v>5.1999999999999998E-3</v>
      </c>
      <c r="S241" s="64">
        <f t="shared" si="4"/>
        <v>1.7524883727530235E-3</v>
      </c>
      <c r="T241" s="64">
        <f>Q241/'סכום נכסי הקרן'!$C$41</f>
        <v>1.8753950910776251E-4</v>
      </c>
    </row>
    <row r="242" spans="1:20">
      <c r="A242" t="s">
        <v>1041</v>
      </c>
      <c r="B242" t="s">
        <v>1042</v>
      </c>
      <c r="C242" t="s">
        <v>97</v>
      </c>
      <c r="D242" t="s">
        <v>120</v>
      </c>
      <c r="E242" t="s">
        <v>961</v>
      </c>
      <c r="F242" t="s">
        <v>565</v>
      </c>
      <c r="G242" t="s">
        <v>645</v>
      </c>
      <c r="H242" t="s">
        <v>147</v>
      </c>
      <c r="I242" t="s">
        <v>264</v>
      </c>
      <c r="J242" s="63">
        <v>2.91</v>
      </c>
      <c r="K242" t="s">
        <v>99</v>
      </c>
      <c r="L242" s="64">
        <v>3.2899999999999999E-2</v>
      </c>
      <c r="M242" s="64">
        <v>1.2200000000000001E-2</v>
      </c>
      <c r="N242" s="63">
        <v>23185</v>
      </c>
      <c r="O242" s="63">
        <v>106.05</v>
      </c>
      <c r="P242" s="63">
        <v>0</v>
      </c>
      <c r="Q242" s="63">
        <v>24.587692499999999</v>
      </c>
      <c r="R242" s="64">
        <v>0</v>
      </c>
      <c r="S242" s="64">
        <f t="shared" si="4"/>
        <v>1.0025221001878413E-5</v>
      </c>
      <c r="T242" s="64">
        <f>Q242/'סכום נכסי הקרן'!$C$41</f>
        <v>1.0728316687405908E-6</v>
      </c>
    </row>
    <row r="243" spans="1:20">
      <c r="A243" t="s">
        <v>1043</v>
      </c>
      <c r="B243" t="s">
        <v>1044</v>
      </c>
      <c r="C243" t="s">
        <v>97</v>
      </c>
      <c r="D243" t="s">
        <v>120</v>
      </c>
      <c r="E243" t="s">
        <v>961</v>
      </c>
      <c r="F243" t="s">
        <v>565</v>
      </c>
      <c r="G243" t="s">
        <v>645</v>
      </c>
      <c r="H243" t="s">
        <v>147</v>
      </c>
      <c r="I243" t="s">
        <v>264</v>
      </c>
      <c r="J243" s="63">
        <v>4.2699999999999996</v>
      </c>
      <c r="K243" t="s">
        <v>99</v>
      </c>
      <c r="L243" s="64">
        <v>2.63E-2</v>
      </c>
      <c r="M243" s="64">
        <v>1.3899999999999999E-2</v>
      </c>
      <c r="N243" s="63">
        <v>259427</v>
      </c>
      <c r="O243" s="63">
        <v>106.69</v>
      </c>
      <c r="P243" s="63">
        <v>0</v>
      </c>
      <c r="Q243" s="63">
        <v>276.78266630000002</v>
      </c>
      <c r="R243" s="64">
        <v>2.0000000000000001E-4</v>
      </c>
      <c r="S243" s="64">
        <f t="shared" si="4"/>
        <v>1.1285350990731093E-4</v>
      </c>
      <c r="T243" s="64">
        <f>Q243/'סכום נכסי הקרן'!$C$41</f>
        <v>1.2076822978207454E-5</v>
      </c>
    </row>
    <row r="244" spans="1:20">
      <c r="A244" t="s">
        <v>1045</v>
      </c>
      <c r="B244" t="s">
        <v>1046</v>
      </c>
      <c r="C244" t="s">
        <v>97</v>
      </c>
      <c r="D244" t="s">
        <v>120</v>
      </c>
      <c r="E244" t="s">
        <v>961</v>
      </c>
      <c r="F244" t="s">
        <v>565</v>
      </c>
      <c r="G244" t="s">
        <v>645</v>
      </c>
      <c r="H244" t="s">
        <v>147</v>
      </c>
      <c r="I244" t="s">
        <v>264</v>
      </c>
      <c r="J244" s="63">
        <v>1.72</v>
      </c>
      <c r="K244" t="s">
        <v>99</v>
      </c>
      <c r="L244" s="64">
        <v>3.5799999999999998E-2</v>
      </c>
      <c r="M244" s="64">
        <v>9.4999999999999998E-3</v>
      </c>
      <c r="N244" s="63">
        <v>25886</v>
      </c>
      <c r="O244" s="63">
        <v>105.44</v>
      </c>
      <c r="P244" s="63">
        <v>0</v>
      </c>
      <c r="Q244" s="63">
        <v>27.294198399999999</v>
      </c>
      <c r="R244" s="64">
        <v>0</v>
      </c>
      <c r="S244" s="64">
        <f t="shared" si="4"/>
        <v>1.112875358389634E-5</v>
      </c>
      <c r="T244" s="64">
        <f>Q244/'סכום נכסי הקרן'!$C$41</f>
        <v>1.1909242974471379E-6</v>
      </c>
    </row>
    <row r="245" spans="1:20">
      <c r="A245" t="s">
        <v>1047</v>
      </c>
      <c r="B245" t="s">
        <v>1048</v>
      </c>
      <c r="C245" t="s">
        <v>97</v>
      </c>
      <c r="D245" t="s">
        <v>120</v>
      </c>
      <c r="E245" t="s">
        <v>588</v>
      </c>
      <c r="F245" t="s">
        <v>475</v>
      </c>
      <c r="G245" t="s">
        <v>631</v>
      </c>
      <c r="H245" t="s">
        <v>208</v>
      </c>
      <c r="I245" t="s">
        <v>264</v>
      </c>
      <c r="J245" s="63">
        <v>3.03</v>
      </c>
      <c r="K245" t="s">
        <v>99</v>
      </c>
      <c r="L245" s="64">
        <v>3.5000000000000003E-2</v>
      </c>
      <c r="M245" s="64">
        <v>1.26E-2</v>
      </c>
      <c r="N245" s="63">
        <v>1960698.33</v>
      </c>
      <c r="O245" s="63">
        <v>106.91</v>
      </c>
      <c r="P245" s="63">
        <v>0</v>
      </c>
      <c r="Q245" s="63">
        <v>2096.1825846030001</v>
      </c>
      <c r="R245" s="64">
        <v>2E-3</v>
      </c>
      <c r="S245" s="64">
        <f t="shared" si="4"/>
        <v>8.5468344257736957E-4</v>
      </c>
      <c r="T245" s="64">
        <f>Q245/'סכום נכסי הקרן'!$C$41</f>
        <v>9.1462468884569029E-5</v>
      </c>
    </row>
    <row r="246" spans="1:20">
      <c r="A246" t="s">
        <v>1049</v>
      </c>
      <c r="B246" t="s">
        <v>1050</v>
      </c>
      <c r="C246" t="s">
        <v>97</v>
      </c>
      <c r="D246" t="s">
        <v>120</v>
      </c>
      <c r="E246" t="s">
        <v>701</v>
      </c>
      <c r="F246" t="s">
        <v>565</v>
      </c>
      <c r="G246" t="s">
        <v>645</v>
      </c>
      <c r="H246" t="s">
        <v>147</v>
      </c>
      <c r="I246" t="s">
        <v>264</v>
      </c>
      <c r="J246" s="63">
        <v>2.87</v>
      </c>
      <c r="K246" t="s">
        <v>99</v>
      </c>
      <c r="L246" s="64">
        <v>4.1000000000000002E-2</v>
      </c>
      <c r="M246" s="64">
        <v>9.4999999999999998E-3</v>
      </c>
      <c r="N246" s="63">
        <v>7718</v>
      </c>
      <c r="O246" s="63">
        <v>109.31</v>
      </c>
      <c r="P246" s="63">
        <v>0.14710999999999999</v>
      </c>
      <c r="Q246" s="63">
        <v>8.5836558000000007</v>
      </c>
      <c r="R246" s="64">
        <v>0</v>
      </c>
      <c r="S246" s="64">
        <f t="shared" si="4"/>
        <v>3.499842305212474E-6</v>
      </c>
      <c r="T246" s="64">
        <f>Q246/'סכום נכסי הקרן'!$C$41</f>
        <v>3.7452956497682128E-7</v>
      </c>
    </row>
    <row r="247" spans="1:20">
      <c r="A247" t="s">
        <v>1051</v>
      </c>
      <c r="B247" t="s">
        <v>1052</v>
      </c>
      <c r="C247" t="s">
        <v>97</v>
      </c>
      <c r="D247" t="s">
        <v>120</v>
      </c>
      <c r="E247" t="s">
        <v>1053</v>
      </c>
      <c r="F247" t="s">
        <v>560</v>
      </c>
      <c r="G247" t="s">
        <v>631</v>
      </c>
      <c r="H247" t="s">
        <v>208</v>
      </c>
      <c r="I247" t="s">
        <v>264</v>
      </c>
      <c r="J247" s="63">
        <v>2.2799999999999998</v>
      </c>
      <c r="K247" t="s">
        <v>99</v>
      </c>
      <c r="L247" s="64">
        <v>5.8000000000000003E-2</v>
      </c>
      <c r="M247" s="64">
        <v>3.0700000000000002E-2</v>
      </c>
      <c r="N247" s="63">
        <v>5194584.59</v>
      </c>
      <c r="O247" s="63">
        <v>106.8</v>
      </c>
      <c r="P247" s="63">
        <v>0</v>
      </c>
      <c r="Q247" s="63">
        <v>5547.8163421199997</v>
      </c>
      <c r="R247" s="64">
        <v>9.7999999999999997E-3</v>
      </c>
      <c r="S247" s="64">
        <f t="shared" si="4"/>
        <v>2.2620294648465159E-3</v>
      </c>
      <c r="T247" s="64">
        <f>Q247/'סכום נכסי הקרן'!$C$41</f>
        <v>2.4206716690404841E-4</v>
      </c>
    </row>
    <row r="248" spans="1:20">
      <c r="A248" t="s">
        <v>1054</v>
      </c>
      <c r="B248" t="s">
        <v>1055</v>
      </c>
      <c r="C248" t="s">
        <v>97</v>
      </c>
      <c r="D248" t="s">
        <v>120</v>
      </c>
      <c r="E248" t="s">
        <v>1053</v>
      </c>
      <c r="F248" t="s">
        <v>560</v>
      </c>
      <c r="G248" t="s">
        <v>631</v>
      </c>
      <c r="H248" t="s">
        <v>208</v>
      </c>
      <c r="I248" t="s">
        <v>264</v>
      </c>
      <c r="J248" s="63">
        <v>4.96</v>
      </c>
      <c r="K248" t="s">
        <v>99</v>
      </c>
      <c r="L248" s="64">
        <v>4.4999999999999998E-2</v>
      </c>
      <c r="M248" s="64">
        <v>4.1700000000000001E-2</v>
      </c>
      <c r="N248" s="63">
        <v>178830.43</v>
      </c>
      <c r="O248" s="63">
        <v>102.73</v>
      </c>
      <c r="P248" s="63">
        <v>0</v>
      </c>
      <c r="Q248" s="63">
        <v>183.71250073900001</v>
      </c>
      <c r="R248" s="64">
        <v>5.0000000000000001E-4</v>
      </c>
      <c r="S248" s="64">
        <f t="shared" si="4"/>
        <v>7.490570417359117E-5</v>
      </c>
      <c r="T248" s="64">
        <f>Q248/'סכום נכסי הקרן'!$C$41</f>
        <v>8.0159042470670389E-6</v>
      </c>
    </row>
    <row r="249" spans="1:20">
      <c r="A249" t="s">
        <v>1056</v>
      </c>
      <c r="B249" t="s">
        <v>1057</v>
      </c>
      <c r="C249" t="s">
        <v>97</v>
      </c>
      <c r="D249" t="s">
        <v>120</v>
      </c>
      <c r="E249" t="s">
        <v>1058</v>
      </c>
      <c r="F249" t="s">
        <v>1059</v>
      </c>
      <c r="G249" t="s">
        <v>631</v>
      </c>
      <c r="H249" t="s">
        <v>208</v>
      </c>
      <c r="I249" t="s">
        <v>829</v>
      </c>
      <c r="J249" s="63">
        <v>1.97</v>
      </c>
      <c r="K249" t="s">
        <v>99</v>
      </c>
      <c r="L249" s="64">
        <v>2.8000000000000001E-2</v>
      </c>
      <c r="M249" s="64">
        <v>4.4000000000000003E-3</v>
      </c>
      <c r="N249" s="63">
        <v>978992.63</v>
      </c>
      <c r="O249" s="63">
        <v>104.67</v>
      </c>
      <c r="P249" s="63">
        <v>344.60541999999998</v>
      </c>
      <c r="Q249" s="63">
        <v>1369.3170058210001</v>
      </c>
      <c r="R249" s="64">
        <v>9.4999999999999998E-3</v>
      </c>
      <c r="S249" s="64">
        <f t="shared" si="4"/>
        <v>5.5831614149989698E-4</v>
      </c>
      <c r="T249" s="64">
        <f>Q249/'סכום נכסי הקרן'!$C$41</f>
        <v>5.9747235263732563E-5</v>
      </c>
    </row>
    <row r="250" spans="1:20" s="109" customFormat="1">
      <c r="A250" s="107" t="s">
        <v>1060</v>
      </c>
      <c r="B250" s="107">
        <v>25602090</v>
      </c>
      <c r="C250" s="107" t="s">
        <v>97</v>
      </c>
      <c r="D250" s="107" t="s">
        <v>120</v>
      </c>
      <c r="E250" s="107" t="s">
        <v>1058</v>
      </c>
      <c r="F250" s="107" t="s">
        <v>1059</v>
      </c>
      <c r="G250" s="107" t="s">
        <v>631</v>
      </c>
      <c r="H250" s="107" t="s">
        <v>208</v>
      </c>
      <c r="I250" s="107" t="s">
        <v>264</v>
      </c>
      <c r="J250" s="98">
        <v>3.33</v>
      </c>
      <c r="K250" s="107" t="s">
        <v>99</v>
      </c>
      <c r="L250" s="108">
        <v>2.29E-2</v>
      </c>
      <c r="M250" s="108">
        <v>9.1000000000000004E-3</v>
      </c>
      <c r="N250" s="98">
        <v>1200000</v>
      </c>
      <c r="O250" s="98">
        <f>Q250*1000/N250*100</f>
        <v>104.09688524590166</v>
      </c>
      <c r="P250" s="98">
        <v>0</v>
      </c>
      <c r="Q250" s="98">
        <f>1249162.62295082/1000</f>
        <v>1249.1626229508199</v>
      </c>
      <c r="R250" s="108">
        <v>4.4999999999999997E-3</v>
      </c>
      <c r="S250" s="108">
        <f t="shared" si="4"/>
        <v>5.0932519846537394E-4</v>
      </c>
      <c r="T250" s="108">
        <f>Q250/'סכום נכסי הקרן'!$C$41</f>
        <v>5.45045543134518E-5</v>
      </c>
    </row>
    <row r="251" spans="1:20" s="109" customFormat="1">
      <c r="A251" s="107" t="s">
        <v>1060</v>
      </c>
      <c r="B251" s="107">
        <v>2560209</v>
      </c>
      <c r="C251" s="107" t="s">
        <v>97</v>
      </c>
      <c r="D251" s="107" t="s">
        <v>120</v>
      </c>
      <c r="E251" s="107" t="s">
        <v>1058</v>
      </c>
      <c r="F251" s="107" t="s">
        <v>1059</v>
      </c>
      <c r="G251" s="107" t="s">
        <v>631</v>
      </c>
      <c r="H251" s="107" t="s">
        <v>208</v>
      </c>
      <c r="I251" s="107" t="s">
        <v>1061</v>
      </c>
      <c r="J251" s="98">
        <v>0</v>
      </c>
      <c r="K251" s="107" t="s">
        <v>99</v>
      </c>
      <c r="L251" s="108">
        <v>0</v>
      </c>
      <c r="M251" s="108">
        <v>0</v>
      </c>
      <c r="N251" s="98">
        <v>710986.07000000007</v>
      </c>
      <c r="O251" s="98">
        <f>Q251*1000/N251*100</f>
        <v>104.83</v>
      </c>
      <c r="P251" s="98">
        <v>0</v>
      </c>
      <c r="Q251" s="98">
        <f>745326.697181/1000</f>
        <v>745.32669718099999</v>
      </c>
      <c r="R251" s="108">
        <v>0</v>
      </c>
      <c r="S251" s="108">
        <f t="shared" si="4"/>
        <v>3.0389451380358825E-4</v>
      </c>
      <c r="T251" s="108">
        <f>Q251/'סכום נכסי הקרן'!$C$41</f>
        <v>3.2520745258775509E-5</v>
      </c>
    </row>
    <row r="252" spans="1:20">
      <c r="A252" t="s">
        <v>1062</v>
      </c>
      <c r="B252" t="s">
        <v>1063</v>
      </c>
      <c r="C252" t="s">
        <v>97</v>
      </c>
      <c r="D252" t="s">
        <v>120</v>
      </c>
      <c r="E252" t="s">
        <v>716</v>
      </c>
      <c r="F252" t="s">
        <v>480</v>
      </c>
      <c r="G252" t="s">
        <v>631</v>
      </c>
      <c r="H252" t="s">
        <v>208</v>
      </c>
      <c r="I252" t="s">
        <v>264</v>
      </c>
      <c r="J252" s="63">
        <v>2.85</v>
      </c>
      <c r="K252" t="s">
        <v>99</v>
      </c>
      <c r="L252" s="64">
        <v>1.7500000000000002E-2</v>
      </c>
      <c r="M252" s="64">
        <v>8.3000000000000001E-3</v>
      </c>
      <c r="N252" s="63">
        <v>17871.25</v>
      </c>
      <c r="O252" s="63">
        <v>102.79</v>
      </c>
      <c r="P252" s="63">
        <v>0</v>
      </c>
      <c r="Q252" s="63">
        <v>18.369857875000001</v>
      </c>
      <c r="R252" s="64">
        <v>0</v>
      </c>
      <c r="S252" s="64">
        <f t="shared" si="4"/>
        <v>7.4900027715073942E-6</v>
      </c>
      <c r="T252" s="64">
        <f>Q252/'סכום נכסי הקרן'!$C$41</f>
        <v>8.0152967906865324E-7</v>
      </c>
    </row>
    <row r="253" spans="1:20">
      <c r="A253" t="s">
        <v>1064</v>
      </c>
      <c r="B253" t="s">
        <v>1065</v>
      </c>
      <c r="C253" t="s">
        <v>97</v>
      </c>
      <c r="D253" t="s">
        <v>120</v>
      </c>
      <c r="E253" t="s">
        <v>716</v>
      </c>
      <c r="F253" t="s">
        <v>480</v>
      </c>
      <c r="G253" t="s">
        <v>631</v>
      </c>
      <c r="H253" t="s">
        <v>208</v>
      </c>
      <c r="I253" t="s">
        <v>264</v>
      </c>
      <c r="J253" s="63">
        <v>1.4</v>
      </c>
      <c r="K253" t="s">
        <v>99</v>
      </c>
      <c r="L253" s="64">
        <v>2.9600000000000001E-2</v>
      </c>
      <c r="M253" s="64">
        <v>6.4000000000000003E-3</v>
      </c>
      <c r="N253" s="63">
        <v>970903</v>
      </c>
      <c r="O253" s="63">
        <v>103.52</v>
      </c>
      <c r="P253" s="63">
        <v>0</v>
      </c>
      <c r="Q253" s="63">
        <v>1005.0787855999999</v>
      </c>
      <c r="R253" s="64">
        <v>2.3999999999999998E-3</v>
      </c>
      <c r="S253" s="64">
        <f t="shared" si="4"/>
        <v>4.0980408999094037E-4</v>
      </c>
      <c r="T253" s="64">
        <f>Q253/'סכום נכסי הקרן'!$C$41</f>
        <v>4.3854475192050426E-5</v>
      </c>
    </row>
    <row r="254" spans="1:20">
      <c r="A254" t="s">
        <v>1066</v>
      </c>
      <c r="B254" t="s">
        <v>1067</v>
      </c>
      <c r="C254" t="s">
        <v>97</v>
      </c>
      <c r="D254" t="s">
        <v>120</v>
      </c>
      <c r="E254" t="s">
        <v>716</v>
      </c>
      <c r="F254" t="s">
        <v>480</v>
      </c>
      <c r="G254" t="s">
        <v>631</v>
      </c>
      <c r="H254" t="s">
        <v>208</v>
      </c>
      <c r="I254" t="s">
        <v>264</v>
      </c>
      <c r="J254" s="63">
        <v>6.82</v>
      </c>
      <c r="K254" t="s">
        <v>99</v>
      </c>
      <c r="L254" s="64">
        <v>2.4299999999999999E-2</v>
      </c>
      <c r="M254" s="64">
        <v>1.84E-2</v>
      </c>
      <c r="N254" s="63">
        <v>5621436</v>
      </c>
      <c r="O254" s="63">
        <v>104.3</v>
      </c>
      <c r="P254" s="63">
        <v>0</v>
      </c>
      <c r="Q254" s="63">
        <v>5863.1577479999996</v>
      </c>
      <c r="R254" s="64">
        <v>6.4999999999999997E-3</v>
      </c>
      <c r="S254" s="64">
        <f t="shared" si="4"/>
        <v>2.3906046568857868E-3</v>
      </c>
      <c r="T254" s="64">
        <f>Q254/'סכום נכסי הקרן'!$C$41</f>
        <v>2.5582641847648628E-4</v>
      </c>
    </row>
    <row r="255" spans="1:20">
      <c r="A255" t="s">
        <v>1068</v>
      </c>
      <c r="B255" t="s">
        <v>1069</v>
      </c>
      <c r="C255" t="s">
        <v>97</v>
      </c>
      <c r="D255" t="s">
        <v>120</v>
      </c>
      <c r="E255" t="s">
        <v>719</v>
      </c>
      <c r="F255" t="s">
        <v>565</v>
      </c>
      <c r="G255" t="s">
        <v>631</v>
      </c>
      <c r="H255" t="s">
        <v>208</v>
      </c>
      <c r="I255" t="s">
        <v>264</v>
      </c>
      <c r="J255" s="63">
        <v>2.46</v>
      </c>
      <c r="K255" t="s">
        <v>99</v>
      </c>
      <c r="L255" s="64">
        <v>3.85E-2</v>
      </c>
      <c r="M255" s="64">
        <v>1.01E-2</v>
      </c>
      <c r="N255" s="63">
        <v>48243</v>
      </c>
      <c r="O255" s="63">
        <v>108.84</v>
      </c>
      <c r="P255" s="63">
        <v>0</v>
      </c>
      <c r="Q255" s="63">
        <v>52.5076812</v>
      </c>
      <c r="R255" s="64">
        <v>1E-4</v>
      </c>
      <c r="S255" s="64">
        <f t="shared" si="4"/>
        <v>2.1409130129888206E-5</v>
      </c>
      <c r="T255" s="64">
        <f>Q255/'סכום נכסי הקרן'!$C$41</f>
        <v>2.2910609949874288E-6</v>
      </c>
    </row>
    <row r="256" spans="1:20">
      <c r="A256" t="s">
        <v>1070</v>
      </c>
      <c r="B256" t="s">
        <v>1071</v>
      </c>
      <c r="C256" t="s">
        <v>97</v>
      </c>
      <c r="D256" t="s">
        <v>120</v>
      </c>
      <c r="E256" t="s">
        <v>719</v>
      </c>
      <c r="F256" t="s">
        <v>565</v>
      </c>
      <c r="G256" t="s">
        <v>631</v>
      </c>
      <c r="H256" t="s">
        <v>208</v>
      </c>
      <c r="I256" t="s">
        <v>264</v>
      </c>
      <c r="J256" s="63">
        <v>3.8</v>
      </c>
      <c r="K256" t="s">
        <v>99</v>
      </c>
      <c r="L256" s="64">
        <v>3.61E-2</v>
      </c>
      <c r="M256" s="64">
        <v>1.11E-2</v>
      </c>
      <c r="N256" s="63">
        <v>19747</v>
      </c>
      <c r="O256" s="63">
        <v>111.45</v>
      </c>
      <c r="P256" s="63">
        <v>0</v>
      </c>
      <c r="Q256" s="63">
        <v>22.008031500000001</v>
      </c>
      <c r="R256" s="64">
        <v>0</v>
      </c>
      <c r="S256" s="64">
        <f t="shared" si="4"/>
        <v>8.9734073095229121E-6</v>
      </c>
      <c r="T256" s="64">
        <f>Q256/'סכום נכסי הקרן'!$C$41</f>
        <v>9.6027364746978539E-7</v>
      </c>
    </row>
    <row r="257" spans="1:20">
      <c r="A257" t="s">
        <v>1072</v>
      </c>
      <c r="B257" t="s">
        <v>1073</v>
      </c>
      <c r="C257" t="s">
        <v>97</v>
      </c>
      <c r="D257" t="s">
        <v>120</v>
      </c>
      <c r="E257" t="s">
        <v>719</v>
      </c>
      <c r="F257" t="s">
        <v>565</v>
      </c>
      <c r="G257" t="s">
        <v>631</v>
      </c>
      <c r="H257" t="s">
        <v>208</v>
      </c>
      <c r="I257" t="s">
        <v>264</v>
      </c>
      <c r="J257" s="63">
        <v>1.55</v>
      </c>
      <c r="K257" t="s">
        <v>99</v>
      </c>
      <c r="L257" s="64">
        <v>3.0499999999999999E-2</v>
      </c>
      <c r="M257" s="64">
        <v>8.9999999999999993E-3</v>
      </c>
      <c r="N257" s="63">
        <v>3368691</v>
      </c>
      <c r="O257" s="63">
        <v>104.64</v>
      </c>
      <c r="P257" s="63">
        <v>0</v>
      </c>
      <c r="Q257" s="63">
        <v>3524.9982623999999</v>
      </c>
      <c r="R257" s="64">
        <v>8.2000000000000007E-3</v>
      </c>
      <c r="S257" s="64">
        <f t="shared" si="4"/>
        <v>1.4372591739463714E-3</v>
      </c>
      <c r="T257" s="64">
        <f>Q257/'סכום נכסי הקרן'!$C$41</f>
        <v>1.5380580215724899E-4</v>
      </c>
    </row>
    <row r="258" spans="1:20">
      <c r="A258" t="s">
        <v>1074</v>
      </c>
      <c r="B258" t="s">
        <v>1075</v>
      </c>
      <c r="C258" t="s">
        <v>97</v>
      </c>
      <c r="D258" t="s">
        <v>120</v>
      </c>
      <c r="E258" t="s">
        <v>719</v>
      </c>
      <c r="F258" t="s">
        <v>565</v>
      </c>
      <c r="G258" t="s">
        <v>631</v>
      </c>
      <c r="H258" t="s">
        <v>208</v>
      </c>
      <c r="I258" t="s">
        <v>264</v>
      </c>
      <c r="J258" s="63">
        <v>4.7699999999999996</v>
      </c>
      <c r="K258" t="s">
        <v>99</v>
      </c>
      <c r="L258" s="64">
        <v>3.3000000000000002E-2</v>
      </c>
      <c r="M258" s="64">
        <v>1.29E-2</v>
      </c>
      <c r="N258" s="63">
        <v>7933</v>
      </c>
      <c r="O258" s="63">
        <v>111.12</v>
      </c>
      <c r="P258" s="63">
        <v>0</v>
      </c>
      <c r="Q258" s="63">
        <v>8.8151495999999998</v>
      </c>
      <c r="R258" s="64">
        <v>0</v>
      </c>
      <c r="S258" s="64">
        <f t="shared" si="4"/>
        <v>3.5942300362110064E-6</v>
      </c>
      <c r="T258" s="64">
        <f>Q258/'סכום נכסי הקרן'!$C$41</f>
        <v>3.8463030459511197E-7</v>
      </c>
    </row>
    <row r="259" spans="1:20">
      <c r="A259" t="s">
        <v>1076</v>
      </c>
      <c r="B259" t="s">
        <v>1077</v>
      </c>
      <c r="C259" t="s">
        <v>97</v>
      </c>
      <c r="D259" t="s">
        <v>120</v>
      </c>
      <c r="E259" t="s">
        <v>719</v>
      </c>
      <c r="F259" t="s">
        <v>565</v>
      </c>
      <c r="G259" t="s">
        <v>631</v>
      </c>
      <c r="H259" t="s">
        <v>208</v>
      </c>
      <c r="I259" t="s">
        <v>1078</v>
      </c>
      <c r="J259" s="63">
        <v>3.5</v>
      </c>
      <c r="K259" t="s">
        <v>99</v>
      </c>
      <c r="L259" s="64">
        <v>1.44E-2</v>
      </c>
      <c r="M259" s="64">
        <v>1.0699999999999999E-2</v>
      </c>
      <c r="N259" s="63">
        <v>2261825</v>
      </c>
      <c r="O259" s="63">
        <v>101.55</v>
      </c>
      <c r="P259" s="63">
        <v>0</v>
      </c>
      <c r="Q259" s="63">
        <v>2296.8832874999998</v>
      </c>
      <c r="R259" s="64">
        <v>7.7000000000000002E-3</v>
      </c>
      <c r="S259" s="64">
        <f t="shared" si="4"/>
        <v>9.3651580247754163E-4</v>
      </c>
      <c r="T259" s="64">
        <f>Q259/'סכום נכסי הקרן'!$C$41</f>
        <v>1.0021961720202084E-4</v>
      </c>
    </row>
    <row r="260" spans="1:20">
      <c r="A260" t="s">
        <v>1079</v>
      </c>
      <c r="B260" t="s">
        <v>1080</v>
      </c>
      <c r="C260" t="s">
        <v>97</v>
      </c>
      <c r="D260" t="s">
        <v>120</v>
      </c>
      <c r="E260" t="s">
        <v>719</v>
      </c>
      <c r="F260" t="s">
        <v>565</v>
      </c>
      <c r="G260" t="s">
        <v>631</v>
      </c>
      <c r="H260" t="s">
        <v>208</v>
      </c>
      <c r="I260" t="s">
        <v>264</v>
      </c>
      <c r="J260" s="63">
        <v>7.13</v>
      </c>
      <c r="K260" t="s">
        <v>99</v>
      </c>
      <c r="L260" s="64">
        <v>2.6200000000000001E-2</v>
      </c>
      <c r="M260" s="64">
        <v>1.8700000000000001E-2</v>
      </c>
      <c r="N260" s="63">
        <v>20583</v>
      </c>
      <c r="O260" s="63">
        <v>105.94</v>
      </c>
      <c r="P260" s="63">
        <v>0</v>
      </c>
      <c r="Q260" s="63">
        <v>21.8056302</v>
      </c>
      <c r="R260" s="64">
        <v>0</v>
      </c>
      <c r="S260" s="64">
        <f t="shared" si="4"/>
        <v>8.8908815595539998E-6</v>
      </c>
      <c r="T260" s="64">
        <f>Q260/'סכום נכסי הקרן'!$C$41</f>
        <v>9.5144229721460122E-7</v>
      </c>
    </row>
    <row r="261" spans="1:20">
      <c r="A261" t="s">
        <v>1081</v>
      </c>
      <c r="B261" t="s">
        <v>1082</v>
      </c>
      <c r="C261" t="s">
        <v>97</v>
      </c>
      <c r="D261" t="s">
        <v>120</v>
      </c>
      <c r="E261" t="s">
        <v>1083</v>
      </c>
      <c r="F261" t="s">
        <v>560</v>
      </c>
      <c r="G261" t="s">
        <v>631</v>
      </c>
      <c r="H261" t="s">
        <v>208</v>
      </c>
      <c r="I261" t="s">
        <v>264</v>
      </c>
      <c r="J261" s="63">
        <v>3.3</v>
      </c>
      <c r="K261" t="s">
        <v>99</v>
      </c>
      <c r="L261" s="64">
        <v>3.9300000000000002E-2</v>
      </c>
      <c r="M261" s="64">
        <v>5.4100000000000002E-2</v>
      </c>
      <c r="N261" s="63">
        <v>6536</v>
      </c>
      <c r="O261" s="63">
        <v>97.08</v>
      </c>
      <c r="P261" s="63">
        <v>0</v>
      </c>
      <c r="Q261" s="63">
        <v>6.3451487999999996</v>
      </c>
      <c r="R261" s="64">
        <v>0</v>
      </c>
      <c r="S261" s="64">
        <f t="shared" si="4"/>
        <v>2.587128459077793E-6</v>
      </c>
      <c r="T261" s="64">
        <f>Q261/'סכום נכסי הקרן'!$C$41</f>
        <v>2.7685707292424273E-7</v>
      </c>
    </row>
    <row r="262" spans="1:20">
      <c r="A262" t="s">
        <v>1084</v>
      </c>
      <c r="B262" t="s">
        <v>1085</v>
      </c>
      <c r="C262" t="s">
        <v>97</v>
      </c>
      <c r="D262" t="s">
        <v>120</v>
      </c>
      <c r="E262" t="s">
        <v>1083</v>
      </c>
      <c r="F262" t="s">
        <v>560</v>
      </c>
      <c r="G262" t="s">
        <v>631</v>
      </c>
      <c r="H262" t="s">
        <v>208</v>
      </c>
      <c r="I262" t="s">
        <v>264</v>
      </c>
      <c r="J262" s="63">
        <v>1.1299999999999999</v>
      </c>
      <c r="K262" t="s">
        <v>99</v>
      </c>
      <c r="L262" s="64">
        <v>4.2500000000000003E-2</v>
      </c>
      <c r="M262" s="64">
        <v>3.7999999999999999E-2</v>
      </c>
      <c r="N262" s="63">
        <v>2131440.1</v>
      </c>
      <c r="O262" s="63">
        <v>101.95</v>
      </c>
      <c r="P262" s="63">
        <v>0</v>
      </c>
      <c r="Q262" s="63">
        <v>2173.00318195</v>
      </c>
      <c r="R262" s="64">
        <v>3.3E-3</v>
      </c>
      <c r="S262" s="64">
        <f t="shared" si="4"/>
        <v>8.8600575823997139E-4</v>
      </c>
      <c r="T262" s="64">
        <f>Q262/'סכום נכסי הקרן'!$C$41</f>
        <v>9.4814372266532613E-5</v>
      </c>
    </row>
    <row r="263" spans="1:20">
      <c r="A263" t="s">
        <v>1086</v>
      </c>
      <c r="B263" t="s">
        <v>1087</v>
      </c>
      <c r="C263" t="s">
        <v>97</v>
      </c>
      <c r="D263" t="s">
        <v>120</v>
      </c>
      <c r="E263" t="s">
        <v>1088</v>
      </c>
      <c r="F263" t="s">
        <v>1089</v>
      </c>
      <c r="G263" t="s">
        <v>730</v>
      </c>
      <c r="H263" t="s">
        <v>208</v>
      </c>
      <c r="I263" t="s">
        <v>264</v>
      </c>
      <c r="J263" s="63">
        <v>1.95</v>
      </c>
      <c r="K263" t="s">
        <v>99</v>
      </c>
      <c r="L263" s="64">
        <v>4.7500000000000001E-2</v>
      </c>
      <c r="M263" s="64">
        <v>1.12E-2</v>
      </c>
      <c r="N263" s="63">
        <v>8611.49</v>
      </c>
      <c r="O263" s="63">
        <v>107.16</v>
      </c>
      <c r="P263" s="63">
        <v>0</v>
      </c>
      <c r="Q263" s="63">
        <v>9.2280726840000007</v>
      </c>
      <c r="R263" s="64">
        <v>0</v>
      </c>
      <c r="S263" s="64">
        <f t="shared" si="4"/>
        <v>3.7625925278875722E-6</v>
      </c>
      <c r="T263" s="64">
        <f>Q263/'סכום נכסי הקרן'!$C$41</f>
        <v>4.0264732515404539E-7</v>
      </c>
    </row>
    <row r="264" spans="1:20">
      <c r="A264" t="s">
        <v>1090</v>
      </c>
      <c r="B264" t="s">
        <v>1091</v>
      </c>
      <c r="C264" t="s">
        <v>97</v>
      </c>
      <c r="D264" t="s">
        <v>120</v>
      </c>
      <c r="E264" t="s">
        <v>1092</v>
      </c>
      <c r="F264" t="s">
        <v>837</v>
      </c>
      <c r="G264" t="s">
        <v>730</v>
      </c>
      <c r="H264" t="s">
        <v>208</v>
      </c>
      <c r="I264" t="s">
        <v>771</v>
      </c>
      <c r="J264" s="63">
        <v>5.0199999999999996</v>
      </c>
      <c r="K264" t="s">
        <v>99</v>
      </c>
      <c r="L264" s="64">
        <v>2.0400000000000001E-2</v>
      </c>
      <c r="M264" s="64">
        <v>1.49E-2</v>
      </c>
      <c r="N264" s="63">
        <v>3117.16</v>
      </c>
      <c r="O264" s="63">
        <v>103.38</v>
      </c>
      <c r="P264" s="63">
        <v>0</v>
      </c>
      <c r="Q264" s="63">
        <v>3.222520008</v>
      </c>
      <c r="R264" s="64">
        <v>0</v>
      </c>
      <c r="S264" s="64">
        <f t="shared" si="4"/>
        <v>1.3139287171081626E-6</v>
      </c>
      <c r="T264" s="64">
        <f>Q264/'סכום נכסי הקרן'!$C$41</f>
        <v>1.40607806842085E-7</v>
      </c>
    </row>
    <row r="265" spans="1:20">
      <c r="A265" t="s">
        <v>1093</v>
      </c>
      <c r="B265" t="s">
        <v>1094</v>
      </c>
      <c r="C265" t="s">
        <v>97</v>
      </c>
      <c r="D265" t="s">
        <v>120</v>
      </c>
      <c r="E265" t="s">
        <v>1095</v>
      </c>
      <c r="F265" t="s">
        <v>837</v>
      </c>
      <c r="G265" t="s">
        <v>730</v>
      </c>
      <c r="H265" t="s">
        <v>208</v>
      </c>
      <c r="I265" t="s">
        <v>771</v>
      </c>
      <c r="J265" s="63">
        <v>5.0199999999999996</v>
      </c>
      <c r="K265" t="s">
        <v>99</v>
      </c>
      <c r="L265" s="64">
        <v>3.7499999999999999E-2</v>
      </c>
      <c r="M265" s="64">
        <v>1.4999999999999999E-2</v>
      </c>
      <c r="N265" s="63">
        <v>494996</v>
      </c>
      <c r="O265" s="63">
        <v>113.57</v>
      </c>
      <c r="P265" s="63">
        <v>0</v>
      </c>
      <c r="Q265" s="63">
        <v>562.16695719999996</v>
      </c>
      <c r="R265" s="64">
        <v>8.9999999999999998E-4</v>
      </c>
      <c r="S265" s="64">
        <f t="shared" si="4"/>
        <v>2.2921418859795495E-4</v>
      </c>
      <c r="T265" s="64">
        <f>Q265/'סכום נכסי הקרן'!$C$41</f>
        <v>2.4528959551763394E-5</v>
      </c>
    </row>
    <row r="266" spans="1:20">
      <c r="A266" t="s">
        <v>1096</v>
      </c>
      <c r="B266" t="s">
        <v>1097</v>
      </c>
      <c r="C266" t="s">
        <v>97</v>
      </c>
      <c r="D266" t="s">
        <v>120</v>
      </c>
      <c r="E266" t="s">
        <v>1095</v>
      </c>
      <c r="F266" t="s">
        <v>837</v>
      </c>
      <c r="G266" t="s">
        <v>735</v>
      </c>
      <c r="H266" t="s">
        <v>147</v>
      </c>
      <c r="I266" t="s">
        <v>771</v>
      </c>
      <c r="J266" s="63">
        <v>2.89</v>
      </c>
      <c r="K266" t="s">
        <v>99</v>
      </c>
      <c r="L266" s="64">
        <v>3.7499999999999999E-2</v>
      </c>
      <c r="M266" s="64">
        <v>8.0999999999999996E-3</v>
      </c>
      <c r="N266" s="63">
        <v>7974.08</v>
      </c>
      <c r="O266" s="63">
        <v>108.67</v>
      </c>
      <c r="P266" s="63">
        <v>0</v>
      </c>
      <c r="Q266" s="63">
        <v>8.6654327359999996</v>
      </c>
      <c r="R266" s="64">
        <v>0</v>
      </c>
      <c r="S266" s="64">
        <f t="shared" si="4"/>
        <v>3.5331854851898735E-6</v>
      </c>
      <c r="T266" s="64">
        <f>Q266/'סכום נכסי הקרן'!$C$41</f>
        <v>3.7809772765468833E-7</v>
      </c>
    </row>
    <row r="267" spans="1:20">
      <c r="A267" t="s">
        <v>1098</v>
      </c>
      <c r="B267" t="s">
        <v>1099</v>
      </c>
      <c r="C267" t="s">
        <v>97</v>
      </c>
      <c r="D267" t="s">
        <v>120</v>
      </c>
      <c r="E267" t="s">
        <v>1100</v>
      </c>
      <c r="F267" t="s">
        <v>790</v>
      </c>
      <c r="G267" t="s">
        <v>730</v>
      </c>
      <c r="H267" t="s">
        <v>208</v>
      </c>
      <c r="I267" t="s">
        <v>264</v>
      </c>
      <c r="J267" s="63">
        <v>1.88</v>
      </c>
      <c r="K267" t="s">
        <v>99</v>
      </c>
      <c r="L267" s="64">
        <v>0.06</v>
      </c>
      <c r="M267" s="64">
        <v>3.6299999999999999E-2</v>
      </c>
      <c r="N267" s="63">
        <v>6826.6</v>
      </c>
      <c r="O267" s="63">
        <v>105</v>
      </c>
      <c r="P267" s="63">
        <v>0</v>
      </c>
      <c r="Q267" s="63">
        <v>7.1679300000000001</v>
      </c>
      <c r="R267" s="64">
        <v>0</v>
      </c>
      <c r="S267" s="64">
        <f t="shared" ref="S267:S330" si="5">Q267/$Q$10</f>
        <v>2.922603752913956E-6</v>
      </c>
      <c r="T267" s="64">
        <f>Q267/'סכום נכסי הקרן'!$C$41</f>
        <v>3.1275738068205234E-7</v>
      </c>
    </row>
    <row r="268" spans="1:20">
      <c r="A268" t="s">
        <v>1101</v>
      </c>
      <c r="B268" t="s">
        <v>1102</v>
      </c>
      <c r="C268" t="s">
        <v>97</v>
      </c>
      <c r="D268" t="s">
        <v>120</v>
      </c>
      <c r="E268" t="s">
        <v>1100</v>
      </c>
      <c r="F268" t="s">
        <v>790</v>
      </c>
      <c r="G268" t="s">
        <v>730</v>
      </c>
      <c r="H268" t="s">
        <v>208</v>
      </c>
      <c r="I268" t="s">
        <v>264</v>
      </c>
      <c r="J268" s="63">
        <v>2.63</v>
      </c>
      <c r="K268" t="s">
        <v>99</v>
      </c>
      <c r="L268" s="64">
        <v>4.7500000000000001E-2</v>
      </c>
      <c r="M268" s="64">
        <v>4.0300000000000002E-2</v>
      </c>
      <c r="N268" s="63">
        <v>11454552.800000001</v>
      </c>
      <c r="O268" s="63">
        <v>103.3</v>
      </c>
      <c r="P268" s="63">
        <v>0</v>
      </c>
      <c r="Q268" s="63">
        <v>11832.553042400001</v>
      </c>
      <c r="R268" s="64">
        <v>1.5100000000000001E-2</v>
      </c>
      <c r="S268" s="64">
        <f t="shared" si="5"/>
        <v>4.8245258991468512E-3</v>
      </c>
      <c r="T268" s="64">
        <f>Q268/'סכום נכסי הקרן'!$C$41</f>
        <v>5.1628828634242704E-4</v>
      </c>
    </row>
    <row r="269" spans="1:20">
      <c r="A269" t="s">
        <v>1103</v>
      </c>
      <c r="B269" t="s">
        <v>1104</v>
      </c>
      <c r="C269" t="s">
        <v>97</v>
      </c>
      <c r="D269" t="s">
        <v>120</v>
      </c>
      <c r="E269" t="s">
        <v>734</v>
      </c>
      <c r="F269" t="s">
        <v>475</v>
      </c>
      <c r="G269" t="s">
        <v>735</v>
      </c>
      <c r="H269" t="s">
        <v>147</v>
      </c>
      <c r="I269" t="s">
        <v>437</v>
      </c>
      <c r="J269" s="63">
        <v>2.17</v>
      </c>
      <c r="K269" t="s">
        <v>99</v>
      </c>
      <c r="L269" s="64">
        <v>3.5000000000000003E-2</v>
      </c>
      <c r="M269" s="64">
        <v>1.17E-2</v>
      </c>
      <c r="N269" s="63">
        <v>6583332.9299999997</v>
      </c>
      <c r="O269" s="63">
        <v>105.41</v>
      </c>
      <c r="P269" s="63">
        <v>0</v>
      </c>
      <c r="Q269" s="63">
        <v>6939.4912415130002</v>
      </c>
      <c r="R269" s="64">
        <v>7.2099999999999997E-2</v>
      </c>
      <c r="S269" s="64">
        <f t="shared" si="5"/>
        <v>2.82946166407309E-3</v>
      </c>
      <c r="T269" s="64">
        <f>Q269/'סכום נכסי הקרן'!$C$41</f>
        <v>3.0278994130267028E-4</v>
      </c>
    </row>
    <row r="270" spans="1:20">
      <c r="A270" t="s">
        <v>1105</v>
      </c>
      <c r="B270" t="s">
        <v>1106</v>
      </c>
      <c r="C270" t="s">
        <v>97</v>
      </c>
      <c r="D270" t="s">
        <v>120</v>
      </c>
      <c r="E270" t="s">
        <v>1107</v>
      </c>
      <c r="F270" t="s">
        <v>98</v>
      </c>
      <c r="G270" t="s">
        <v>735</v>
      </c>
      <c r="H270" t="s">
        <v>147</v>
      </c>
      <c r="I270" t="s">
        <v>264</v>
      </c>
      <c r="J270" s="63">
        <v>3.15</v>
      </c>
      <c r="K270" t="s">
        <v>99</v>
      </c>
      <c r="L270" s="64">
        <v>2.1999999999999999E-2</v>
      </c>
      <c r="M270" s="64">
        <v>1.12E-2</v>
      </c>
      <c r="N270" s="63">
        <v>9251</v>
      </c>
      <c r="O270" s="63">
        <v>104</v>
      </c>
      <c r="P270" s="63">
        <v>0</v>
      </c>
      <c r="Q270" s="63">
        <v>9.6210400000000007</v>
      </c>
      <c r="R270" s="64">
        <v>0</v>
      </c>
      <c r="S270" s="64">
        <f t="shared" si="5"/>
        <v>3.9228183884238953E-6</v>
      </c>
      <c r="T270" s="64">
        <f>Q270/'סכום נכסי הקרן'!$C$41</f>
        <v>4.1979361821854464E-7</v>
      </c>
    </row>
    <row r="271" spans="1:20">
      <c r="A271" t="s">
        <v>1108</v>
      </c>
      <c r="B271" t="s">
        <v>1109</v>
      </c>
      <c r="C271" t="s">
        <v>97</v>
      </c>
      <c r="D271" t="s">
        <v>120</v>
      </c>
      <c r="E271" t="s">
        <v>1107</v>
      </c>
      <c r="F271" t="s">
        <v>98</v>
      </c>
      <c r="G271" t="s">
        <v>735</v>
      </c>
      <c r="H271" t="s">
        <v>147</v>
      </c>
      <c r="I271" t="s">
        <v>1110</v>
      </c>
      <c r="J271" s="63">
        <v>0.5</v>
      </c>
      <c r="K271" t="s">
        <v>99</v>
      </c>
      <c r="L271" s="64">
        <v>7.5999999999999998E-2</v>
      </c>
      <c r="M271" s="64">
        <v>1.0200000000000001E-2</v>
      </c>
      <c r="N271" s="63">
        <v>347824.53</v>
      </c>
      <c r="O271" s="63">
        <v>103.27</v>
      </c>
      <c r="P271" s="63">
        <v>0</v>
      </c>
      <c r="Q271" s="63">
        <v>359.19839213099999</v>
      </c>
      <c r="R271" s="64">
        <v>1.44E-2</v>
      </c>
      <c r="S271" s="64">
        <f t="shared" si="5"/>
        <v>1.4645714577049711E-4</v>
      </c>
      <c r="T271" s="64">
        <f>Q271/'סכום נכסי הקרן'!$C$41</f>
        <v>1.5672857891761816E-5</v>
      </c>
    </row>
    <row r="272" spans="1:20">
      <c r="A272" t="s">
        <v>1111</v>
      </c>
      <c r="B272" t="s">
        <v>1112</v>
      </c>
      <c r="C272" t="s">
        <v>97</v>
      </c>
      <c r="D272" t="s">
        <v>120</v>
      </c>
      <c r="E272" t="s">
        <v>1107</v>
      </c>
      <c r="F272" t="s">
        <v>98</v>
      </c>
      <c r="G272" t="s">
        <v>735</v>
      </c>
      <c r="H272" t="s">
        <v>147</v>
      </c>
      <c r="I272" t="s">
        <v>771</v>
      </c>
      <c r="J272" s="63">
        <v>3.43</v>
      </c>
      <c r="K272" t="s">
        <v>99</v>
      </c>
      <c r="L272" s="64">
        <v>0.05</v>
      </c>
      <c r="M272" s="64">
        <v>1.24E-2</v>
      </c>
      <c r="N272" s="63">
        <v>10805.4</v>
      </c>
      <c r="O272" s="63">
        <v>115</v>
      </c>
      <c r="P272" s="63">
        <v>0</v>
      </c>
      <c r="Q272" s="63">
        <v>12.426209999999999</v>
      </c>
      <c r="R272" s="64">
        <v>0</v>
      </c>
      <c r="S272" s="64">
        <f t="shared" si="5"/>
        <v>5.0665796095242185E-6</v>
      </c>
      <c r="T272" s="64">
        <f>Q272/'סכום נכסי הקרן'!$C$41</f>
        <v>5.4219124508820893E-7</v>
      </c>
    </row>
    <row r="273" spans="1:20">
      <c r="A273" t="s">
        <v>1113</v>
      </c>
      <c r="B273" t="s">
        <v>1114</v>
      </c>
      <c r="C273" t="s">
        <v>97</v>
      </c>
      <c r="D273" t="s">
        <v>120</v>
      </c>
      <c r="E273" t="s">
        <v>1115</v>
      </c>
      <c r="F273" t="s">
        <v>797</v>
      </c>
      <c r="G273" t="s">
        <v>735</v>
      </c>
      <c r="H273" t="s">
        <v>147</v>
      </c>
      <c r="I273" t="s">
        <v>264</v>
      </c>
      <c r="J273" s="63">
        <v>2.23</v>
      </c>
      <c r="K273" t="s">
        <v>99</v>
      </c>
      <c r="L273" s="64">
        <v>3.0499999999999999E-2</v>
      </c>
      <c r="M273" s="64">
        <v>1.3299999999999999E-2</v>
      </c>
      <c r="N273" s="63">
        <v>3199.74</v>
      </c>
      <c r="O273" s="63">
        <v>103.86</v>
      </c>
      <c r="P273" s="63">
        <v>0</v>
      </c>
      <c r="Q273" s="63">
        <v>3.3232499639999999</v>
      </c>
      <c r="R273" s="64">
        <v>0</v>
      </c>
      <c r="S273" s="64">
        <f t="shared" si="5"/>
        <v>1.3549996744747186E-6</v>
      </c>
      <c r="T273" s="64">
        <f>Q273/'סכום נכסי הקרן'!$C$41</f>
        <v>1.4500294423806658E-7</v>
      </c>
    </row>
    <row r="274" spans="1:20">
      <c r="A274" t="s">
        <v>1116</v>
      </c>
      <c r="B274" t="s">
        <v>1117</v>
      </c>
      <c r="C274" t="s">
        <v>97</v>
      </c>
      <c r="D274" t="s">
        <v>120</v>
      </c>
      <c r="E274" t="s">
        <v>1115</v>
      </c>
      <c r="F274" t="s">
        <v>797</v>
      </c>
      <c r="G274" t="s">
        <v>735</v>
      </c>
      <c r="H274" t="s">
        <v>147</v>
      </c>
      <c r="I274" t="s">
        <v>839</v>
      </c>
      <c r="J274" s="63">
        <v>1</v>
      </c>
      <c r="K274" t="s">
        <v>99</v>
      </c>
      <c r="L274" s="64">
        <v>3.4500000000000003E-2</v>
      </c>
      <c r="M274" s="64">
        <v>1.0800000000000001E-2</v>
      </c>
      <c r="N274" s="63">
        <v>200000</v>
      </c>
      <c r="O274" s="63">
        <v>102.35</v>
      </c>
      <c r="P274" s="63">
        <v>0</v>
      </c>
      <c r="Q274" s="63">
        <v>204.7</v>
      </c>
      <c r="R274" s="64">
        <v>2.2000000000000001E-3</v>
      </c>
      <c r="S274" s="64">
        <f t="shared" si="5"/>
        <v>8.3463006505572296E-5</v>
      </c>
      <c r="T274" s="64">
        <f>Q274/'סכום נכסי הקרן'!$C$41</f>
        <v>8.9316491407723154E-6</v>
      </c>
    </row>
    <row r="275" spans="1:20">
      <c r="A275" t="s">
        <v>1118</v>
      </c>
      <c r="B275" t="s">
        <v>1119</v>
      </c>
      <c r="C275" t="s">
        <v>97</v>
      </c>
      <c r="D275" t="s">
        <v>120</v>
      </c>
      <c r="E275" t="s">
        <v>1115</v>
      </c>
      <c r="F275" t="s">
        <v>797</v>
      </c>
      <c r="G275" t="s">
        <v>735</v>
      </c>
      <c r="H275" t="s">
        <v>147</v>
      </c>
      <c r="I275" t="s">
        <v>264</v>
      </c>
      <c r="J275" s="63">
        <v>2.5499999999999998</v>
      </c>
      <c r="K275" t="s">
        <v>99</v>
      </c>
      <c r="L275" s="64">
        <v>4.1700000000000001E-2</v>
      </c>
      <c r="M275" s="64">
        <v>1.17E-2</v>
      </c>
      <c r="N275" s="63">
        <v>6159387</v>
      </c>
      <c r="O275" s="63">
        <v>107.8</v>
      </c>
      <c r="P275" s="63">
        <v>0</v>
      </c>
      <c r="Q275" s="63">
        <v>6639.8191859999997</v>
      </c>
      <c r="R275" s="64">
        <v>1.77E-2</v>
      </c>
      <c r="S275" s="64">
        <f t="shared" si="5"/>
        <v>2.7072753879674731E-3</v>
      </c>
      <c r="T275" s="64">
        <f>Q275/'סכום נכסי הקרן'!$C$41</f>
        <v>2.8971438850767189E-4</v>
      </c>
    </row>
    <row r="276" spans="1:20">
      <c r="A276" t="s">
        <v>1120</v>
      </c>
      <c r="B276" t="s">
        <v>1121</v>
      </c>
      <c r="C276" t="s">
        <v>97</v>
      </c>
      <c r="D276" t="s">
        <v>120</v>
      </c>
      <c r="E276" t="s">
        <v>1115</v>
      </c>
      <c r="F276" t="s">
        <v>797</v>
      </c>
      <c r="G276" t="s">
        <v>735</v>
      </c>
      <c r="H276" t="s">
        <v>147</v>
      </c>
      <c r="I276" t="s">
        <v>264</v>
      </c>
      <c r="J276" s="63">
        <v>4.49</v>
      </c>
      <c r="K276" t="s">
        <v>99</v>
      </c>
      <c r="L276" s="64">
        <v>2.58E-2</v>
      </c>
      <c r="M276" s="64">
        <v>1.5299999999999999E-2</v>
      </c>
      <c r="N276" s="63">
        <v>6614143</v>
      </c>
      <c r="O276" s="63">
        <v>104.74</v>
      </c>
      <c r="P276" s="63">
        <v>0</v>
      </c>
      <c r="Q276" s="63">
        <v>6927.6533781999997</v>
      </c>
      <c r="R276" s="64">
        <v>3.15E-2</v>
      </c>
      <c r="S276" s="64">
        <f t="shared" si="5"/>
        <v>2.8246349729997874E-3</v>
      </c>
      <c r="T276" s="64">
        <f>Q276/'סכום נכסי הקרן'!$C$41</f>
        <v>3.0227342131396417E-4</v>
      </c>
    </row>
    <row r="277" spans="1:20">
      <c r="A277" t="s">
        <v>1122</v>
      </c>
      <c r="B277" t="s">
        <v>1123</v>
      </c>
      <c r="C277" t="s">
        <v>97</v>
      </c>
      <c r="D277" t="s">
        <v>120</v>
      </c>
      <c r="E277" t="s">
        <v>1023</v>
      </c>
      <c r="F277" t="s">
        <v>560</v>
      </c>
      <c r="G277" t="s">
        <v>730</v>
      </c>
      <c r="H277" t="s">
        <v>208</v>
      </c>
      <c r="I277" t="s">
        <v>264</v>
      </c>
      <c r="J277" s="63">
        <v>4.51</v>
      </c>
      <c r="K277" t="s">
        <v>99</v>
      </c>
      <c r="L277" s="64">
        <v>4.3499999999999997E-2</v>
      </c>
      <c r="M277" s="64">
        <v>4.1200000000000001E-2</v>
      </c>
      <c r="N277" s="63">
        <v>5917</v>
      </c>
      <c r="O277" s="63">
        <v>103</v>
      </c>
      <c r="P277" s="63">
        <v>0</v>
      </c>
      <c r="Q277" s="63">
        <v>6.0945099999999996</v>
      </c>
      <c r="R277" s="64">
        <v>0</v>
      </c>
      <c r="S277" s="64">
        <f t="shared" si="5"/>
        <v>2.4849346740511743E-6</v>
      </c>
      <c r="T277" s="64">
        <f>Q277/'סכום נכסי הקרן'!$C$41</f>
        <v>2.6592098194884361E-7</v>
      </c>
    </row>
    <row r="278" spans="1:20">
      <c r="A278" t="s">
        <v>1124</v>
      </c>
      <c r="B278" t="s">
        <v>1125</v>
      </c>
      <c r="C278" t="s">
        <v>97</v>
      </c>
      <c r="D278" t="s">
        <v>120</v>
      </c>
      <c r="E278" t="s">
        <v>1126</v>
      </c>
      <c r="F278" t="s">
        <v>920</v>
      </c>
      <c r="G278" t="s">
        <v>735</v>
      </c>
      <c r="H278" t="s">
        <v>147</v>
      </c>
      <c r="I278" t="s">
        <v>264</v>
      </c>
      <c r="J278" s="63">
        <v>4.1100000000000003</v>
      </c>
      <c r="K278" t="s">
        <v>99</v>
      </c>
      <c r="L278" s="64">
        <v>1.5800000000000002E-2</v>
      </c>
      <c r="M278" s="64">
        <v>1.03E-2</v>
      </c>
      <c r="N278" s="63">
        <v>4574.17</v>
      </c>
      <c r="O278" s="63">
        <v>102.65</v>
      </c>
      <c r="P278" s="63">
        <v>0</v>
      </c>
      <c r="Q278" s="63">
        <v>4.695385505</v>
      </c>
      <c r="R278" s="64">
        <v>0</v>
      </c>
      <c r="S278" s="64">
        <f t="shared" si="5"/>
        <v>1.9144650266242544E-6</v>
      </c>
      <c r="T278" s="64">
        <f>Q278/'סכום נכסי הקרן'!$C$41</f>
        <v>2.0487316028982919E-7</v>
      </c>
    </row>
    <row r="279" spans="1:20">
      <c r="A279" t="s">
        <v>1127</v>
      </c>
      <c r="B279" t="s">
        <v>1128</v>
      </c>
      <c r="C279" t="s">
        <v>97</v>
      </c>
      <c r="D279" t="s">
        <v>120</v>
      </c>
      <c r="E279" t="s">
        <v>745</v>
      </c>
      <c r="F279" t="s">
        <v>620</v>
      </c>
      <c r="G279" t="s">
        <v>730</v>
      </c>
      <c r="H279" t="s">
        <v>208</v>
      </c>
      <c r="I279" t="s">
        <v>264</v>
      </c>
      <c r="J279" s="63">
        <v>3.69</v>
      </c>
      <c r="K279" t="s">
        <v>99</v>
      </c>
      <c r="L279" s="64">
        <v>2.18E-2</v>
      </c>
      <c r="M279" s="64">
        <v>1.5299999999999999E-2</v>
      </c>
      <c r="N279" s="63">
        <v>2429352</v>
      </c>
      <c r="O279" s="63">
        <v>102.75</v>
      </c>
      <c r="P279" s="63">
        <v>0</v>
      </c>
      <c r="Q279" s="63">
        <v>2496.1591800000001</v>
      </c>
      <c r="R279" s="64">
        <v>8.3999999999999995E-3</v>
      </c>
      <c r="S279" s="64">
        <f t="shared" si="5"/>
        <v>1.0177672197327016E-3</v>
      </c>
      <c r="T279" s="64">
        <f>Q279/'סכום נכסי הקרן'!$C$41</f>
        <v>1.0891459694810909E-4</v>
      </c>
    </row>
    <row r="280" spans="1:20">
      <c r="A280" t="s">
        <v>1129</v>
      </c>
      <c r="B280" t="s">
        <v>1130</v>
      </c>
      <c r="C280" t="s">
        <v>97</v>
      </c>
      <c r="D280" t="s">
        <v>120</v>
      </c>
      <c r="E280" t="s">
        <v>745</v>
      </c>
      <c r="F280" t="s">
        <v>620</v>
      </c>
      <c r="G280" t="s">
        <v>730</v>
      </c>
      <c r="H280" t="s">
        <v>208</v>
      </c>
      <c r="I280" t="s">
        <v>264</v>
      </c>
      <c r="J280" s="63">
        <v>1.0900000000000001</v>
      </c>
      <c r="K280" t="s">
        <v>99</v>
      </c>
      <c r="L280" s="64">
        <v>3.4000000000000002E-2</v>
      </c>
      <c r="M280" s="64">
        <v>1.0699999999999999E-2</v>
      </c>
      <c r="N280" s="63">
        <v>8106.42</v>
      </c>
      <c r="O280" s="63">
        <v>103.05</v>
      </c>
      <c r="P280" s="63">
        <v>0</v>
      </c>
      <c r="Q280" s="63">
        <v>8.3536658100000007</v>
      </c>
      <c r="R280" s="64">
        <v>0</v>
      </c>
      <c r="S280" s="64">
        <f t="shared" si="5"/>
        <v>3.4060677276277817E-6</v>
      </c>
      <c r="T280" s="64">
        <f>Q280/'סכום נכסי הקרן'!$C$41</f>
        <v>3.6449444090955342E-7</v>
      </c>
    </row>
    <row r="281" spans="1:20">
      <c r="A281" t="s">
        <v>1131</v>
      </c>
      <c r="B281" t="s">
        <v>1132</v>
      </c>
      <c r="C281" t="s">
        <v>97</v>
      </c>
      <c r="D281" t="s">
        <v>120</v>
      </c>
      <c r="E281" t="s">
        <v>1133</v>
      </c>
      <c r="F281" t="s">
        <v>797</v>
      </c>
      <c r="G281" t="s">
        <v>730</v>
      </c>
      <c r="H281" t="s">
        <v>208</v>
      </c>
      <c r="I281" t="s">
        <v>888</v>
      </c>
      <c r="J281" s="63">
        <v>0.75</v>
      </c>
      <c r="K281" t="s">
        <v>99</v>
      </c>
      <c r="L281" s="64">
        <v>3.7999999999999999E-2</v>
      </c>
      <c r="M281" s="64">
        <v>8.9999999999999993E-3</v>
      </c>
      <c r="N281" s="63">
        <v>1186838.1399999999</v>
      </c>
      <c r="O281" s="63">
        <v>103.11</v>
      </c>
      <c r="P281" s="63">
        <v>0</v>
      </c>
      <c r="Q281" s="63">
        <v>1223.748806154</v>
      </c>
      <c r="R281" s="64">
        <v>9.7000000000000003E-3</v>
      </c>
      <c r="S281" s="64">
        <f t="shared" si="5"/>
        <v>4.9896313907776076E-4</v>
      </c>
      <c r="T281" s="64">
        <f>Q281/'סכום נכסי הקרן'!$C$41</f>
        <v>5.3395676468033817E-5</v>
      </c>
    </row>
    <row r="282" spans="1:20">
      <c r="A282" t="s">
        <v>1134</v>
      </c>
      <c r="B282" t="s">
        <v>1135</v>
      </c>
      <c r="C282" t="s">
        <v>97</v>
      </c>
      <c r="D282" t="s">
        <v>120</v>
      </c>
      <c r="E282" t="s">
        <v>1136</v>
      </c>
      <c r="F282" t="s">
        <v>560</v>
      </c>
      <c r="G282" t="s">
        <v>730</v>
      </c>
      <c r="H282" t="s">
        <v>208</v>
      </c>
      <c r="I282" t="s">
        <v>264</v>
      </c>
      <c r="J282" s="63">
        <v>3.21</v>
      </c>
      <c r="K282" t="s">
        <v>99</v>
      </c>
      <c r="L282" s="64">
        <v>3.95E-2</v>
      </c>
      <c r="M282" s="64">
        <v>3.9800000000000002E-2</v>
      </c>
      <c r="N282" s="63">
        <v>9259</v>
      </c>
      <c r="O282" s="63">
        <v>100.35</v>
      </c>
      <c r="P282" s="63">
        <v>0</v>
      </c>
      <c r="Q282" s="63">
        <v>9.2914065000000008</v>
      </c>
      <c r="R282" s="64">
        <v>0</v>
      </c>
      <c r="S282" s="64">
        <f t="shared" si="5"/>
        <v>3.7884158336854751E-6</v>
      </c>
      <c r="T282" s="64">
        <f>Q282/'סכום נכסי הקרן'!$C$41</f>
        <v>4.0541076151583447E-7</v>
      </c>
    </row>
    <row r="283" spans="1:20">
      <c r="A283" t="s">
        <v>1137</v>
      </c>
      <c r="B283" t="s">
        <v>1138</v>
      </c>
      <c r="C283" t="s">
        <v>97</v>
      </c>
      <c r="D283" t="s">
        <v>120</v>
      </c>
      <c r="E283" t="s">
        <v>1136</v>
      </c>
      <c r="F283" t="s">
        <v>560</v>
      </c>
      <c r="G283" t="s">
        <v>730</v>
      </c>
      <c r="H283" t="s">
        <v>208</v>
      </c>
      <c r="I283" t="s">
        <v>264</v>
      </c>
      <c r="J283" s="63">
        <v>1.84</v>
      </c>
      <c r="K283" t="s">
        <v>99</v>
      </c>
      <c r="L283" s="64">
        <v>6.0499999999999998E-2</v>
      </c>
      <c r="M283" s="64">
        <v>2.5000000000000001E-2</v>
      </c>
      <c r="N283" s="63">
        <v>1788288.84</v>
      </c>
      <c r="O283" s="63">
        <v>107.1</v>
      </c>
      <c r="P283" s="63">
        <v>0</v>
      </c>
      <c r="Q283" s="63">
        <v>1915.25734764</v>
      </c>
      <c r="R283" s="64">
        <v>4.4999999999999997E-3</v>
      </c>
      <c r="S283" s="64">
        <f t="shared" si="5"/>
        <v>7.8091419866107702E-4</v>
      </c>
      <c r="T283" s="64">
        <f>Q283/'סכום נכסי הקרן'!$C$41</f>
        <v>8.3568180964370642E-5</v>
      </c>
    </row>
    <row r="284" spans="1:20">
      <c r="A284" t="s">
        <v>1139</v>
      </c>
      <c r="B284" t="s">
        <v>1140</v>
      </c>
      <c r="C284" t="s">
        <v>97</v>
      </c>
      <c r="D284" t="s">
        <v>120</v>
      </c>
      <c r="E284" t="s">
        <v>1141</v>
      </c>
      <c r="F284" t="s">
        <v>950</v>
      </c>
      <c r="G284" t="s">
        <v>735</v>
      </c>
      <c r="H284" t="s">
        <v>147</v>
      </c>
      <c r="I284" t="s">
        <v>264</v>
      </c>
      <c r="J284" s="63">
        <v>5.42</v>
      </c>
      <c r="K284" t="s">
        <v>99</v>
      </c>
      <c r="L284" s="64">
        <v>2.1100000000000001E-2</v>
      </c>
      <c r="M284" s="64">
        <v>1.7500000000000002E-2</v>
      </c>
      <c r="N284" s="63">
        <v>13210.45</v>
      </c>
      <c r="O284" s="63">
        <v>102.1</v>
      </c>
      <c r="P284" s="63">
        <v>0</v>
      </c>
      <c r="Q284" s="63">
        <v>13.48786945</v>
      </c>
      <c r="R284" s="64">
        <v>0</v>
      </c>
      <c r="S284" s="64">
        <f t="shared" si="5"/>
        <v>5.4994535205259393E-6</v>
      </c>
      <c r="T284" s="64">
        <f>Q284/'סכום נכסי הקרן'!$C$41</f>
        <v>5.8851449723469306E-7</v>
      </c>
    </row>
    <row r="285" spans="1:20">
      <c r="A285" t="s">
        <v>1142</v>
      </c>
      <c r="B285" t="s">
        <v>1143</v>
      </c>
      <c r="C285" t="s">
        <v>97</v>
      </c>
      <c r="D285" t="s">
        <v>120</v>
      </c>
      <c r="E285" t="s">
        <v>1144</v>
      </c>
      <c r="F285" t="s">
        <v>448</v>
      </c>
      <c r="G285" t="s">
        <v>730</v>
      </c>
      <c r="H285" t="s">
        <v>208</v>
      </c>
      <c r="I285" t="s">
        <v>264</v>
      </c>
      <c r="J285" s="63">
        <v>3.85</v>
      </c>
      <c r="K285" t="s">
        <v>99</v>
      </c>
      <c r="L285" s="64">
        <v>2.3900000000000001E-2</v>
      </c>
      <c r="M285" s="64">
        <v>1.12E-2</v>
      </c>
      <c r="N285" s="63">
        <v>4307.33</v>
      </c>
      <c r="O285" s="63">
        <v>104.87</v>
      </c>
      <c r="P285" s="63">
        <v>0</v>
      </c>
      <c r="Q285" s="63">
        <v>4.517096971</v>
      </c>
      <c r="R285" s="64">
        <v>0</v>
      </c>
      <c r="S285" s="64">
        <f t="shared" si="5"/>
        <v>1.8417708543081286E-6</v>
      </c>
      <c r="T285" s="64">
        <f>Q285/'סכום נכסי הקרן'!$C$41</f>
        <v>1.9709391929563938E-7</v>
      </c>
    </row>
    <row r="286" spans="1:20">
      <c r="A286" t="s">
        <v>1145</v>
      </c>
      <c r="B286" t="s">
        <v>1146</v>
      </c>
      <c r="C286" t="s">
        <v>97</v>
      </c>
      <c r="D286" t="s">
        <v>120</v>
      </c>
      <c r="E286" t="s">
        <v>1144</v>
      </c>
      <c r="F286" t="s">
        <v>448</v>
      </c>
      <c r="G286" t="s">
        <v>730</v>
      </c>
      <c r="H286" t="s">
        <v>208</v>
      </c>
      <c r="I286" t="s">
        <v>1147</v>
      </c>
      <c r="J286" s="63">
        <v>1.97</v>
      </c>
      <c r="K286" t="s">
        <v>99</v>
      </c>
      <c r="L286" s="64">
        <v>2.9499999999999998E-2</v>
      </c>
      <c r="M286" s="64">
        <v>6.7999999999999996E-3</v>
      </c>
      <c r="N286" s="63">
        <v>174687</v>
      </c>
      <c r="O286" s="63">
        <v>104.5</v>
      </c>
      <c r="P286" s="63">
        <v>0</v>
      </c>
      <c r="Q286" s="63">
        <v>182.54791499999999</v>
      </c>
      <c r="R286" s="64">
        <v>1.4E-3</v>
      </c>
      <c r="S286" s="64">
        <f t="shared" si="5"/>
        <v>7.443086378712095E-5</v>
      </c>
      <c r="T286" s="64">
        <f>Q286/'סכום נכסי הקרן'!$C$41</f>
        <v>7.9650900252053139E-6</v>
      </c>
    </row>
    <row r="287" spans="1:20">
      <c r="A287" t="s">
        <v>1148</v>
      </c>
      <c r="B287" t="s">
        <v>1149</v>
      </c>
      <c r="C287" t="s">
        <v>97</v>
      </c>
      <c r="D287" t="s">
        <v>120</v>
      </c>
      <c r="E287" t="s">
        <v>701</v>
      </c>
      <c r="F287" t="s">
        <v>565</v>
      </c>
      <c r="G287" t="s">
        <v>735</v>
      </c>
      <c r="H287" t="s">
        <v>147</v>
      </c>
      <c r="I287" t="s">
        <v>264</v>
      </c>
      <c r="J287" s="63">
        <v>5.01</v>
      </c>
      <c r="K287" t="s">
        <v>99</v>
      </c>
      <c r="L287" s="64">
        <v>1.84E-2</v>
      </c>
      <c r="M287" s="64">
        <v>1.3100000000000001E-2</v>
      </c>
      <c r="N287" s="63">
        <v>7718</v>
      </c>
      <c r="O287" s="63">
        <v>103.17</v>
      </c>
      <c r="P287" s="63">
        <v>0</v>
      </c>
      <c r="Q287" s="63">
        <v>7.9626606000000004</v>
      </c>
      <c r="R287" s="64">
        <v>0</v>
      </c>
      <c r="S287" s="64">
        <f t="shared" si="5"/>
        <v>3.2466418830457461E-6</v>
      </c>
      <c r="T287" s="64">
        <f>Q287/'סכום נכסי הקרן'!$C$41</f>
        <v>3.4743376016732576E-7</v>
      </c>
    </row>
    <row r="288" spans="1:20">
      <c r="A288" t="s">
        <v>1150</v>
      </c>
      <c r="B288" t="s">
        <v>1151</v>
      </c>
      <c r="C288" t="s">
        <v>97</v>
      </c>
      <c r="D288" t="s">
        <v>120</v>
      </c>
      <c r="E288" t="s">
        <v>701</v>
      </c>
      <c r="F288" t="s">
        <v>565</v>
      </c>
      <c r="G288" t="s">
        <v>735</v>
      </c>
      <c r="H288" t="s">
        <v>147</v>
      </c>
      <c r="I288" t="s">
        <v>264</v>
      </c>
      <c r="J288" s="63">
        <v>7.13</v>
      </c>
      <c r="K288" t="s">
        <v>99</v>
      </c>
      <c r="L288" s="64">
        <v>3.4299999999999997E-2</v>
      </c>
      <c r="M288" s="64">
        <v>2.0400000000000001E-2</v>
      </c>
      <c r="N288" s="63">
        <v>7818</v>
      </c>
      <c r="O288" s="63">
        <v>110.27</v>
      </c>
      <c r="P288" s="63">
        <v>0</v>
      </c>
      <c r="Q288" s="63">
        <v>8.6209085999999999</v>
      </c>
      <c r="R288" s="64">
        <v>0</v>
      </c>
      <c r="S288" s="64">
        <f t="shared" si="5"/>
        <v>3.5150315122899078E-6</v>
      </c>
      <c r="T288" s="64">
        <f>Q288/'סכום נכסי הקרן'!$C$41</f>
        <v>3.761550116749715E-7</v>
      </c>
    </row>
    <row r="289" spans="1:20">
      <c r="A289" t="s">
        <v>1152</v>
      </c>
      <c r="B289" t="s">
        <v>1153</v>
      </c>
      <c r="C289" t="s">
        <v>97</v>
      </c>
      <c r="D289" t="s">
        <v>120</v>
      </c>
      <c r="E289" t="s">
        <v>1154</v>
      </c>
      <c r="F289" t="s">
        <v>1089</v>
      </c>
      <c r="G289" t="s">
        <v>730</v>
      </c>
      <c r="H289" t="s">
        <v>208</v>
      </c>
      <c r="I289" t="s">
        <v>771</v>
      </c>
      <c r="J289" s="63">
        <v>2.25</v>
      </c>
      <c r="K289" t="s">
        <v>99</v>
      </c>
      <c r="L289" s="64">
        <v>5.8900000000000001E-2</v>
      </c>
      <c r="M289" s="64">
        <v>8.3999999999999995E-3</v>
      </c>
      <c r="N289" s="63">
        <v>8348.59</v>
      </c>
      <c r="O289" s="63">
        <v>111.51</v>
      </c>
      <c r="P289" s="63">
        <v>0</v>
      </c>
      <c r="Q289" s="63">
        <v>9.3095127089999998</v>
      </c>
      <c r="R289" s="64">
        <v>0</v>
      </c>
      <c r="S289" s="64">
        <f t="shared" si="5"/>
        <v>3.7957983380311427E-6</v>
      </c>
      <c r="T289" s="64">
        <f>Q289/'סכום נכסי הקרן'!$C$41</f>
        <v>4.0620078743697511E-7</v>
      </c>
    </row>
    <row r="290" spans="1:20" s="85" customFormat="1">
      <c r="A290" s="84" t="s">
        <v>1155</v>
      </c>
      <c r="B290" s="84">
        <v>11673600</v>
      </c>
      <c r="C290" s="84" t="s">
        <v>97</v>
      </c>
      <c r="D290" s="84" t="s">
        <v>120</v>
      </c>
      <c r="E290" s="84" t="s">
        <v>1156</v>
      </c>
      <c r="F290" s="84" t="s">
        <v>480</v>
      </c>
      <c r="G290" s="84" t="s">
        <v>735</v>
      </c>
      <c r="H290" s="84" t="s">
        <v>147</v>
      </c>
      <c r="I290" s="84" t="s">
        <v>264</v>
      </c>
      <c r="J290" s="68">
        <v>4.9400000000000004</v>
      </c>
      <c r="K290" s="84" t="s">
        <v>99</v>
      </c>
      <c r="L290" s="69">
        <v>1.7000000000000001E-2</v>
      </c>
      <c r="M290" s="69">
        <v>1.26E-2</v>
      </c>
      <c r="N290" s="68">
        <v>1000000</v>
      </c>
      <c r="O290" s="68">
        <f>Q290*1000/N290*100</f>
        <v>101.25710382513699</v>
      </c>
      <c r="P290" s="68">
        <v>0</v>
      </c>
      <c r="Q290" s="68">
        <f>1012571.03825137/1000</f>
        <v>1012.5710382513699</v>
      </c>
      <c r="R290" s="69">
        <v>8.0999999999999996E-3</v>
      </c>
      <c r="S290" s="69">
        <f t="shared" si="5"/>
        <v>4.1285893088875518E-4</v>
      </c>
      <c r="T290" s="69">
        <f>Q290/'סכום נכסי הקרן'!$C$41</f>
        <v>4.418138370185042E-5</v>
      </c>
    </row>
    <row r="291" spans="1:20" s="85" customFormat="1">
      <c r="A291" s="84" t="s">
        <v>1155</v>
      </c>
      <c r="B291" s="84">
        <v>1167360</v>
      </c>
      <c r="C291" s="84" t="s">
        <v>97</v>
      </c>
      <c r="D291" s="84" t="s">
        <v>120</v>
      </c>
      <c r="E291" s="84" t="s">
        <v>1156</v>
      </c>
      <c r="F291" s="84" t="s">
        <v>480</v>
      </c>
      <c r="G291" s="84" t="s">
        <v>735</v>
      </c>
      <c r="H291" s="84" t="s">
        <v>147</v>
      </c>
      <c r="I291" s="84" t="s">
        <v>1157</v>
      </c>
      <c r="J291" s="68">
        <v>0</v>
      </c>
      <c r="K291" s="84" t="s">
        <v>99</v>
      </c>
      <c r="L291" s="69">
        <v>1.7000000000000001E-2</v>
      </c>
      <c r="M291" s="69">
        <v>0</v>
      </c>
      <c r="N291" s="68">
        <v>1346371</v>
      </c>
      <c r="O291" s="68">
        <f>Q291*1000/N291*100</f>
        <v>102.35000000000001</v>
      </c>
      <c r="P291" s="68">
        <v>0</v>
      </c>
      <c r="Q291" s="68">
        <f>1378010.7185/1000</f>
        <v>1378.0107184999999</v>
      </c>
      <c r="R291" s="69">
        <v>0</v>
      </c>
      <c r="S291" s="69">
        <f t="shared" si="5"/>
        <v>5.618608576595693E-4</v>
      </c>
      <c r="T291" s="69">
        <f>Q291/'סכום נכסי הקרן'!$C$41</f>
        <v>6.0126566926553818E-5</v>
      </c>
    </row>
    <row r="292" spans="1:20">
      <c r="A292" t="s">
        <v>1158</v>
      </c>
      <c r="B292" t="s">
        <v>1159</v>
      </c>
      <c r="C292" t="s">
        <v>97</v>
      </c>
      <c r="D292" t="s">
        <v>120</v>
      </c>
      <c r="E292" t="s">
        <v>1160</v>
      </c>
      <c r="F292" t="s">
        <v>560</v>
      </c>
      <c r="G292" t="s">
        <v>730</v>
      </c>
      <c r="H292" t="s">
        <v>208</v>
      </c>
      <c r="I292" t="s">
        <v>264</v>
      </c>
      <c r="J292" s="63">
        <v>0.74</v>
      </c>
      <c r="K292" t="s">
        <v>99</v>
      </c>
      <c r="L292" s="64">
        <v>5.1999999999999998E-2</v>
      </c>
      <c r="M292" s="64">
        <v>3.7900000000000003E-2</v>
      </c>
      <c r="N292" s="63">
        <v>701898.58</v>
      </c>
      <c r="O292" s="63">
        <v>102.35</v>
      </c>
      <c r="P292" s="63">
        <v>0</v>
      </c>
      <c r="Q292" s="63">
        <v>718.39319663000003</v>
      </c>
      <c r="R292" s="64">
        <v>2.3999999999999998E-3</v>
      </c>
      <c r="S292" s="64">
        <f t="shared" si="5"/>
        <v>2.9291282874395979E-4</v>
      </c>
      <c r="T292" s="64">
        <f>Q292/'סכום נכסי הקרן'!$C$41</f>
        <v>3.1345559244831548E-5</v>
      </c>
    </row>
    <row r="293" spans="1:20">
      <c r="A293" t="s">
        <v>1161</v>
      </c>
      <c r="B293" t="s">
        <v>1162</v>
      </c>
      <c r="C293" t="s">
        <v>97</v>
      </c>
      <c r="D293" t="s">
        <v>120</v>
      </c>
      <c r="E293" t="s">
        <v>1163</v>
      </c>
      <c r="F293" t="s">
        <v>560</v>
      </c>
      <c r="G293" t="s">
        <v>730</v>
      </c>
      <c r="H293" t="s">
        <v>208</v>
      </c>
      <c r="I293" t="s">
        <v>264</v>
      </c>
      <c r="J293" s="63">
        <v>3.15</v>
      </c>
      <c r="K293" t="s">
        <v>99</v>
      </c>
      <c r="L293" s="64">
        <v>3.9E-2</v>
      </c>
      <c r="M293" s="64">
        <v>4.87E-2</v>
      </c>
      <c r="N293" s="63">
        <v>5803179.4400000004</v>
      </c>
      <c r="O293" s="63">
        <v>99.26</v>
      </c>
      <c r="P293" s="63">
        <v>0</v>
      </c>
      <c r="Q293" s="63">
        <v>5760.2359121440004</v>
      </c>
      <c r="R293" s="64">
        <v>1.41E-2</v>
      </c>
      <c r="S293" s="64">
        <f t="shared" si="5"/>
        <v>2.3486399971123883E-3</v>
      </c>
      <c r="T293" s="64">
        <f>Q293/'סכום נכסי הקרן'!$C$41</f>
        <v>2.5133564306471323E-4</v>
      </c>
    </row>
    <row r="294" spans="1:20">
      <c r="A294" t="s">
        <v>1164</v>
      </c>
      <c r="B294" t="s">
        <v>1165</v>
      </c>
      <c r="C294" t="s">
        <v>97</v>
      </c>
      <c r="D294" t="s">
        <v>120</v>
      </c>
      <c r="E294" t="s">
        <v>1166</v>
      </c>
      <c r="F294" t="s">
        <v>129</v>
      </c>
      <c r="G294" t="s">
        <v>730</v>
      </c>
      <c r="H294" t="s">
        <v>208</v>
      </c>
      <c r="I294" t="s">
        <v>264</v>
      </c>
      <c r="J294" s="63">
        <v>1.96</v>
      </c>
      <c r="K294" t="s">
        <v>99</v>
      </c>
      <c r="L294" s="64">
        <v>2.1600000000000001E-2</v>
      </c>
      <c r="M294" s="64">
        <v>8.3000000000000001E-3</v>
      </c>
      <c r="N294" s="63">
        <v>1705859.66</v>
      </c>
      <c r="O294" s="63">
        <v>102.64</v>
      </c>
      <c r="P294" s="63">
        <v>0</v>
      </c>
      <c r="Q294" s="63">
        <v>1750.8943550240001</v>
      </c>
      <c r="R294" s="64">
        <v>4.4000000000000003E-3</v>
      </c>
      <c r="S294" s="64">
        <f t="shared" si="5"/>
        <v>7.1389793328743487E-4</v>
      </c>
      <c r="T294" s="64">
        <f>Q294/'סכום נכסי הקרן'!$C$41</f>
        <v>7.6396551351407961E-5</v>
      </c>
    </row>
    <row r="295" spans="1:20">
      <c r="A295" t="s">
        <v>1167</v>
      </c>
      <c r="B295" t="s">
        <v>1168</v>
      </c>
      <c r="C295" t="s">
        <v>97</v>
      </c>
      <c r="D295" t="s">
        <v>120</v>
      </c>
      <c r="E295" t="s">
        <v>1166</v>
      </c>
      <c r="F295" t="s">
        <v>129</v>
      </c>
      <c r="G295" t="s">
        <v>730</v>
      </c>
      <c r="H295" t="s">
        <v>208</v>
      </c>
      <c r="I295" t="s">
        <v>264</v>
      </c>
      <c r="J295" s="63">
        <v>4.1399999999999997</v>
      </c>
      <c r="K295" t="s">
        <v>99</v>
      </c>
      <c r="L295" s="64">
        <v>0.04</v>
      </c>
      <c r="M295" s="64">
        <v>1.55E-2</v>
      </c>
      <c r="N295" s="63">
        <v>407491</v>
      </c>
      <c r="O295" s="63">
        <v>110.3</v>
      </c>
      <c r="P295" s="63">
        <v>0</v>
      </c>
      <c r="Q295" s="63">
        <v>449.46257300000002</v>
      </c>
      <c r="R295" s="64">
        <v>5.0000000000000001E-4</v>
      </c>
      <c r="S295" s="64">
        <f t="shared" si="5"/>
        <v>1.8326085810605892E-4</v>
      </c>
      <c r="T295" s="64">
        <f>Q295/'סכום נכסי הקרן'!$C$41</f>
        <v>1.9611343448679848E-5</v>
      </c>
    </row>
    <row r="296" spans="1:20">
      <c r="A296" t="s">
        <v>1169</v>
      </c>
      <c r="B296" t="s">
        <v>1170</v>
      </c>
      <c r="C296" t="s">
        <v>97</v>
      </c>
      <c r="D296" t="s">
        <v>120</v>
      </c>
      <c r="E296" t="s">
        <v>1166</v>
      </c>
      <c r="F296" t="s">
        <v>129</v>
      </c>
      <c r="G296" t="s">
        <v>730</v>
      </c>
      <c r="H296" t="s">
        <v>208</v>
      </c>
      <c r="I296" t="s">
        <v>264</v>
      </c>
      <c r="J296" s="63">
        <v>0.5</v>
      </c>
      <c r="K296" t="s">
        <v>99</v>
      </c>
      <c r="L296" s="64">
        <v>1.32E-2</v>
      </c>
      <c r="M296" s="64">
        <v>6.1000000000000004E-3</v>
      </c>
      <c r="N296" s="63">
        <v>1579438.88</v>
      </c>
      <c r="O296" s="63">
        <v>100.36</v>
      </c>
      <c r="P296" s="63">
        <v>0</v>
      </c>
      <c r="Q296" s="63">
        <v>1585.124859968</v>
      </c>
      <c r="R296" s="64">
        <v>1.4500000000000001E-2</v>
      </c>
      <c r="S296" s="64">
        <f t="shared" si="5"/>
        <v>6.463081900325039E-4</v>
      </c>
      <c r="T296" s="64">
        <f>Q296/'סכום נכסי הקרן'!$C$41</f>
        <v>6.9163551995847701E-5</v>
      </c>
    </row>
    <row r="297" spans="1:20">
      <c r="A297" t="s">
        <v>1171</v>
      </c>
      <c r="B297" t="s">
        <v>1172</v>
      </c>
      <c r="C297" t="s">
        <v>97</v>
      </c>
      <c r="D297" t="s">
        <v>120</v>
      </c>
      <c r="E297" t="s">
        <v>1173</v>
      </c>
      <c r="F297" t="s">
        <v>560</v>
      </c>
      <c r="G297" t="s">
        <v>735</v>
      </c>
      <c r="H297" t="s">
        <v>147</v>
      </c>
      <c r="I297" t="s">
        <v>264</v>
      </c>
      <c r="J297" s="63">
        <v>1.1200000000000001</v>
      </c>
      <c r="K297" t="s">
        <v>99</v>
      </c>
      <c r="L297" s="64">
        <v>4.9000000000000002E-2</v>
      </c>
      <c r="M297" s="64">
        <v>1.2999999999999999E-2</v>
      </c>
      <c r="N297" s="63">
        <v>1734528.9</v>
      </c>
      <c r="O297" s="63">
        <v>106.14</v>
      </c>
      <c r="P297" s="63">
        <v>0</v>
      </c>
      <c r="Q297" s="63">
        <v>1841.02897446</v>
      </c>
      <c r="R297" s="64">
        <v>8.9999999999999993E-3</v>
      </c>
      <c r="S297" s="64">
        <f t="shared" si="5"/>
        <v>7.5064881911236965E-4</v>
      </c>
      <c r="T297" s="64">
        <f>Q297/'סכום נכסי הקרן'!$C$41</f>
        <v>8.032938377075035E-5</v>
      </c>
    </row>
    <row r="298" spans="1:20">
      <c r="A298" t="s">
        <v>1174</v>
      </c>
      <c r="B298" t="s">
        <v>1175</v>
      </c>
      <c r="C298" t="s">
        <v>97</v>
      </c>
      <c r="D298" t="s">
        <v>120</v>
      </c>
      <c r="E298" t="s">
        <v>1176</v>
      </c>
      <c r="F298" t="s">
        <v>620</v>
      </c>
      <c r="G298" t="s">
        <v>735</v>
      </c>
      <c r="H298" t="s">
        <v>147</v>
      </c>
      <c r="I298" t="s">
        <v>264</v>
      </c>
      <c r="J298" s="63">
        <v>3.39</v>
      </c>
      <c r="K298" t="s">
        <v>99</v>
      </c>
      <c r="L298" s="64">
        <v>2.3E-2</v>
      </c>
      <c r="M298" s="64">
        <v>1.35E-2</v>
      </c>
      <c r="N298" s="63">
        <v>12841.02</v>
      </c>
      <c r="O298" s="63">
        <v>104.01</v>
      </c>
      <c r="P298" s="63">
        <v>0</v>
      </c>
      <c r="Q298" s="63">
        <v>13.355944901999999</v>
      </c>
      <c r="R298" s="64">
        <v>0</v>
      </c>
      <c r="S298" s="64">
        <f t="shared" si="5"/>
        <v>5.4456634892217441E-6</v>
      </c>
      <c r="T298" s="64">
        <f>Q298/'סכום נכסי הקרן'!$C$41</f>
        <v>5.8275825016194763E-7</v>
      </c>
    </row>
    <row r="299" spans="1:20">
      <c r="A299" t="s">
        <v>1177</v>
      </c>
      <c r="B299" t="s">
        <v>1178</v>
      </c>
      <c r="C299" t="s">
        <v>97</v>
      </c>
      <c r="D299" t="s">
        <v>120</v>
      </c>
      <c r="E299" t="s">
        <v>1176</v>
      </c>
      <c r="F299" t="s">
        <v>620</v>
      </c>
      <c r="G299" t="s">
        <v>735</v>
      </c>
      <c r="H299" t="s">
        <v>147</v>
      </c>
      <c r="I299" t="s">
        <v>264</v>
      </c>
      <c r="J299" s="63">
        <v>2.58</v>
      </c>
      <c r="K299" t="s">
        <v>99</v>
      </c>
      <c r="L299" s="64">
        <v>2.75E-2</v>
      </c>
      <c r="M299" s="64">
        <v>1.18E-2</v>
      </c>
      <c r="N299" s="63">
        <v>3989672.69</v>
      </c>
      <c r="O299" s="63">
        <v>105.01</v>
      </c>
      <c r="P299" s="63">
        <v>0</v>
      </c>
      <c r="Q299" s="63">
        <v>4189.5552917690002</v>
      </c>
      <c r="R299" s="64">
        <v>1.17E-2</v>
      </c>
      <c r="S299" s="64">
        <f t="shared" si="5"/>
        <v>1.7082212045548162E-3</v>
      </c>
      <c r="T299" s="64">
        <f>Q299/'סכום נכסי הקרן'!$C$41</f>
        <v>1.8280233474326675E-4</v>
      </c>
    </row>
    <row r="300" spans="1:20">
      <c r="A300" t="s">
        <v>1179</v>
      </c>
      <c r="B300" t="s">
        <v>1180</v>
      </c>
      <c r="C300" t="s">
        <v>97</v>
      </c>
      <c r="D300" t="s">
        <v>120</v>
      </c>
      <c r="E300" t="s">
        <v>1181</v>
      </c>
      <c r="F300" t="s">
        <v>1182</v>
      </c>
      <c r="G300" t="s">
        <v>730</v>
      </c>
      <c r="H300" t="s">
        <v>208</v>
      </c>
      <c r="I300" t="s">
        <v>1183</v>
      </c>
      <c r="J300" s="63">
        <v>4.26</v>
      </c>
      <c r="K300" t="s">
        <v>99</v>
      </c>
      <c r="L300" s="64">
        <v>2.6200000000000001E-2</v>
      </c>
      <c r="M300" s="64">
        <v>1.3899999999999999E-2</v>
      </c>
      <c r="N300" s="63">
        <v>14761.74</v>
      </c>
      <c r="O300" s="63">
        <v>106.59</v>
      </c>
      <c r="P300" s="63">
        <v>2.0090400000000002</v>
      </c>
      <c r="Q300" s="63">
        <v>17.743578666000001</v>
      </c>
      <c r="R300" s="64">
        <v>0</v>
      </c>
      <c r="S300" s="64">
        <f t="shared" si="5"/>
        <v>7.2346478829139807E-6</v>
      </c>
      <c r="T300" s="64">
        <f>Q300/'סכום נכסי הקרן'!$C$41</f>
        <v>7.7420331776455745E-7</v>
      </c>
    </row>
    <row r="301" spans="1:20">
      <c r="A301" t="s">
        <v>1184</v>
      </c>
      <c r="B301" t="s">
        <v>1185</v>
      </c>
      <c r="C301" t="s">
        <v>97</v>
      </c>
      <c r="D301" t="s">
        <v>120</v>
      </c>
      <c r="E301" t="s">
        <v>1181</v>
      </c>
      <c r="F301" t="s">
        <v>1182</v>
      </c>
      <c r="G301" t="s">
        <v>730</v>
      </c>
      <c r="H301" t="s">
        <v>208</v>
      </c>
      <c r="I301" t="s">
        <v>264</v>
      </c>
      <c r="J301" s="63">
        <v>2.19</v>
      </c>
      <c r="K301" t="s">
        <v>99</v>
      </c>
      <c r="L301" s="64">
        <v>3.3500000000000002E-2</v>
      </c>
      <c r="M301" s="64">
        <v>8.0999999999999996E-3</v>
      </c>
      <c r="N301" s="63">
        <v>8839.67</v>
      </c>
      <c r="O301" s="63">
        <v>106.47</v>
      </c>
      <c r="P301" s="63">
        <v>0</v>
      </c>
      <c r="Q301" s="63">
        <v>9.4115966489999998</v>
      </c>
      <c r="R301" s="64">
        <v>0</v>
      </c>
      <c r="S301" s="64">
        <f t="shared" si="5"/>
        <v>3.8374213597621365E-6</v>
      </c>
      <c r="T301" s="64">
        <f>Q301/'סכום נכסי הקרן'!$C$41</f>
        <v>4.1065500304512195E-7</v>
      </c>
    </row>
    <row r="302" spans="1:20">
      <c r="A302" t="s">
        <v>1186</v>
      </c>
      <c r="B302" t="s">
        <v>1187</v>
      </c>
      <c r="C302" t="s">
        <v>97</v>
      </c>
      <c r="D302" t="s">
        <v>120</v>
      </c>
      <c r="E302" t="s">
        <v>1188</v>
      </c>
      <c r="F302" t="s">
        <v>797</v>
      </c>
      <c r="G302" t="s">
        <v>770</v>
      </c>
      <c r="H302" t="s">
        <v>147</v>
      </c>
      <c r="I302" t="s">
        <v>771</v>
      </c>
      <c r="J302" s="63">
        <v>2.4300000000000002</v>
      </c>
      <c r="K302" t="s">
        <v>99</v>
      </c>
      <c r="L302" s="64">
        <v>3.15E-2</v>
      </c>
      <c r="M302" s="64">
        <v>1.34E-2</v>
      </c>
      <c r="N302" s="63">
        <v>1373035.25</v>
      </c>
      <c r="O302" s="63">
        <v>104.42</v>
      </c>
      <c r="P302" s="63">
        <v>0</v>
      </c>
      <c r="Q302" s="63">
        <v>1433.72340805</v>
      </c>
      <c r="R302" s="64">
        <v>6.0000000000000001E-3</v>
      </c>
      <c r="S302" s="64">
        <f t="shared" si="5"/>
        <v>5.845767764204613E-4</v>
      </c>
      <c r="T302" s="64">
        <f>Q302/'סכום נכסי הקרן'!$C$41</f>
        <v>6.2557471644430573E-5</v>
      </c>
    </row>
    <row r="303" spans="1:20">
      <c r="A303" t="s">
        <v>1189</v>
      </c>
      <c r="B303" t="s">
        <v>1190</v>
      </c>
      <c r="C303" t="s">
        <v>97</v>
      </c>
      <c r="D303" t="s">
        <v>120</v>
      </c>
      <c r="E303" t="s">
        <v>1188</v>
      </c>
      <c r="F303" t="s">
        <v>797</v>
      </c>
      <c r="G303" t="s">
        <v>770</v>
      </c>
      <c r="H303" t="s">
        <v>147</v>
      </c>
      <c r="I303" t="s">
        <v>771</v>
      </c>
      <c r="J303" s="63">
        <v>3.41</v>
      </c>
      <c r="K303" t="s">
        <v>99</v>
      </c>
      <c r="L303" s="64">
        <v>2.9499999999999998E-2</v>
      </c>
      <c r="M303" s="64">
        <v>1.3899999999999999E-2</v>
      </c>
      <c r="N303" s="63">
        <v>1642551.9</v>
      </c>
      <c r="O303" s="63">
        <v>105.39</v>
      </c>
      <c r="P303" s="63">
        <v>0</v>
      </c>
      <c r="Q303" s="63">
        <v>1731.0854474099999</v>
      </c>
      <c r="R303" s="64">
        <v>5.4000000000000003E-3</v>
      </c>
      <c r="S303" s="64">
        <f t="shared" si="5"/>
        <v>7.0582118201701195E-4</v>
      </c>
      <c r="T303" s="64">
        <f>Q303/'סכום נכסי הקרן'!$C$41</f>
        <v>7.5532231797571989E-5</v>
      </c>
    </row>
    <row r="304" spans="1:20">
      <c r="A304" t="s">
        <v>1191</v>
      </c>
      <c r="B304" t="s">
        <v>1192</v>
      </c>
      <c r="C304" t="s">
        <v>97</v>
      </c>
      <c r="D304" t="s">
        <v>120</v>
      </c>
      <c r="E304" t="s">
        <v>1193</v>
      </c>
      <c r="F304" t="s">
        <v>565</v>
      </c>
      <c r="G304" t="s">
        <v>770</v>
      </c>
      <c r="H304" t="s">
        <v>147</v>
      </c>
      <c r="I304" t="s">
        <v>264</v>
      </c>
      <c r="J304" s="63">
        <v>1.01</v>
      </c>
      <c r="K304" t="s">
        <v>99</v>
      </c>
      <c r="L304" s="64">
        <v>4.3499999999999997E-2</v>
      </c>
      <c r="M304" s="64">
        <v>8.5000000000000006E-3</v>
      </c>
      <c r="N304" s="63">
        <v>664391</v>
      </c>
      <c r="O304" s="63">
        <v>105.62</v>
      </c>
      <c r="P304" s="63">
        <v>0</v>
      </c>
      <c r="Q304" s="63">
        <v>701.72977419999995</v>
      </c>
      <c r="R304" s="64">
        <v>3.8E-3</v>
      </c>
      <c r="S304" s="64">
        <f t="shared" si="5"/>
        <v>2.8611859652764225E-4</v>
      </c>
      <c r="T304" s="64">
        <f>Q304/'סכום נכסי הקרן'!$C$41</f>
        <v>3.0618486247131322E-5</v>
      </c>
    </row>
    <row r="305" spans="1:20">
      <c r="A305" t="s">
        <v>1194</v>
      </c>
      <c r="B305" t="s">
        <v>1195</v>
      </c>
      <c r="C305" t="s">
        <v>97</v>
      </c>
      <c r="D305" t="s">
        <v>120</v>
      </c>
      <c r="E305" t="s">
        <v>1193</v>
      </c>
      <c r="F305" t="s">
        <v>565</v>
      </c>
      <c r="G305" t="s">
        <v>770</v>
      </c>
      <c r="H305" t="s">
        <v>147</v>
      </c>
      <c r="I305" t="s">
        <v>264</v>
      </c>
      <c r="J305" s="63">
        <v>4.1100000000000003</v>
      </c>
      <c r="K305" t="s">
        <v>99</v>
      </c>
      <c r="L305" s="64">
        <v>3.27E-2</v>
      </c>
      <c r="M305" s="64">
        <v>1.38E-2</v>
      </c>
      <c r="N305" s="63">
        <v>8120</v>
      </c>
      <c r="O305" s="63">
        <v>108.45</v>
      </c>
      <c r="P305" s="63">
        <v>0</v>
      </c>
      <c r="Q305" s="63">
        <v>8.8061399999999992</v>
      </c>
      <c r="R305" s="64">
        <v>0</v>
      </c>
      <c r="S305" s="64">
        <f t="shared" si="5"/>
        <v>3.5905565222715211E-6</v>
      </c>
      <c r="T305" s="64">
        <f>Q305/'סכום נכסי הקרן'!$C$41</f>
        <v>3.8423718986087307E-7</v>
      </c>
    </row>
    <row r="306" spans="1:20">
      <c r="A306" t="s">
        <v>1196</v>
      </c>
      <c r="B306" t="s">
        <v>1197</v>
      </c>
      <c r="C306" t="s">
        <v>97</v>
      </c>
      <c r="D306" t="s">
        <v>120</v>
      </c>
      <c r="E306" t="s">
        <v>1198</v>
      </c>
      <c r="F306" t="s">
        <v>448</v>
      </c>
      <c r="G306" t="s">
        <v>765</v>
      </c>
      <c r="H306" t="s">
        <v>208</v>
      </c>
      <c r="I306" t="s">
        <v>264</v>
      </c>
      <c r="J306" s="63">
        <v>1.23</v>
      </c>
      <c r="K306" t="s">
        <v>99</v>
      </c>
      <c r="L306" s="64">
        <v>0.03</v>
      </c>
      <c r="M306" s="64">
        <v>1.7399999999999999E-2</v>
      </c>
      <c r="N306" s="63">
        <v>7430.62</v>
      </c>
      <c r="O306" s="63">
        <v>101.93</v>
      </c>
      <c r="P306" s="63">
        <v>0</v>
      </c>
      <c r="Q306" s="63">
        <v>7.5740309659999996</v>
      </c>
      <c r="R306" s="64">
        <v>0</v>
      </c>
      <c r="S306" s="64">
        <f t="shared" si="5"/>
        <v>3.0881846399055398E-6</v>
      </c>
      <c r="T306" s="64">
        <f>Q306/'סכום נכסי הקרן'!$C$41</f>
        <v>3.304767326314451E-7</v>
      </c>
    </row>
    <row r="307" spans="1:20">
      <c r="A307" t="s">
        <v>1199</v>
      </c>
      <c r="B307" t="s">
        <v>1200</v>
      </c>
      <c r="C307" t="s">
        <v>97</v>
      </c>
      <c r="D307" t="s">
        <v>120</v>
      </c>
      <c r="E307" t="s">
        <v>1198</v>
      </c>
      <c r="F307" t="s">
        <v>448</v>
      </c>
      <c r="G307" t="s">
        <v>765</v>
      </c>
      <c r="H307" t="s">
        <v>208</v>
      </c>
      <c r="I307" t="s">
        <v>264</v>
      </c>
      <c r="J307" s="63">
        <v>2.64</v>
      </c>
      <c r="K307" t="s">
        <v>99</v>
      </c>
      <c r="L307" s="64">
        <v>3.2500000000000001E-2</v>
      </c>
      <c r="M307" s="64">
        <v>2.6700000000000002E-2</v>
      </c>
      <c r="N307" s="63">
        <v>9892.27</v>
      </c>
      <c r="O307" s="63">
        <v>102.31</v>
      </c>
      <c r="P307" s="63">
        <v>0</v>
      </c>
      <c r="Q307" s="63">
        <v>10.120781437</v>
      </c>
      <c r="R307" s="64">
        <v>0</v>
      </c>
      <c r="S307" s="64">
        <f t="shared" si="5"/>
        <v>4.1265796136678373E-6</v>
      </c>
      <c r="T307" s="64">
        <f>Q307/'סכום נכסי הקרן'!$C$41</f>
        <v>4.4159877296397387E-7</v>
      </c>
    </row>
    <row r="308" spans="1:20">
      <c r="A308" t="s">
        <v>1201</v>
      </c>
      <c r="B308" t="s">
        <v>1202</v>
      </c>
      <c r="C308" t="s">
        <v>97</v>
      </c>
      <c r="D308" t="s">
        <v>120</v>
      </c>
      <c r="E308" t="s">
        <v>1203</v>
      </c>
      <c r="F308" t="s">
        <v>448</v>
      </c>
      <c r="G308" t="s">
        <v>765</v>
      </c>
      <c r="H308" t="s">
        <v>208</v>
      </c>
      <c r="I308" t="s">
        <v>542</v>
      </c>
      <c r="J308" s="63">
        <v>0.83</v>
      </c>
      <c r="K308" t="s">
        <v>99</v>
      </c>
      <c r="L308" s="64">
        <v>3.6999999999999998E-2</v>
      </c>
      <c r="M308" s="64">
        <v>2.01E-2</v>
      </c>
      <c r="N308" s="63">
        <v>2450220.67</v>
      </c>
      <c r="O308" s="63">
        <v>102</v>
      </c>
      <c r="P308" s="63">
        <v>0</v>
      </c>
      <c r="Q308" s="63">
        <v>2499.2250834000001</v>
      </c>
      <c r="R308" s="64">
        <v>1.8700000000000001E-2</v>
      </c>
      <c r="S308" s="64">
        <f t="shared" si="5"/>
        <v>1.0190172906433986E-3</v>
      </c>
      <c r="T308" s="64">
        <f>Q308/'סכום נכסי הקרן'!$C$41</f>
        <v>1.0904837112235579E-4</v>
      </c>
    </row>
    <row r="309" spans="1:20">
      <c r="A309" t="s">
        <v>1204</v>
      </c>
      <c r="B309" t="s">
        <v>1205</v>
      </c>
      <c r="C309" t="s">
        <v>97</v>
      </c>
      <c r="D309" t="s">
        <v>120</v>
      </c>
      <c r="E309" t="s">
        <v>1203</v>
      </c>
      <c r="F309" t="s">
        <v>448</v>
      </c>
      <c r="G309" t="s">
        <v>765</v>
      </c>
      <c r="H309" t="s">
        <v>208</v>
      </c>
      <c r="I309" t="s">
        <v>264</v>
      </c>
      <c r="J309" s="63">
        <v>0.84</v>
      </c>
      <c r="K309" t="s">
        <v>99</v>
      </c>
      <c r="L309" s="64">
        <v>4.2500000000000003E-2</v>
      </c>
      <c r="M309" s="64">
        <v>1.2800000000000001E-2</v>
      </c>
      <c r="N309" s="63">
        <v>3663.85</v>
      </c>
      <c r="O309" s="63">
        <v>103.15</v>
      </c>
      <c r="P309" s="63">
        <v>0</v>
      </c>
      <c r="Q309" s="63">
        <v>3.7792612750000001</v>
      </c>
      <c r="R309" s="64">
        <v>0</v>
      </c>
      <c r="S309" s="64">
        <f t="shared" si="5"/>
        <v>1.5409306711362113E-6</v>
      </c>
      <c r="T309" s="64">
        <f>Q309/'סכום נכסי הקרן'!$C$41</f>
        <v>1.6490002794141592E-7</v>
      </c>
    </row>
    <row r="310" spans="1:20">
      <c r="A310" t="s">
        <v>1206</v>
      </c>
      <c r="B310" t="s">
        <v>1207</v>
      </c>
      <c r="C310" t="s">
        <v>97</v>
      </c>
      <c r="D310" t="s">
        <v>120</v>
      </c>
      <c r="E310" t="s">
        <v>1203</v>
      </c>
      <c r="F310" t="s">
        <v>448</v>
      </c>
      <c r="G310" t="s">
        <v>765</v>
      </c>
      <c r="H310" t="s">
        <v>208</v>
      </c>
      <c r="I310" t="s">
        <v>264</v>
      </c>
      <c r="J310" s="63">
        <v>2.87</v>
      </c>
      <c r="K310" t="s">
        <v>99</v>
      </c>
      <c r="L310" s="64">
        <v>2.8000000000000001E-2</v>
      </c>
      <c r="M310" s="64">
        <v>2.3900000000000001E-2</v>
      </c>
      <c r="N310" s="63">
        <v>13426.12</v>
      </c>
      <c r="O310" s="63">
        <v>101.19</v>
      </c>
      <c r="P310" s="63">
        <v>0</v>
      </c>
      <c r="Q310" s="63">
        <v>13.585890828</v>
      </c>
      <c r="R310" s="64">
        <v>0</v>
      </c>
      <c r="S310" s="64">
        <f t="shared" si="5"/>
        <v>5.5394201004463071E-6</v>
      </c>
      <c r="T310" s="64">
        <f>Q310/'סכום נכסי הקרן'!$C$41</f>
        <v>5.9279145159029162E-7</v>
      </c>
    </row>
    <row r="311" spans="1:20">
      <c r="A311" t="s">
        <v>1208</v>
      </c>
      <c r="B311" t="s">
        <v>1209</v>
      </c>
      <c r="C311" t="s">
        <v>97</v>
      </c>
      <c r="D311" t="s">
        <v>120</v>
      </c>
      <c r="E311" t="s">
        <v>1210</v>
      </c>
      <c r="F311" t="s">
        <v>837</v>
      </c>
      <c r="G311" t="s">
        <v>765</v>
      </c>
      <c r="H311" t="s">
        <v>208</v>
      </c>
      <c r="I311" t="s">
        <v>264</v>
      </c>
      <c r="J311" s="63">
        <v>3.04</v>
      </c>
      <c r="K311" t="s">
        <v>99</v>
      </c>
      <c r="L311" s="64">
        <v>3.9E-2</v>
      </c>
      <c r="M311" s="64">
        <v>1.9599999999999999E-2</v>
      </c>
      <c r="N311" s="63">
        <v>8722605</v>
      </c>
      <c r="O311" s="63">
        <v>107</v>
      </c>
      <c r="P311" s="63">
        <v>0</v>
      </c>
      <c r="Q311" s="63">
        <v>9333.1873500000002</v>
      </c>
      <c r="R311" s="64">
        <v>1.35E-2</v>
      </c>
      <c r="S311" s="64">
        <f t="shared" si="5"/>
        <v>3.805451277531876E-3</v>
      </c>
      <c r="T311" s="64">
        <f>Q311/'סכום נכסי הקרן'!$C$41</f>
        <v>4.0723378004540572E-4</v>
      </c>
    </row>
    <row r="312" spans="1:20">
      <c r="A312" t="s">
        <v>1211</v>
      </c>
      <c r="B312" t="s">
        <v>1212</v>
      </c>
      <c r="C312" t="s">
        <v>97</v>
      </c>
      <c r="D312" t="s">
        <v>120</v>
      </c>
      <c r="E312" t="s">
        <v>1213</v>
      </c>
      <c r="F312" t="s">
        <v>869</v>
      </c>
      <c r="G312" t="s">
        <v>765</v>
      </c>
      <c r="H312" t="s">
        <v>208</v>
      </c>
      <c r="I312" t="s">
        <v>1214</v>
      </c>
      <c r="J312" s="63">
        <v>6.04</v>
      </c>
      <c r="K312" t="s">
        <v>99</v>
      </c>
      <c r="L312" s="64">
        <v>2.5000000000000001E-3</v>
      </c>
      <c r="M312" s="64">
        <v>1.6400000000000001E-2</v>
      </c>
      <c r="N312" s="63">
        <v>7257535</v>
      </c>
      <c r="O312" s="63">
        <v>92.1</v>
      </c>
      <c r="P312" s="63">
        <v>0</v>
      </c>
      <c r="Q312" s="63">
        <v>6684.1897349999999</v>
      </c>
      <c r="R312" s="64">
        <v>1.4500000000000001E-2</v>
      </c>
      <c r="S312" s="64">
        <f t="shared" si="5"/>
        <v>2.7253667383330951E-3</v>
      </c>
      <c r="T312" s="64">
        <f>Q312/'סכום נכסי הקרן'!$C$41</f>
        <v>2.9165040304529502E-4</v>
      </c>
    </row>
    <row r="313" spans="1:20">
      <c r="A313" t="s">
        <v>1215</v>
      </c>
      <c r="B313" t="s">
        <v>1216</v>
      </c>
      <c r="C313" t="s">
        <v>97</v>
      </c>
      <c r="D313" t="s">
        <v>120</v>
      </c>
      <c r="E313" t="s">
        <v>1213</v>
      </c>
      <c r="F313" t="s">
        <v>869</v>
      </c>
      <c r="G313" t="s">
        <v>765</v>
      </c>
      <c r="H313" t="s">
        <v>208</v>
      </c>
      <c r="I313" t="s">
        <v>264</v>
      </c>
      <c r="J313" s="63">
        <v>4.57</v>
      </c>
      <c r="K313" t="s">
        <v>99</v>
      </c>
      <c r="L313" s="64">
        <v>2.0500000000000001E-2</v>
      </c>
      <c r="M313" s="64">
        <v>1.47E-2</v>
      </c>
      <c r="N313" s="63">
        <v>6515938</v>
      </c>
      <c r="O313" s="63">
        <v>103.53</v>
      </c>
      <c r="P313" s="63">
        <v>0</v>
      </c>
      <c r="Q313" s="63">
        <v>6745.9506113999996</v>
      </c>
      <c r="R313" s="64">
        <v>1.52E-2</v>
      </c>
      <c r="S313" s="64">
        <f t="shared" si="5"/>
        <v>2.7505487042772231E-3</v>
      </c>
      <c r="T313" s="64">
        <f>Q313/'סכום נכסי הקרן'!$C$41</f>
        <v>2.9434520753299117E-4</v>
      </c>
    </row>
    <row r="314" spans="1:20">
      <c r="A314" t="s">
        <v>1217</v>
      </c>
      <c r="B314" t="s">
        <v>1218</v>
      </c>
      <c r="C314" t="s">
        <v>97</v>
      </c>
      <c r="D314" t="s">
        <v>120</v>
      </c>
      <c r="E314" t="s">
        <v>764</v>
      </c>
      <c r="F314" t="s">
        <v>560</v>
      </c>
      <c r="G314" t="s">
        <v>765</v>
      </c>
      <c r="H314" t="s">
        <v>208</v>
      </c>
      <c r="I314" t="s">
        <v>264</v>
      </c>
      <c r="J314" s="63">
        <v>4.08</v>
      </c>
      <c r="K314" t="s">
        <v>99</v>
      </c>
      <c r="L314" s="64">
        <v>3.4000000000000002E-2</v>
      </c>
      <c r="M314" s="64">
        <v>1.9599999999999999E-2</v>
      </c>
      <c r="N314" s="63">
        <v>5878.2</v>
      </c>
      <c r="O314" s="63">
        <v>105.98</v>
      </c>
      <c r="P314" s="63">
        <v>0</v>
      </c>
      <c r="Q314" s="63">
        <v>6.2297163600000003</v>
      </c>
      <c r="R314" s="64">
        <v>0</v>
      </c>
      <c r="S314" s="64">
        <f t="shared" si="5"/>
        <v>2.5400628093920379E-6</v>
      </c>
      <c r="T314" s="64">
        <f>Q314/'סכום נכסי הקרן'!$C$41</f>
        <v>2.7182042390839885E-7</v>
      </c>
    </row>
    <row r="315" spans="1:20">
      <c r="A315" t="s">
        <v>1219</v>
      </c>
      <c r="B315" t="s">
        <v>1220</v>
      </c>
      <c r="C315" t="s">
        <v>97</v>
      </c>
      <c r="D315" t="s">
        <v>120</v>
      </c>
      <c r="E315" t="s">
        <v>769</v>
      </c>
      <c r="F315" t="s">
        <v>560</v>
      </c>
      <c r="G315" t="s">
        <v>770</v>
      </c>
      <c r="H315" t="s">
        <v>147</v>
      </c>
      <c r="I315" t="s">
        <v>264</v>
      </c>
      <c r="J315" s="63">
        <v>5.29</v>
      </c>
      <c r="K315" t="s">
        <v>99</v>
      </c>
      <c r="L315" s="64">
        <v>3.2500000000000001E-2</v>
      </c>
      <c r="M315" s="64">
        <v>2.35E-2</v>
      </c>
      <c r="N315" s="63">
        <v>1708831</v>
      </c>
      <c r="O315" s="63">
        <v>105.58</v>
      </c>
      <c r="P315" s="63">
        <v>0</v>
      </c>
      <c r="Q315" s="63">
        <v>1804.1837697999999</v>
      </c>
      <c r="R315" s="64">
        <v>5.0000000000000001E-3</v>
      </c>
      <c r="S315" s="64">
        <f t="shared" si="5"/>
        <v>7.3562580222796944E-4</v>
      </c>
      <c r="T315" s="64">
        <f>Q315/'סכום נכסי הקרן'!$C$41</f>
        <v>7.8721721628380689E-5</v>
      </c>
    </row>
    <row r="316" spans="1:20">
      <c r="A316" t="s">
        <v>1221</v>
      </c>
      <c r="B316" t="s">
        <v>1222</v>
      </c>
      <c r="C316" t="s">
        <v>97</v>
      </c>
      <c r="D316" t="s">
        <v>120</v>
      </c>
      <c r="E316" t="s">
        <v>769</v>
      </c>
      <c r="F316" t="s">
        <v>560</v>
      </c>
      <c r="G316" t="s">
        <v>770</v>
      </c>
      <c r="H316" t="s">
        <v>147</v>
      </c>
      <c r="I316" t="s">
        <v>264</v>
      </c>
      <c r="J316" s="63">
        <v>5.14</v>
      </c>
      <c r="K316" t="s">
        <v>99</v>
      </c>
      <c r="L316" s="64">
        <v>2.3E-2</v>
      </c>
      <c r="M316" s="64">
        <v>1.9E-2</v>
      </c>
      <c r="N316" s="63">
        <v>11985715</v>
      </c>
      <c r="O316" s="63">
        <v>102.8</v>
      </c>
      <c r="P316" s="63">
        <v>0</v>
      </c>
      <c r="Q316" s="63">
        <v>12321.31502</v>
      </c>
      <c r="R316" s="64">
        <v>1.9599999999999999E-2</v>
      </c>
      <c r="S316" s="64">
        <f t="shared" si="5"/>
        <v>5.0238104331776536E-3</v>
      </c>
      <c r="T316" s="64">
        <f>Q316/'סכום נכסי הקרן'!$C$41</f>
        <v>5.376143757282268E-4</v>
      </c>
    </row>
    <row r="317" spans="1:20">
      <c r="A317" t="s">
        <v>1223</v>
      </c>
      <c r="B317" t="s">
        <v>1224</v>
      </c>
      <c r="C317" t="s">
        <v>97</v>
      </c>
      <c r="D317" t="s">
        <v>120</v>
      </c>
      <c r="E317" t="s">
        <v>1225</v>
      </c>
      <c r="F317" t="s">
        <v>797</v>
      </c>
      <c r="G317" t="s">
        <v>770</v>
      </c>
      <c r="H317" t="s">
        <v>147</v>
      </c>
      <c r="I317" t="s">
        <v>264</v>
      </c>
      <c r="J317" s="63">
        <v>0.74</v>
      </c>
      <c r="K317" t="s">
        <v>99</v>
      </c>
      <c r="L317" s="64">
        <v>3.9E-2</v>
      </c>
      <c r="M317" s="64">
        <v>9.4000000000000004E-3</v>
      </c>
      <c r="N317" s="63">
        <v>3041.26</v>
      </c>
      <c r="O317" s="63">
        <v>103.18</v>
      </c>
      <c r="P317" s="63">
        <v>0</v>
      </c>
      <c r="Q317" s="63">
        <v>3.1379720679999998</v>
      </c>
      <c r="R317" s="64">
        <v>0</v>
      </c>
      <c r="S317" s="64">
        <f t="shared" si="5"/>
        <v>1.2794557065255893E-6</v>
      </c>
      <c r="T317" s="64">
        <f>Q317/'סכום נכסי הקרן'!$C$41</f>
        <v>1.3691873729809343E-7</v>
      </c>
    </row>
    <row r="318" spans="1:20">
      <c r="A318" t="s">
        <v>1226</v>
      </c>
      <c r="B318" t="s">
        <v>1227</v>
      </c>
      <c r="C318" t="s">
        <v>97</v>
      </c>
      <c r="D318" t="s">
        <v>120</v>
      </c>
      <c r="E318" t="s">
        <v>1225</v>
      </c>
      <c r="F318" t="s">
        <v>797</v>
      </c>
      <c r="G318" t="s">
        <v>770</v>
      </c>
      <c r="H318" t="s">
        <v>147</v>
      </c>
      <c r="I318" t="s">
        <v>264</v>
      </c>
      <c r="J318" s="63">
        <v>4.5199999999999996</v>
      </c>
      <c r="K318" t="s">
        <v>99</v>
      </c>
      <c r="L318" s="64">
        <v>2.4E-2</v>
      </c>
      <c r="M318" s="64">
        <v>1.47E-2</v>
      </c>
      <c r="N318" s="63">
        <v>7152.12</v>
      </c>
      <c r="O318" s="63">
        <v>103.64</v>
      </c>
      <c r="P318" s="63">
        <v>0</v>
      </c>
      <c r="Q318" s="63">
        <v>7.4124571680000004</v>
      </c>
      <c r="R318" s="64">
        <v>0</v>
      </c>
      <c r="S318" s="64">
        <f t="shared" si="5"/>
        <v>3.0223056220569614E-6</v>
      </c>
      <c r="T318" s="64">
        <f>Q318/'סכום נכסי הקרן'!$C$41</f>
        <v>3.2342680359344799E-7</v>
      </c>
    </row>
    <row r="319" spans="1:20">
      <c r="A319" t="s">
        <v>1228</v>
      </c>
      <c r="B319" t="s">
        <v>1229</v>
      </c>
      <c r="C319" t="s">
        <v>97</v>
      </c>
      <c r="D319" t="s">
        <v>120</v>
      </c>
      <c r="E319" t="s">
        <v>1225</v>
      </c>
      <c r="F319" t="s">
        <v>797</v>
      </c>
      <c r="G319" t="s">
        <v>770</v>
      </c>
      <c r="H319" t="s">
        <v>147</v>
      </c>
      <c r="I319" t="s">
        <v>264</v>
      </c>
      <c r="J319" s="63">
        <v>2.56</v>
      </c>
      <c r="K319" t="s">
        <v>99</v>
      </c>
      <c r="L319" s="64">
        <v>2.75E-2</v>
      </c>
      <c r="M319" s="64">
        <v>1.4E-2</v>
      </c>
      <c r="N319" s="63">
        <v>8722</v>
      </c>
      <c r="O319" s="63">
        <v>104.19</v>
      </c>
      <c r="P319" s="63">
        <v>0</v>
      </c>
      <c r="Q319" s="63">
        <v>9.0874518000000002</v>
      </c>
      <c r="R319" s="64">
        <v>0</v>
      </c>
      <c r="S319" s="64">
        <f t="shared" si="5"/>
        <v>3.7052567108083767E-6</v>
      </c>
      <c r="T319" s="64">
        <f>Q319/'סכום נכסי הקרן'!$C$41</f>
        <v>3.9651163195544621E-7</v>
      </c>
    </row>
    <row r="320" spans="1:20">
      <c r="A320" t="s">
        <v>1230</v>
      </c>
      <c r="B320" t="s">
        <v>1231</v>
      </c>
      <c r="C320" t="s">
        <v>97</v>
      </c>
      <c r="D320" t="s">
        <v>120</v>
      </c>
      <c r="E320" t="s">
        <v>769</v>
      </c>
      <c r="F320" t="s">
        <v>560</v>
      </c>
      <c r="G320" t="s">
        <v>770</v>
      </c>
      <c r="H320" t="s">
        <v>147</v>
      </c>
      <c r="I320" t="s">
        <v>264</v>
      </c>
      <c r="J320" s="63">
        <v>2.12</v>
      </c>
      <c r="K320" t="s">
        <v>99</v>
      </c>
      <c r="L320" s="64">
        <v>4.2000000000000003E-2</v>
      </c>
      <c r="M320" s="64">
        <v>1.23E-2</v>
      </c>
      <c r="N320" s="63">
        <v>3480765.47</v>
      </c>
      <c r="O320" s="63">
        <v>106.95</v>
      </c>
      <c r="P320" s="63">
        <v>0</v>
      </c>
      <c r="Q320" s="63">
        <v>3722.6786701649999</v>
      </c>
      <c r="R320" s="64">
        <v>8.0000000000000002E-3</v>
      </c>
      <c r="S320" s="64">
        <f t="shared" si="5"/>
        <v>1.5178600589454646E-3</v>
      </c>
      <c r="T320" s="64">
        <f>Q320/'סכום נכסי הקרן'!$C$41</f>
        <v>1.624311663202279E-4</v>
      </c>
    </row>
    <row r="321" spans="1:20">
      <c r="A321" t="s">
        <v>1232</v>
      </c>
      <c r="B321" t="s">
        <v>1233</v>
      </c>
      <c r="C321" t="s">
        <v>97</v>
      </c>
      <c r="D321" t="s">
        <v>120</v>
      </c>
      <c r="E321" t="s">
        <v>1234</v>
      </c>
      <c r="F321" t="s">
        <v>797</v>
      </c>
      <c r="G321" t="s">
        <v>765</v>
      </c>
      <c r="H321" t="s">
        <v>208</v>
      </c>
      <c r="I321" t="s">
        <v>264</v>
      </c>
      <c r="J321" s="63">
        <v>1.72</v>
      </c>
      <c r="K321" t="s">
        <v>99</v>
      </c>
      <c r="L321" s="64">
        <v>4.2000000000000003E-2</v>
      </c>
      <c r="M321" s="64">
        <v>9.9000000000000008E-3</v>
      </c>
      <c r="N321" s="63">
        <v>1163822.72</v>
      </c>
      <c r="O321" s="63">
        <v>105.56</v>
      </c>
      <c r="P321" s="63">
        <v>222.59468000000001</v>
      </c>
      <c r="Q321" s="63">
        <v>1451.1259432320001</v>
      </c>
      <c r="R321" s="64">
        <v>4.4000000000000003E-3</v>
      </c>
      <c r="S321" s="64">
        <f t="shared" si="5"/>
        <v>5.9167236951820793E-4</v>
      </c>
      <c r="T321" s="64">
        <f>Q321/'סכום נכסי הקרן'!$C$41</f>
        <v>6.3316794255107527E-5</v>
      </c>
    </row>
    <row r="322" spans="1:20">
      <c r="A322" t="s">
        <v>1235</v>
      </c>
      <c r="B322" t="s">
        <v>1236</v>
      </c>
      <c r="C322" t="s">
        <v>97</v>
      </c>
      <c r="D322" t="s">
        <v>120</v>
      </c>
      <c r="E322" t="s">
        <v>1234</v>
      </c>
      <c r="F322" t="s">
        <v>797</v>
      </c>
      <c r="G322" t="s">
        <v>765</v>
      </c>
      <c r="H322" t="s">
        <v>208</v>
      </c>
      <c r="I322" t="s">
        <v>264</v>
      </c>
      <c r="J322" s="63">
        <v>2.29</v>
      </c>
      <c r="K322" t="s">
        <v>99</v>
      </c>
      <c r="L322" s="64">
        <v>3.4200000000000001E-2</v>
      </c>
      <c r="M322" s="64">
        <v>1.1599999999999999E-2</v>
      </c>
      <c r="N322" s="63">
        <v>7950280</v>
      </c>
      <c r="O322" s="63">
        <v>106.7</v>
      </c>
      <c r="P322" s="63">
        <v>0</v>
      </c>
      <c r="Q322" s="63">
        <v>8482.9487599999993</v>
      </c>
      <c r="R322" s="64">
        <v>2.1399999999999999E-2</v>
      </c>
      <c r="S322" s="64">
        <f t="shared" si="5"/>
        <v>3.4587806914622198E-3</v>
      </c>
      <c r="T322" s="64">
        <f>Q322/'סכום נכסי הקרן'!$C$41</f>
        <v>3.701354274717615E-4</v>
      </c>
    </row>
    <row r="323" spans="1:20">
      <c r="A323" t="s">
        <v>1237</v>
      </c>
      <c r="B323" t="s">
        <v>1238</v>
      </c>
      <c r="C323" t="s">
        <v>97</v>
      </c>
      <c r="D323" t="s">
        <v>120</v>
      </c>
      <c r="E323" t="s">
        <v>729</v>
      </c>
      <c r="F323" t="s">
        <v>475</v>
      </c>
      <c r="G323" t="s">
        <v>765</v>
      </c>
      <c r="H323" t="s">
        <v>208</v>
      </c>
      <c r="I323" t="s">
        <v>264</v>
      </c>
      <c r="J323" s="63">
        <v>4.12</v>
      </c>
      <c r="K323" t="s">
        <v>99</v>
      </c>
      <c r="L323" s="64">
        <v>4.9000000000000002E-2</v>
      </c>
      <c r="M323" s="64">
        <v>1.72E-2</v>
      </c>
      <c r="N323" s="63">
        <v>12020.2</v>
      </c>
      <c r="O323" s="63">
        <v>114.8</v>
      </c>
      <c r="P323" s="63">
        <v>0</v>
      </c>
      <c r="Q323" s="63">
        <v>13.7991896</v>
      </c>
      <c r="R323" s="64">
        <v>0</v>
      </c>
      <c r="S323" s="64">
        <f t="shared" si="5"/>
        <v>5.6263891126352005E-6</v>
      </c>
      <c r="T323" s="64">
        <f>Q323/'סכום נכסי הקרן'!$C$41</f>
        <v>6.0209828985927836E-7</v>
      </c>
    </row>
    <row r="324" spans="1:20">
      <c r="A324" t="s">
        <v>1239</v>
      </c>
      <c r="B324" t="s">
        <v>1240</v>
      </c>
      <c r="C324" t="s">
        <v>97</v>
      </c>
      <c r="D324" t="s">
        <v>120</v>
      </c>
      <c r="E324" t="s">
        <v>1241</v>
      </c>
      <c r="F324" t="s">
        <v>797</v>
      </c>
      <c r="G324" t="s">
        <v>765</v>
      </c>
      <c r="H324" t="s">
        <v>208</v>
      </c>
      <c r="I324" t="s">
        <v>264</v>
      </c>
      <c r="J324" s="63">
        <v>2.27</v>
      </c>
      <c r="K324" t="s">
        <v>99</v>
      </c>
      <c r="L324" s="64">
        <v>4.2000000000000003E-2</v>
      </c>
      <c r="M324" s="64">
        <v>1.2699999999999999E-2</v>
      </c>
      <c r="N324" s="63">
        <v>789788.21</v>
      </c>
      <c r="O324" s="63">
        <v>107.36</v>
      </c>
      <c r="P324" s="63">
        <v>0</v>
      </c>
      <c r="Q324" s="63">
        <v>847.91662225599998</v>
      </c>
      <c r="R324" s="64">
        <v>1.6000000000000001E-3</v>
      </c>
      <c r="S324" s="64">
        <f t="shared" si="5"/>
        <v>3.4572384249895172E-4</v>
      </c>
      <c r="T324" s="64">
        <f>Q324/'סכום נכסי הקרן'!$C$41</f>
        <v>3.6997038449532815E-5</v>
      </c>
    </row>
    <row r="325" spans="1:20">
      <c r="A325" t="s">
        <v>1242</v>
      </c>
      <c r="B325" t="s">
        <v>1243</v>
      </c>
      <c r="C325" t="s">
        <v>97</v>
      </c>
      <c r="D325" t="s">
        <v>120</v>
      </c>
      <c r="E325" t="s">
        <v>1241</v>
      </c>
      <c r="F325" t="s">
        <v>797</v>
      </c>
      <c r="G325" t="s">
        <v>765</v>
      </c>
      <c r="H325" t="s">
        <v>208</v>
      </c>
      <c r="I325" t="s">
        <v>264</v>
      </c>
      <c r="J325" s="63">
        <v>3.51</v>
      </c>
      <c r="K325" t="s">
        <v>99</v>
      </c>
      <c r="L325" s="64">
        <v>4.2999999999999997E-2</v>
      </c>
      <c r="M325" s="64">
        <v>1.67E-2</v>
      </c>
      <c r="N325" s="63">
        <v>6584799.2800000003</v>
      </c>
      <c r="O325" s="63">
        <v>111.49</v>
      </c>
      <c r="P325" s="63">
        <v>0</v>
      </c>
      <c r="Q325" s="63">
        <v>7341.3927172719996</v>
      </c>
      <c r="R325" s="64">
        <v>5.4000000000000003E-3</v>
      </c>
      <c r="S325" s="64">
        <f t="shared" si="5"/>
        <v>2.9933302790504835E-3</v>
      </c>
      <c r="T325" s="64">
        <f>Q325/'סכום נכסי הקרן'!$C$41</f>
        <v>3.2032605742693989E-4</v>
      </c>
    </row>
    <row r="326" spans="1:20">
      <c r="A326" t="s">
        <v>1244</v>
      </c>
      <c r="B326" t="s">
        <v>1245</v>
      </c>
      <c r="C326" t="s">
        <v>97</v>
      </c>
      <c r="D326" t="s">
        <v>120</v>
      </c>
      <c r="E326" t="s">
        <v>1246</v>
      </c>
      <c r="F326" t="s">
        <v>448</v>
      </c>
      <c r="G326" t="s">
        <v>770</v>
      </c>
      <c r="H326" t="s">
        <v>147</v>
      </c>
      <c r="I326" t="s">
        <v>997</v>
      </c>
      <c r="J326" s="63">
        <v>1.49</v>
      </c>
      <c r="K326" t="s">
        <v>99</v>
      </c>
      <c r="L326" s="64">
        <v>2.75E-2</v>
      </c>
      <c r="M326" s="64">
        <v>5.7000000000000002E-3</v>
      </c>
      <c r="N326" s="63">
        <v>882739.94</v>
      </c>
      <c r="O326" s="63">
        <v>103.25</v>
      </c>
      <c r="P326" s="63">
        <v>0</v>
      </c>
      <c r="Q326" s="63">
        <v>911.42898805000004</v>
      </c>
      <c r="R326" s="64">
        <v>2.8199999999999999E-2</v>
      </c>
      <c r="S326" s="64">
        <f t="shared" si="5"/>
        <v>3.716199489935727E-4</v>
      </c>
      <c r="T326" s="64">
        <f>Q326/'סכום נכסי הקרן'!$C$41</f>
        <v>3.9768265451840572E-5</v>
      </c>
    </row>
    <row r="327" spans="1:20">
      <c r="A327" t="s">
        <v>1247</v>
      </c>
      <c r="B327" t="s">
        <v>1248</v>
      </c>
      <c r="C327" t="s">
        <v>97</v>
      </c>
      <c r="D327" t="s">
        <v>120</v>
      </c>
      <c r="E327" t="s">
        <v>742</v>
      </c>
      <c r="F327" t="s">
        <v>480</v>
      </c>
      <c r="G327" t="s">
        <v>765</v>
      </c>
      <c r="H327" t="s">
        <v>208</v>
      </c>
      <c r="I327" t="s">
        <v>688</v>
      </c>
      <c r="J327" s="63">
        <v>2.42</v>
      </c>
      <c r="K327" t="s">
        <v>99</v>
      </c>
      <c r="L327" s="64">
        <v>3.85E-2</v>
      </c>
      <c r="M327" s="64">
        <v>1.23E-2</v>
      </c>
      <c r="N327" s="63">
        <v>3011110</v>
      </c>
      <c r="O327" s="63">
        <v>106.42</v>
      </c>
      <c r="P327" s="63">
        <v>0</v>
      </c>
      <c r="Q327" s="63">
        <v>3204.4232619999998</v>
      </c>
      <c r="R327" s="64">
        <v>2.4299999999999999E-2</v>
      </c>
      <c r="S327" s="64">
        <f t="shared" si="5"/>
        <v>1.3065500711427122E-3</v>
      </c>
      <c r="T327" s="64">
        <f>Q327/'סכום נכסי הקרן'!$C$41</f>
        <v>1.3981819381882326E-4</v>
      </c>
    </row>
    <row r="328" spans="1:20">
      <c r="A328" t="s">
        <v>1249</v>
      </c>
      <c r="B328" t="s">
        <v>1250</v>
      </c>
      <c r="C328" t="s">
        <v>97</v>
      </c>
      <c r="D328" t="s">
        <v>120</v>
      </c>
      <c r="E328" t="s">
        <v>1251</v>
      </c>
      <c r="F328" t="s">
        <v>560</v>
      </c>
      <c r="G328" t="s">
        <v>765</v>
      </c>
      <c r="H328" t="s">
        <v>208</v>
      </c>
      <c r="I328" t="s">
        <v>264</v>
      </c>
      <c r="J328" s="63">
        <v>2.76</v>
      </c>
      <c r="K328" t="s">
        <v>99</v>
      </c>
      <c r="L328" s="64">
        <v>0.05</v>
      </c>
      <c r="M328" s="64">
        <v>4.1799999999999997E-2</v>
      </c>
      <c r="N328" s="63">
        <v>423618</v>
      </c>
      <c r="O328" s="63">
        <v>102.35</v>
      </c>
      <c r="P328" s="63">
        <v>0</v>
      </c>
      <c r="Q328" s="63">
        <v>433.57302299999998</v>
      </c>
      <c r="R328" s="64">
        <v>2E-3</v>
      </c>
      <c r="S328" s="64">
        <f t="shared" si="5"/>
        <v>1.7678215944938762E-4</v>
      </c>
      <c r="T328" s="64">
        <f>Q328/'סכום נכסי הקרן'!$C$41</f>
        <v>1.8918036728578435E-5</v>
      </c>
    </row>
    <row r="329" spans="1:20">
      <c r="A329" t="s">
        <v>1252</v>
      </c>
      <c r="B329" t="s">
        <v>1253</v>
      </c>
      <c r="C329" t="s">
        <v>97</v>
      </c>
      <c r="D329" t="s">
        <v>120</v>
      </c>
      <c r="E329" t="s">
        <v>1254</v>
      </c>
      <c r="F329" t="s">
        <v>560</v>
      </c>
      <c r="G329" t="s">
        <v>770</v>
      </c>
      <c r="H329" t="s">
        <v>147</v>
      </c>
      <c r="I329" t="s">
        <v>264</v>
      </c>
      <c r="J329" s="63">
        <v>2.2599999999999998</v>
      </c>
      <c r="K329" t="s">
        <v>99</v>
      </c>
      <c r="L329" s="64">
        <v>5.5500000000000001E-2</v>
      </c>
      <c r="M329" s="64">
        <v>8.0199999999999994E-2</v>
      </c>
      <c r="N329" s="63">
        <v>1052704.19</v>
      </c>
      <c r="O329" s="63">
        <v>97.41</v>
      </c>
      <c r="P329" s="63">
        <v>0</v>
      </c>
      <c r="Q329" s="63">
        <v>1025.439151479</v>
      </c>
      <c r="R329" s="64">
        <v>2.3E-3</v>
      </c>
      <c r="S329" s="64">
        <f t="shared" si="5"/>
        <v>4.1810568915955207E-4</v>
      </c>
      <c r="T329" s="64">
        <f>Q329/'סכום נכסי הקרן'!$C$41</f>
        <v>4.4742856454429423E-5</v>
      </c>
    </row>
    <row r="330" spans="1:20">
      <c r="A330" t="s">
        <v>1255</v>
      </c>
      <c r="B330" t="s">
        <v>1256</v>
      </c>
      <c r="C330" t="s">
        <v>97</v>
      </c>
      <c r="D330" t="s">
        <v>120</v>
      </c>
      <c r="E330" t="s">
        <v>1257</v>
      </c>
      <c r="F330" t="s">
        <v>620</v>
      </c>
      <c r="G330" t="s">
        <v>770</v>
      </c>
      <c r="H330" t="s">
        <v>147</v>
      </c>
      <c r="I330" t="s">
        <v>1258</v>
      </c>
      <c r="J330" s="63">
        <v>1.1499999999999999</v>
      </c>
      <c r="K330" t="s">
        <v>99</v>
      </c>
      <c r="L330" s="64">
        <v>3.5000000000000003E-2</v>
      </c>
      <c r="M330" s="64">
        <v>1.03E-2</v>
      </c>
      <c r="N330" s="63">
        <v>753024.75</v>
      </c>
      <c r="O330" s="63">
        <v>104.02</v>
      </c>
      <c r="P330" s="63">
        <v>0</v>
      </c>
      <c r="Q330" s="63">
        <v>783.29634495000005</v>
      </c>
      <c r="R330" s="64">
        <v>1.67E-2</v>
      </c>
      <c r="S330" s="64">
        <f t="shared" si="5"/>
        <v>3.1937600358745901E-4</v>
      </c>
      <c r="T330" s="64">
        <f>Q330/'סכום נכסי הקרן'!$C$41</f>
        <v>3.4177470084722831E-5</v>
      </c>
    </row>
    <row r="331" spans="1:20">
      <c r="A331" t="s">
        <v>1259</v>
      </c>
      <c r="B331" t="s">
        <v>1260</v>
      </c>
      <c r="C331" t="s">
        <v>97</v>
      </c>
      <c r="D331" t="s">
        <v>120</v>
      </c>
      <c r="E331" t="s">
        <v>1261</v>
      </c>
      <c r="F331" t="s">
        <v>475</v>
      </c>
      <c r="G331" t="s">
        <v>770</v>
      </c>
      <c r="H331" t="s">
        <v>147</v>
      </c>
      <c r="I331" t="s">
        <v>264</v>
      </c>
      <c r="J331" s="63">
        <v>1.62</v>
      </c>
      <c r="K331" t="s">
        <v>99</v>
      </c>
      <c r="L331" s="64">
        <v>3.85E-2</v>
      </c>
      <c r="M331" s="64">
        <v>8.3999999999999995E-3</v>
      </c>
      <c r="N331" s="63">
        <v>3986.25</v>
      </c>
      <c r="O331" s="63">
        <v>104.9</v>
      </c>
      <c r="P331" s="63">
        <v>0</v>
      </c>
      <c r="Q331" s="63">
        <v>4.18157625</v>
      </c>
      <c r="R331" s="64">
        <v>0</v>
      </c>
      <c r="S331" s="64">
        <f t="shared" ref="S331:S394" si="6">Q331/$Q$10</f>
        <v>1.7049678835236767E-6</v>
      </c>
      <c r="T331" s="64">
        <f>Q331/'סכום נכסי הקרן'!$C$41</f>
        <v>1.8245418622562982E-7</v>
      </c>
    </row>
    <row r="332" spans="1:20">
      <c r="A332" t="s">
        <v>1262</v>
      </c>
      <c r="B332" t="s">
        <v>1263</v>
      </c>
      <c r="C332" t="s">
        <v>97</v>
      </c>
      <c r="D332" t="s">
        <v>120</v>
      </c>
      <c r="E332" t="s">
        <v>1264</v>
      </c>
      <c r="F332" t="s">
        <v>837</v>
      </c>
      <c r="G332" t="s">
        <v>765</v>
      </c>
      <c r="H332" t="s">
        <v>208</v>
      </c>
      <c r="I332" t="s">
        <v>264</v>
      </c>
      <c r="J332" s="63">
        <v>1.94</v>
      </c>
      <c r="K332" t="s">
        <v>99</v>
      </c>
      <c r="L332" s="64">
        <v>4.1000000000000002E-2</v>
      </c>
      <c r="M332" s="64">
        <v>6.4999999999999997E-3</v>
      </c>
      <c r="N332" s="63">
        <v>731613.91</v>
      </c>
      <c r="O332" s="63">
        <v>107.15</v>
      </c>
      <c r="P332" s="63">
        <v>0</v>
      </c>
      <c r="Q332" s="63">
        <v>783.92430456500006</v>
      </c>
      <c r="R332" s="64">
        <v>1.6999999999999999E-3</v>
      </c>
      <c r="S332" s="64">
        <f t="shared" si="6"/>
        <v>3.1963204363353611E-4</v>
      </c>
      <c r="T332" s="64">
        <f>Q332/'סכום נכסי הקרן'!$C$41</f>
        <v>3.4204869766968822E-5</v>
      </c>
    </row>
    <row r="333" spans="1:20">
      <c r="A333" t="s">
        <v>1265</v>
      </c>
      <c r="B333" t="s">
        <v>1266</v>
      </c>
      <c r="C333" t="s">
        <v>97</v>
      </c>
      <c r="D333" t="s">
        <v>120</v>
      </c>
      <c r="E333" t="s">
        <v>1264</v>
      </c>
      <c r="F333" t="s">
        <v>837</v>
      </c>
      <c r="G333" t="s">
        <v>765</v>
      </c>
      <c r="H333" t="s">
        <v>208</v>
      </c>
      <c r="I333" t="s">
        <v>440</v>
      </c>
      <c r="J333" s="63">
        <v>2.88</v>
      </c>
      <c r="K333" t="s">
        <v>99</v>
      </c>
      <c r="L333" s="64">
        <v>3.3500000000000002E-2</v>
      </c>
      <c r="M333" s="64">
        <v>1.1299999999999999E-2</v>
      </c>
      <c r="N333" s="63">
        <v>3147403</v>
      </c>
      <c r="O333" s="63">
        <v>107.27</v>
      </c>
      <c r="P333" s="63">
        <v>0</v>
      </c>
      <c r="Q333" s="63">
        <v>3376.2191981000001</v>
      </c>
      <c r="R333" s="64">
        <v>5.7000000000000002E-3</v>
      </c>
      <c r="S333" s="64">
        <f t="shared" si="6"/>
        <v>1.3765969950916383E-3</v>
      </c>
      <c r="T333" s="64">
        <f>Q333/'סכום נכסי הקרן'!$C$41</f>
        <v>1.4731414411220744E-4</v>
      </c>
    </row>
    <row r="334" spans="1:20">
      <c r="A334" t="s">
        <v>1267</v>
      </c>
      <c r="B334" t="s">
        <v>1268</v>
      </c>
      <c r="C334" t="s">
        <v>97</v>
      </c>
      <c r="D334" t="s">
        <v>120</v>
      </c>
      <c r="E334" t="s">
        <v>1264</v>
      </c>
      <c r="F334" t="s">
        <v>837</v>
      </c>
      <c r="G334" t="s">
        <v>765</v>
      </c>
      <c r="H334" t="s">
        <v>208</v>
      </c>
      <c r="I334" t="s">
        <v>1269</v>
      </c>
      <c r="J334" s="63">
        <v>6.53</v>
      </c>
      <c r="K334" t="s">
        <v>99</v>
      </c>
      <c r="L334" s="64">
        <v>2.7400000000000001E-2</v>
      </c>
      <c r="M334" s="64">
        <v>2.6200000000000001E-2</v>
      </c>
      <c r="N334" s="63">
        <v>12606000</v>
      </c>
      <c r="O334" s="63">
        <v>101.43</v>
      </c>
      <c r="P334" s="63">
        <v>0</v>
      </c>
      <c r="Q334" s="63">
        <v>12786.265799999999</v>
      </c>
      <c r="R334" s="64">
        <v>1.6799999999999999E-2</v>
      </c>
      <c r="S334" s="64">
        <f t="shared" si="6"/>
        <v>5.2133863490345699E-3</v>
      </c>
      <c r="T334" s="64">
        <f>Q334/'סכום נכסי הקרן'!$C$41</f>
        <v>5.579015141487858E-4</v>
      </c>
    </row>
    <row r="335" spans="1:20">
      <c r="A335" t="s">
        <v>1270</v>
      </c>
      <c r="B335" t="s">
        <v>1271</v>
      </c>
      <c r="C335" t="s">
        <v>97</v>
      </c>
      <c r="D335" t="s">
        <v>120</v>
      </c>
      <c r="E335" t="s">
        <v>1264</v>
      </c>
      <c r="F335" t="s">
        <v>837</v>
      </c>
      <c r="G335" t="s">
        <v>765</v>
      </c>
      <c r="H335" t="s">
        <v>208</v>
      </c>
      <c r="I335" t="s">
        <v>440</v>
      </c>
      <c r="J335" s="63">
        <v>4.49</v>
      </c>
      <c r="K335" t="s">
        <v>99</v>
      </c>
      <c r="L335" s="64">
        <v>2.1999999999999999E-2</v>
      </c>
      <c r="M335" s="64">
        <v>1.7999999999999999E-2</v>
      </c>
      <c r="N335" s="63">
        <v>1760154</v>
      </c>
      <c r="O335" s="63">
        <v>101.82</v>
      </c>
      <c r="P335" s="63">
        <v>0</v>
      </c>
      <c r="Q335" s="63">
        <v>1792.1888028000001</v>
      </c>
      <c r="R335" s="64">
        <v>1.1999999999999999E-3</v>
      </c>
      <c r="S335" s="64">
        <f t="shared" si="6"/>
        <v>7.3073505474992783E-4</v>
      </c>
      <c r="T335" s="64">
        <f>Q335/'סכום נכסי הקרן'!$C$41</f>
        <v>7.8198346754422999E-5</v>
      </c>
    </row>
    <row r="336" spans="1:20">
      <c r="A336" t="s">
        <v>1272</v>
      </c>
      <c r="B336" t="s">
        <v>1273</v>
      </c>
      <c r="C336" t="s">
        <v>97</v>
      </c>
      <c r="D336" t="s">
        <v>120</v>
      </c>
      <c r="E336" t="s">
        <v>1274</v>
      </c>
      <c r="F336" t="s">
        <v>837</v>
      </c>
      <c r="G336" t="s">
        <v>765</v>
      </c>
      <c r="H336" t="s">
        <v>208</v>
      </c>
      <c r="I336" t="s">
        <v>724</v>
      </c>
      <c r="J336" s="63">
        <v>3.43</v>
      </c>
      <c r="K336" t="s">
        <v>99</v>
      </c>
      <c r="L336" s="64">
        <v>2.63E-2</v>
      </c>
      <c r="M336" s="64">
        <v>1.9800000000000002E-2</v>
      </c>
      <c r="N336" s="63">
        <v>2500000</v>
      </c>
      <c r="O336" s="63">
        <v>102.66</v>
      </c>
      <c r="P336" s="63">
        <v>0</v>
      </c>
      <c r="Q336" s="63">
        <v>2566.5</v>
      </c>
      <c r="R336" s="64">
        <v>2.6100000000000002E-2</v>
      </c>
      <c r="S336" s="64">
        <f t="shared" si="6"/>
        <v>1.046447514394486E-3</v>
      </c>
      <c r="T336" s="64">
        <f>Q336/'סכום נכסי הקרן'!$C$41</f>
        <v>1.1198376902683024E-4</v>
      </c>
    </row>
    <row r="337" spans="1:20">
      <c r="A337" t="s">
        <v>1275</v>
      </c>
      <c r="B337" t="s">
        <v>1276</v>
      </c>
      <c r="C337" t="s">
        <v>97</v>
      </c>
      <c r="D337" t="s">
        <v>120</v>
      </c>
      <c r="E337" t="s">
        <v>1277</v>
      </c>
      <c r="F337" t="s">
        <v>475</v>
      </c>
      <c r="G337" t="s">
        <v>770</v>
      </c>
      <c r="H337" t="s">
        <v>147</v>
      </c>
      <c r="I337" t="s">
        <v>264</v>
      </c>
      <c r="J337" s="63">
        <v>4.4400000000000004</v>
      </c>
      <c r="K337" t="s">
        <v>99</v>
      </c>
      <c r="L337" s="64">
        <v>2.8000000000000001E-2</v>
      </c>
      <c r="M337" s="64">
        <v>1.66E-2</v>
      </c>
      <c r="N337" s="63">
        <v>3653</v>
      </c>
      <c r="O337" s="63">
        <v>105.13</v>
      </c>
      <c r="P337" s="63">
        <v>0</v>
      </c>
      <c r="Q337" s="63">
        <v>3.8403988999999998</v>
      </c>
      <c r="R337" s="64">
        <v>0</v>
      </c>
      <c r="S337" s="64">
        <f t="shared" si="6"/>
        <v>1.5658585167303012E-6</v>
      </c>
      <c r="T337" s="64">
        <f>Q337/'סכום נכסי הקרן'!$C$41</f>
        <v>1.675676381798141E-7</v>
      </c>
    </row>
    <row r="338" spans="1:20">
      <c r="A338" t="s">
        <v>1278</v>
      </c>
      <c r="B338" t="s">
        <v>1279</v>
      </c>
      <c r="C338" t="s">
        <v>97</v>
      </c>
      <c r="D338" t="s">
        <v>120</v>
      </c>
      <c r="E338" t="s">
        <v>1277</v>
      </c>
      <c r="F338" t="s">
        <v>475</v>
      </c>
      <c r="G338" t="s">
        <v>770</v>
      </c>
      <c r="H338" t="s">
        <v>147</v>
      </c>
      <c r="I338" t="s">
        <v>264</v>
      </c>
      <c r="J338" s="63">
        <v>6.05</v>
      </c>
      <c r="K338" t="s">
        <v>99</v>
      </c>
      <c r="L338" s="64">
        <v>3.04E-2</v>
      </c>
      <c r="M338" s="64">
        <v>2.06E-2</v>
      </c>
      <c r="N338" s="63">
        <v>13945</v>
      </c>
      <c r="O338" s="63">
        <v>106.05</v>
      </c>
      <c r="P338" s="63">
        <v>0</v>
      </c>
      <c r="Q338" s="63">
        <v>14.788672500000001</v>
      </c>
      <c r="R338" s="64">
        <v>0</v>
      </c>
      <c r="S338" s="64">
        <f t="shared" si="6"/>
        <v>6.0298342407243681E-6</v>
      </c>
      <c r="T338" s="64">
        <f>Q338/'סכום נכסי הקרן'!$C$41</f>
        <v>6.4527227175275128E-7</v>
      </c>
    </row>
    <row r="339" spans="1:20">
      <c r="A339" t="s">
        <v>1280</v>
      </c>
      <c r="B339" t="s">
        <v>1281</v>
      </c>
      <c r="C339" t="s">
        <v>97</v>
      </c>
      <c r="D339" t="s">
        <v>120</v>
      </c>
      <c r="E339" t="s">
        <v>825</v>
      </c>
      <c r="F339" t="s">
        <v>475</v>
      </c>
      <c r="G339" t="s">
        <v>770</v>
      </c>
      <c r="H339" t="s">
        <v>147</v>
      </c>
      <c r="I339" t="s">
        <v>771</v>
      </c>
      <c r="J339" s="63">
        <v>2.39</v>
      </c>
      <c r="K339" t="s">
        <v>99</v>
      </c>
      <c r="L339" s="64">
        <v>7.0499999999999993E-2</v>
      </c>
      <c r="M339" s="64">
        <v>1.47E-2</v>
      </c>
      <c r="N339" s="63">
        <v>7995.08</v>
      </c>
      <c r="O339" s="63">
        <v>113.58</v>
      </c>
      <c r="P339" s="63">
        <v>0</v>
      </c>
      <c r="Q339" s="63">
        <v>9.0808118639999993</v>
      </c>
      <c r="R339" s="64">
        <v>0</v>
      </c>
      <c r="S339" s="64">
        <f t="shared" si="6"/>
        <v>3.7025493877914509E-6</v>
      </c>
      <c r="T339" s="64">
        <f>Q339/'סכום נכסי הקרן'!$C$41</f>
        <v>3.9622191247000803E-7</v>
      </c>
    </row>
    <row r="340" spans="1:20">
      <c r="A340" t="s">
        <v>1282</v>
      </c>
      <c r="B340" t="s">
        <v>1283</v>
      </c>
      <c r="C340" t="s">
        <v>97</v>
      </c>
      <c r="D340" t="s">
        <v>120</v>
      </c>
      <c r="E340" t="s">
        <v>825</v>
      </c>
      <c r="F340" t="s">
        <v>475</v>
      </c>
      <c r="G340" t="s">
        <v>770</v>
      </c>
      <c r="H340" t="s">
        <v>147</v>
      </c>
      <c r="I340" t="s">
        <v>635</v>
      </c>
      <c r="J340" s="63">
        <v>5.42</v>
      </c>
      <c r="K340" t="s">
        <v>99</v>
      </c>
      <c r="L340" s="64">
        <v>3.95E-2</v>
      </c>
      <c r="M340" s="64">
        <v>2.3900000000000001E-2</v>
      </c>
      <c r="N340" s="63">
        <v>629002.77</v>
      </c>
      <c r="O340" s="63">
        <v>108.7</v>
      </c>
      <c r="P340" s="63">
        <v>0</v>
      </c>
      <c r="Q340" s="63">
        <v>683.72601098999996</v>
      </c>
      <c r="R340" s="64">
        <v>4.0000000000000002E-4</v>
      </c>
      <c r="S340" s="64">
        <f t="shared" si="6"/>
        <v>2.7877786274199982E-4</v>
      </c>
      <c r="T340" s="64">
        <f>Q340/'סכום נכסי הקרן'!$C$41</f>
        <v>2.9832930330153963E-5</v>
      </c>
    </row>
    <row r="341" spans="1:20">
      <c r="A341" t="s">
        <v>1284</v>
      </c>
      <c r="B341" t="s">
        <v>1285</v>
      </c>
      <c r="C341" t="s">
        <v>97</v>
      </c>
      <c r="D341" t="s">
        <v>120</v>
      </c>
      <c r="E341" t="s">
        <v>1286</v>
      </c>
      <c r="F341" t="s">
        <v>560</v>
      </c>
      <c r="G341" t="s">
        <v>765</v>
      </c>
      <c r="H341" t="s">
        <v>208</v>
      </c>
      <c r="I341" t="s">
        <v>264</v>
      </c>
      <c r="J341" s="63">
        <v>1.52</v>
      </c>
      <c r="K341" t="s">
        <v>99</v>
      </c>
      <c r="L341" s="64">
        <v>4.65E-2</v>
      </c>
      <c r="M341" s="64">
        <v>3.3799999999999997E-2</v>
      </c>
      <c r="N341" s="63">
        <v>1861546.42</v>
      </c>
      <c r="O341" s="63">
        <v>103.9</v>
      </c>
      <c r="P341" s="63">
        <v>0</v>
      </c>
      <c r="Q341" s="63">
        <v>1934.14673038</v>
      </c>
      <c r="R341" s="64">
        <v>7.7000000000000002E-3</v>
      </c>
      <c r="S341" s="64">
        <f t="shared" si="6"/>
        <v>7.8861602902021159E-4</v>
      </c>
      <c r="T341" s="64">
        <f>Q341/'סכום נכסי הקרן'!$C$41</f>
        <v>8.4392379005989801E-5</v>
      </c>
    </row>
    <row r="342" spans="1:20">
      <c r="A342" t="s">
        <v>1287</v>
      </c>
      <c r="B342" t="s">
        <v>1288</v>
      </c>
      <c r="C342" t="s">
        <v>97</v>
      </c>
      <c r="D342" t="s">
        <v>120</v>
      </c>
      <c r="E342" t="s">
        <v>1289</v>
      </c>
      <c r="F342" t="s">
        <v>129</v>
      </c>
      <c r="G342" t="s">
        <v>765</v>
      </c>
      <c r="H342" t="s">
        <v>208</v>
      </c>
      <c r="I342" t="s">
        <v>1183</v>
      </c>
      <c r="J342" s="63">
        <v>2.56</v>
      </c>
      <c r="K342" t="s">
        <v>99</v>
      </c>
      <c r="L342" s="64">
        <v>3.5499999999999997E-2</v>
      </c>
      <c r="M342" s="64">
        <v>2.23E-2</v>
      </c>
      <c r="N342" s="63">
        <v>12877</v>
      </c>
      <c r="O342" s="63">
        <v>105.16</v>
      </c>
      <c r="P342" s="63">
        <v>2.9792399999999999</v>
      </c>
      <c r="Q342" s="63">
        <v>16.5206932</v>
      </c>
      <c r="R342" s="64">
        <v>0</v>
      </c>
      <c r="S342" s="64">
        <f t="shared" si="6"/>
        <v>6.7360367563662142E-6</v>
      </c>
      <c r="T342" s="64">
        <f>Q342/'סכום נכסי הקרן'!$C$41</f>
        <v>7.2084531130797778E-7</v>
      </c>
    </row>
    <row r="343" spans="1:20">
      <c r="A343" t="s">
        <v>1290</v>
      </c>
      <c r="B343" t="s">
        <v>1291</v>
      </c>
      <c r="C343" t="s">
        <v>97</v>
      </c>
      <c r="D343" t="s">
        <v>120</v>
      </c>
      <c r="E343" t="s">
        <v>1289</v>
      </c>
      <c r="F343" t="s">
        <v>129</v>
      </c>
      <c r="G343" t="s">
        <v>765</v>
      </c>
      <c r="H343" t="s">
        <v>208</v>
      </c>
      <c r="I343" t="s">
        <v>264</v>
      </c>
      <c r="J343" s="63">
        <v>3.98</v>
      </c>
      <c r="K343" t="s">
        <v>99</v>
      </c>
      <c r="L343" s="64">
        <v>2.5000000000000001E-2</v>
      </c>
      <c r="M343" s="64">
        <v>2.4199999999999999E-2</v>
      </c>
      <c r="N343" s="63">
        <v>4740980</v>
      </c>
      <c r="O343" s="63">
        <v>101.5</v>
      </c>
      <c r="P343" s="63">
        <v>0</v>
      </c>
      <c r="Q343" s="63">
        <v>4812.0946999999996</v>
      </c>
      <c r="R343" s="64">
        <v>3.8999999999999998E-3</v>
      </c>
      <c r="S343" s="64">
        <f t="shared" si="6"/>
        <v>1.9620512518394233E-3</v>
      </c>
      <c r="T343" s="64">
        <f>Q343/'סכום נכסי הקרן'!$C$41</f>
        <v>2.0996551779467519E-4</v>
      </c>
    </row>
    <row r="344" spans="1:20">
      <c r="A344" t="s">
        <v>1292</v>
      </c>
      <c r="B344" t="s">
        <v>1293</v>
      </c>
      <c r="C344" t="s">
        <v>97</v>
      </c>
      <c r="D344" t="s">
        <v>120</v>
      </c>
      <c r="E344" t="s">
        <v>1289</v>
      </c>
      <c r="F344" t="s">
        <v>129</v>
      </c>
      <c r="G344" t="s">
        <v>765</v>
      </c>
      <c r="H344" t="s">
        <v>208</v>
      </c>
      <c r="I344" t="s">
        <v>264</v>
      </c>
      <c r="J344" s="63">
        <v>2.42</v>
      </c>
      <c r="K344" t="s">
        <v>99</v>
      </c>
      <c r="L344" s="64">
        <v>4.1399999999999999E-2</v>
      </c>
      <c r="M344" s="64">
        <v>1.9E-2</v>
      </c>
      <c r="N344" s="63">
        <v>8849.82</v>
      </c>
      <c r="O344" s="63">
        <v>105.4</v>
      </c>
      <c r="P344" s="63">
        <v>3.0169100000000002</v>
      </c>
      <c r="Q344" s="63">
        <v>12.344620279999999</v>
      </c>
      <c r="R344" s="64">
        <v>0</v>
      </c>
      <c r="S344" s="64">
        <f t="shared" si="6"/>
        <v>5.0333127637443069E-6</v>
      </c>
      <c r="T344" s="64">
        <f>Q344/'סכום נכסי הקרן'!$C$41</f>
        <v>5.3863125118232785E-7</v>
      </c>
    </row>
    <row r="345" spans="1:20">
      <c r="A345" t="s">
        <v>1294</v>
      </c>
      <c r="B345" t="s">
        <v>1295</v>
      </c>
      <c r="C345" t="s">
        <v>97</v>
      </c>
      <c r="D345" t="s">
        <v>120</v>
      </c>
      <c r="E345" t="s">
        <v>1163</v>
      </c>
      <c r="F345" t="s">
        <v>560</v>
      </c>
      <c r="G345" t="s">
        <v>765</v>
      </c>
      <c r="H345" t="s">
        <v>208</v>
      </c>
      <c r="I345" t="s">
        <v>264</v>
      </c>
      <c r="J345" s="63">
        <v>3.29</v>
      </c>
      <c r="K345" t="s">
        <v>99</v>
      </c>
      <c r="L345" s="64">
        <v>5.1499999999999997E-2</v>
      </c>
      <c r="M345" s="64">
        <v>6.3500000000000001E-2</v>
      </c>
      <c r="N345" s="63">
        <v>4037214.63</v>
      </c>
      <c r="O345" s="63">
        <v>97.75</v>
      </c>
      <c r="P345" s="63">
        <v>0</v>
      </c>
      <c r="Q345" s="63">
        <v>3946.377300825</v>
      </c>
      <c r="R345" s="64">
        <v>8.0000000000000002E-3</v>
      </c>
      <c r="S345" s="64">
        <f t="shared" si="6"/>
        <v>1.6090694398251089E-3</v>
      </c>
      <c r="T345" s="64">
        <f>Q345/'סכום נכסי הקרן'!$C$41</f>
        <v>1.7219178030325835E-4</v>
      </c>
    </row>
    <row r="346" spans="1:20">
      <c r="A346" t="s">
        <v>1296</v>
      </c>
      <c r="B346" t="s">
        <v>1297</v>
      </c>
      <c r="C346" t="s">
        <v>97</v>
      </c>
      <c r="D346" t="s">
        <v>120</v>
      </c>
      <c r="E346" t="s">
        <v>1298</v>
      </c>
      <c r="F346" t="s">
        <v>790</v>
      </c>
      <c r="G346" t="s">
        <v>765</v>
      </c>
      <c r="H346" t="s">
        <v>208</v>
      </c>
      <c r="I346" t="s">
        <v>599</v>
      </c>
      <c r="J346" s="63">
        <v>1.61</v>
      </c>
      <c r="K346" t="s">
        <v>99</v>
      </c>
      <c r="L346" s="64">
        <v>0.02</v>
      </c>
      <c r="M346" s="64">
        <v>1.4E-2</v>
      </c>
      <c r="N346" s="63">
        <v>2000000</v>
      </c>
      <c r="O346" s="63">
        <v>100.95</v>
      </c>
      <c r="P346" s="63">
        <v>10</v>
      </c>
      <c r="Q346" s="63">
        <v>2029</v>
      </c>
      <c r="R346" s="64">
        <v>6.0000000000000001E-3</v>
      </c>
      <c r="S346" s="64">
        <f t="shared" si="6"/>
        <v>8.2729086565611228E-4</v>
      </c>
      <c r="T346" s="64">
        <f>Q346/'סכום נכסי הקרן'!$C$41</f>
        <v>8.8531099690410505E-5</v>
      </c>
    </row>
    <row r="347" spans="1:20">
      <c r="A347" t="s">
        <v>1299</v>
      </c>
      <c r="B347" t="s">
        <v>1300</v>
      </c>
      <c r="C347" t="s">
        <v>97</v>
      </c>
      <c r="D347" t="s">
        <v>120</v>
      </c>
      <c r="E347" t="s">
        <v>1301</v>
      </c>
      <c r="F347" t="s">
        <v>560</v>
      </c>
      <c r="G347" t="s">
        <v>765</v>
      </c>
      <c r="H347" t="s">
        <v>208</v>
      </c>
      <c r="I347" t="s">
        <v>1302</v>
      </c>
      <c r="J347" s="63">
        <v>1.88</v>
      </c>
      <c r="K347" t="s">
        <v>99</v>
      </c>
      <c r="L347" s="64">
        <v>5.5E-2</v>
      </c>
      <c r="M347" s="64">
        <v>3.61E-2</v>
      </c>
      <c r="N347" s="63">
        <v>2700000</v>
      </c>
      <c r="O347" s="63">
        <v>103.54</v>
      </c>
      <c r="P347" s="63">
        <v>74.25</v>
      </c>
      <c r="Q347" s="63">
        <v>2869.83</v>
      </c>
      <c r="R347" s="64">
        <v>2.81E-2</v>
      </c>
      <c r="S347" s="64">
        <f t="shared" si="6"/>
        <v>1.170125256276925E-3</v>
      </c>
      <c r="T347" s="64">
        <f>Q347/'סכום נכסי הקרן'!$C$41</f>
        <v>1.2521892844974408E-4</v>
      </c>
    </row>
    <row r="348" spans="1:20">
      <c r="A348" t="s">
        <v>1303</v>
      </c>
      <c r="B348" t="s">
        <v>1304</v>
      </c>
      <c r="C348" t="s">
        <v>97</v>
      </c>
      <c r="D348" t="s">
        <v>120</v>
      </c>
      <c r="E348" t="s">
        <v>1176</v>
      </c>
      <c r="F348" t="s">
        <v>620</v>
      </c>
      <c r="G348" t="s">
        <v>770</v>
      </c>
      <c r="H348" t="s">
        <v>147</v>
      </c>
      <c r="I348" t="s">
        <v>264</v>
      </c>
      <c r="J348" s="63">
        <v>3.62</v>
      </c>
      <c r="K348" t="s">
        <v>99</v>
      </c>
      <c r="L348" s="64">
        <v>2.1499999999999998E-2</v>
      </c>
      <c r="M348" s="64">
        <v>1.29E-2</v>
      </c>
      <c r="N348" s="63">
        <v>1426579.69</v>
      </c>
      <c r="O348" s="63">
        <v>103.15</v>
      </c>
      <c r="P348" s="63">
        <v>59.223520000000001</v>
      </c>
      <c r="Q348" s="63">
        <v>1530.740470235</v>
      </c>
      <c r="R348" s="64">
        <v>6.4000000000000003E-3</v>
      </c>
      <c r="S348" s="64">
        <f t="shared" si="6"/>
        <v>6.2413386333935803E-4</v>
      </c>
      <c r="T348" s="64">
        <f>Q348/'סכום נכסי הקרן'!$C$41</f>
        <v>6.6790604815436492E-5</v>
      </c>
    </row>
    <row r="349" spans="1:20">
      <c r="A349" t="s">
        <v>1305</v>
      </c>
      <c r="B349" t="s">
        <v>1306</v>
      </c>
      <c r="C349" t="s">
        <v>97</v>
      </c>
      <c r="D349" t="s">
        <v>120</v>
      </c>
      <c r="E349" t="s">
        <v>1176</v>
      </c>
      <c r="F349" t="s">
        <v>620</v>
      </c>
      <c r="G349" t="s">
        <v>770</v>
      </c>
      <c r="H349" t="s">
        <v>147</v>
      </c>
      <c r="I349" t="s">
        <v>264</v>
      </c>
      <c r="J349" s="63">
        <v>1.53</v>
      </c>
      <c r="K349" t="s">
        <v>99</v>
      </c>
      <c r="L349" s="64">
        <v>2.4E-2</v>
      </c>
      <c r="M349" s="64">
        <v>7.4000000000000003E-3</v>
      </c>
      <c r="N349" s="63">
        <v>2704574.87</v>
      </c>
      <c r="O349" s="63">
        <v>102.75</v>
      </c>
      <c r="P349" s="63">
        <v>0</v>
      </c>
      <c r="Q349" s="63">
        <v>2778.9506789249999</v>
      </c>
      <c r="R349" s="64">
        <v>1.2800000000000001E-2</v>
      </c>
      <c r="S349" s="64">
        <f t="shared" si="6"/>
        <v>1.1330707307952213E-3</v>
      </c>
      <c r="T349" s="64">
        <f>Q349/'סכום נכסי הקרן'!$C$41</f>
        <v>1.2125360255822726E-4</v>
      </c>
    </row>
    <row r="350" spans="1:20">
      <c r="A350" t="s">
        <v>1307</v>
      </c>
      <c r="B350" t="s">
        <v>1308</v>
      </c>
      <c r="C350" t="s">
        <v>97</v>
      </c>
      <c r="D350" t="s">
        <v>120</v>
      </c>
      <c r="E350" t="s">
        <v>796</v>
      </c>
      <c r="F350" t="s">
        <v>797</v>
      </c>
      <c r="G350" t="s">
        <v>765</v>
      </c>
      <c r="H350" t="s">
        <v>208</v>
      </c>
      <c r="I350" t="s">
        <v>264</v>
      </c>
      <c r="J350" s="63">
        <v>2.3199999999999998</v>
      </c>
      <c r="K350" t="s">
        <v>99</v>
      </c>
      <c r="L350" s="64">
        <v>6.2300000000000001E-2</v>
      </c>
      <c r="M350" s="64">
        <v>1.5900000000000001E-2</v>
      </c>
      <c r="N350" s="63">
        <v>14440.58</v>
      </c>
      <c r="O350" s="63">
        <v>112.71</v>
      </c>
      <c r="P350" s="63">
        <v>0</v>
      </c>
      <c r="Q350" s="63">
        <v>16.275977718</v>
      </c>
      <c r="R350" s="64">
        <v>0</v>
      </c>
      <c r="S350" s="64">
        <f t="shared" si="6"/>
        <v>6.6362581053345563E-6</v>
      </c>
      <c r="T350" s="64">
        <f>Q350/'סכום נכסי הקרן'!$C$41</f>
        <v>7.1016767171570137E-7</v>
      </c>
    </row>
    <row r="351" spans="1:20">
      <c r="A351" t="s">
        <v>1309</v>
      </c>
      <c r="B351" t="s">
        <v>1310</v>
      </c>
      <c r="C351" t="s">
        <v>97</v>
      </c>
      <c r="D351" t="s">
        <v>120</v>
      </c>
      <c r="E351" t="s">
        <v>796</v>
      </c>
      <c r="F351" t="s">
        <v>797</v>
      </c>
      <c r="G351" t="s">
        <v>765</v>
      </c>
      <c r="H351" t="s">
        <v>208</v>
      </c>
      <c r="I351" t="s">
        <v>759</v>
      </c>
      <c r="J351" s="63">
        <v>6.23</v>
      </c>
      <c r="K351" t="s">
        <v>99</v>
      </c>
      <c r="L351" s="64">
        <v>2.8000000000000001E-2</v>
      </c>
      <c r="M351" s="64">
        <v>2.5499999999999998E-2</v>
      </c>
      <c r="N351" s="63">
        <v>12751000</v>
      </c>
      <c r="O351" s="63">
        <v>102.1</v>
      </c>
      <c r="P351" s="63">
        <v>0</v>
      </c>
      <c r="Q351" s="63">
        <v>13018.771000000001</v>
      </c>
      <c r="R351" s="64">
        <v>2.4799999999999999E-2</v>
      </c>
      <c r="S351" s="64">
        <f t="shared" si="6"/>
        <v>5.3081864614927012E-3</v>
      </c>
      <c r="T351" s="64">
        <f>Q351/'סכום נכסי הקרן'!$C$41</f>
        <v>5.680463840550149E-4</v>
      </c>
    </row>
    <row r="352" spans="1:20">
      <c r="A352" t="s">
        <v>1311</v>
      </c>
      <c r="B352" t="s">
        <v>1312</v>
      </c>
      <c r="C352" t="s">
        <v>97</v>
      </c>
      <c r="D352" t="s">
        <v>120</v>
      </c>
      <c r="E352" t="s">
        <v>1313</v>
      </c>
      <c r="F352" t="s">
        <v>448</v>
      </c>
      <c r="G352" t="s">
        <v>814</v>
      </c>
      <c r="H352" t="s">
        <v>208</v>
      </c>
      <c r="I352" t="s">
        <v>623</v>
      </c>
      <c r="J352" s="63">
        <v>3.13</v>
      </c>
      <c r="K352" t="s">
        <v>99</v>
      </c>
      <c r="L352" s="64">
        <v>3.2500000000000001E-2</v>
      </c>
      <c r="M352" s="64">
        <v>1.41E-2</v>
      </c>
      <c r="N352" s="63">
        <v>3200000.9</v>
      </c>
      <c r="O352" s="63">
        <v>105.8</v>
      </c>
      <c r="P352" s="63">
        <v>0</v>
      </c>
      <c r="Q352" s="63">
        <v>3385.6009521999999</v>
      </c>
      <c r="R352" s="64">
        <v>2.8500000000000001E-2</v>
      </c>
      <c r="S352" s="64">
        <f t="shared" si="6"/>
        <v>1.380422248650417E-3</v>
      </c>
      <c r="T352" s="64">
        <f>Q352/'סכום נכסי הקרן'!$C$41</f>
        <v>1.4772349699909655E-4</v>
      </c>
    </row>
    <row r="353" spans="1:20">
      <c r="A353" t="s">
        <v>1314</v>
      </c>
      <c r="B353" t="s">
        <v>1315</v>
      </c>
      <c r="C353" t="s">
        <v>97</v>
      </c>
      <c r="D353" t="s">
        <v>120</v>
      </c>
      <c r="E353" t="s">
        <v>1210</v>
      </c>
      <c r="F353" t="s">
        <v>837</v>
      </c>
      <c r="G353" t="s">
        <v>805</v>
      </c>
      <c r="H353" t="s">
        <v>147</v>
      </c>
      <c r="I353" t="s">
        <v>264</v>
      </c>
      <c r="J353" s="63">
        <v>1.85</v>
      </c>
      <c r="K353" t="s">
        <v>99</v>
      </c>
      <c r="L353" s="64">
        <v>4.5999999999999999E-2</v>
      </c>
      <c r="M353" s="64">
        <v>1.3299999999999999E-2</v>
      </c>
      <c r="N353" s="63">
        <v>5508259.3499999996</v>
      </c>
      <c r="O353" s="63">
        <v>106.08</v>
      </c>
      <c r="P353" s="63">
        <v>0</v>
      </c>
      <c r="Q353" s="63">
        <v>5843.1615184800003</v>
      </c>
      <c r="R353" s="64">
        <v>7.4000000000000003E-3</v>
      </c>
      <c r="S353" s="64">
        <f t="shared" si="6"/>
        <v>2.3824515282364726E-3</v>
      </c>
      <c r="T353" s="64">
        <f>Q353/'סכום נכסי הקרן'!$C$41</f>
        <v>2.5495392552968125E-4</v>
      </c>
    </row>
    <row r="354" spans="1:20">
      <c r="A354" t="s">
        <v>1316</v>
      </c>
      <c r="B354" t="s">
        <v>1317</v>
      </c>
      <c r="C354" t="s">
        <v>97</v>
      </c>
      <c r="D354" t="s">
        <v>120</v>
      </c>
      <c r="E354" t="s">
        <v>1210</v>
      </c>
      <c r="F354" t="s">
        <v>837</v>
      </c>
      <c r="G354" t="s">
        <v>805</v>
      </c>
      <c r="H354" t="s">
        <v>147</v>
      </c>
      <c r="I354" t="s">
        <v>895</v>
      </c>
      <c r="J354" s="63">
        <v>0.33</v>
      </c>
      <c r="K354" t="s">
        <v>99</v>
      </c>
      <c r="L354" s="64">
        <v>4.02E-2</v>
      </c>
      <c r="M354" s="64">
        <v>1.47E-2</v>
      </c>
      <c r="N354" s="63">
        <v>283000</v>
      </c>
      <c r="O354" s="63">
        <v>101.52</v>
      </c>
      <c r="P354" s="63">
        <v>0</v>
      </c>
      <c r="Q354" s="63">
        <v>287.30160000000001</v>
      </c>
      <c r="R354" s="64">
        <v>5.0000000000000001E-3</v>
      </c>
      <c r="S354" s="64">
        <f t="shared" si="6"/>
        <v>1.1714242945706561E-4</v>
      </c>
      <c r="T354" s="64">
        <f>Q354/'סכום נכסי הקרן'!$C$41</f>
        <v>1.2535794278370844E-5</v>
      </c>
    </row>
    <row r="355" spans="1:20">
      <c r="A355" t="s">
        <v>1318</v>
      </c>
      <c r="B355" t="s">
        <v>1319</v>
      </c>
      <c r="C355" t="s">
        <v>97</v>
      </c>
      <c r="D355" t="s">
        <v>120</v>
      </c>
      <c r="E355" t="s">
        <v>1320</v>
      </c>
      <c r="F355" t="s">
        <v>560</v>
      </c>
      <c r="G355" t="s">
        <v>814</v>
      </c>
      <c r="H355" t="s">
        <v>208</v>
      </c>
      <c r="I355" t="s">
        <v>264</v>
      </c>
      <c r="J355" s="63">
        <v>2.6</v>
      </c>
      <c r="K355" t="s">
        <v>99</v>
      </c>
      <c r="L355" s="64">
        <v>6.5000000000000002E-2</v>
      </c>
      <c r="M355" s="64">
        <v>4.5400000000000003E-2</v>
      </c>
      <c r="N355" s="63">
        <v>525110</v>
      </c>
      <c r="O355" s="63">
        <v>105.2</v>
      </c>
      <c r="P355" s="63">
        <v>0</v>
      </c>
      <c r="Q355" s="63">
        <v>552.41571999999996</v>
      </c>
      <c r="R355" s="64">
        <v>2.2000000000000001E-3</v>
      </c>
      <c r="S355" s="64">
        <f t="shared" si="6"/>
        <v>2.2523828447552712E-4</v>
      </c>
      <c r="T355" s="64">
        <f>Q355/'סכום נכסי הקרן'!$C$41</f>
        <v>2.4103485055628336E-5</v>
      </c>
    </row>
    <row r="356" spans="1:20">
      <c r="A356" t="s">
        <v>1321</v>
      </c>
      <c r="B356" t="s">
        <v>1322</v>
      </c>
      <c r="C356" t="s">
        <v>97</v>
      </c>
      <c r="D356" t="s">
        <v>120</v>
      </c>
      <c r="E356" t="s">
        <v>1323</v>
      </c>
      <c r="F356" t="s">
        <v>560</v>
      </c>
      <c r="G356" t="s">
        <v>805</v>
      </c>
      <c r="H356" t="s">
        <v>147</v>
      </c>
      <c r="I356" t="s">
        <v>411</v>
      </c>
      <c r="J356" s="63">
        <v>1.47</v>
      </c>
      <c r="K356" t="s">
        <v>99</v>
      </c>
      <c r="L356" s="64">
        <v>4.8000000000000001E-2</v>
      </c>
      <c r="M356" s="64">
        <v>1.8E-3</v>
      </c>
      <c r="N356" s="63">
        <v>57509.2</v>
      </c>
      <c r="O356" s="63">
        <v>109.3</v>
      </c>
      <c r="P356" s="63">
        <v>21.090160000000001</v>
      </c>
      <c r="Q356" s="63">
        <v>83.947715599999995</v>
      </c>
      <c r="R356" s="64">
        <v>5.9999999999999995E-4</v>
      </c>
      <c r="S356" s="64">
        <f t="shared" si="6"/>
        <v>3.4228279107233668E-5</v>
      </c>
      <c r="T356" s="64">
        <f>Q356/'סכום נכסי הקרן'!$C$41</f>
        <v>3.6628800288643807E-6</v>
      </c>
    </row>
    <row r="357" spans="1:20">
      <c r="A357" t="s">
        <v>1324</v>
      </c>
      <c r="B357" t="s">
        <v>1325</v>
      </c>
      <c r="C357" t="s">
        <v>97</v>
      </c>
      <c r="D357" t="s">
        <v>120</v>
      </c>
      <c r="E357" t="s">
        <v>1326</v>
      </c>
      <c r="F357" t="s">
        <v>869</v>
      </c>
      <c r="G357" t="s">
        <v>805</v>
      </c>
      <c r="H357" t="s">
        <v>147</v>
      </c>
      <c r="I357" t="s">
        <v>771</v>
      </c>
      <c r="J357" s="63">
        <v>3.63</v>
      </c>
      <c r="K357" t="s">
        <v>99</v>
      </c>
      <c r="L357" s="64">
        <v>3.4500000000000003E-2</v>
      </c>
      <c r="M357" s="64">
        <v>1.5100000000000001E-2</v>
      </c>
      <c r="N357" s="63">
        <v>3412122.28</v>
      </c>
      <c r="O357" s="63">
        <v>108.4</v>
      </c>
      <c r="P357" s="63">
        <v>0</v>
      </c>
      <c r="Q357" s="63">
        <v>3698.7405515199998</v>
      </c>
      <c r="R357" s="64">
        <v>6.4000000000000003E-3</v>
      </c>
      <c r="S357" s="64">
        <f t="shared" si="6"/>
        <v>1.5080996908350651E-3</v>
      </c>
      <c r="T357" s="64">
        <f>Q357/'סכום נכסי הקרן'!$C$41</f>
        <v>1.6138667742512618E-4</v>
      </c>
    </row>
    <row r="358" spans="1:20">
      <c r="A358" t="s">
        <v>1327</v>
      </c>
      <c r="B358" t="s">
        <v>1328</v>
      </c>
      <c r="C358" t="s">
        <v>97</v>
      </c>
      <c r="D358" t="s">
        <v>120</v>
      </c>
      <c r="E358" t="s">
        <v>1329</v>
      </c>
      <c r="F358" t="s">
        <v>560</v>
      </c>
      <c r="G358" t="s">
        <v>814</v>
      </c>
      <c r="H358" t="s">
        <v>208</v>
      </c>
      <c r="I358" t="s">
        <v>264</v>
      </c>
      <c r="J358" s="63">
        <v>2.5099999999999998</v>
      </c>
      <c r="K358" t="s">
        <v>99</v>
      </c>
      <c r="L358" s="64">
        <v>5.3999999999999999E-2</v>
      </c>
      <c r="M358" s="64">
        <v>5.3900000000000003E-2</v>
      </c>
      <c r="N358" s="63">
        <v>3240.46</v>
      </c>
      <c r="O358" s="63">
        <v>102.85</v>
      </c>
      <c r="P358" s="63">
        <v>0.18917999999999999</v>
      </c>
      <c r="Q358" s="63">
        <v>3.5219931099999999</v>
      </c>
      <c r="R358" s="64">
        <v>0</v>
      </c>
      <c r="S358" s="64">
        <f t="shared" si="6"/>
        <v>1.4360338732413816E-6</v>
      </c>
      <c r="T358" s="64">
        <f>Q358/'סכום נכסי הקרן'!$C$41</f>
        <v>1.5367467872368108E-7</v>
      </c>
    </row>
    <row r="359" spans="1:20" s="121" customFormat="1">
      <c r="A359" s="118" t="s">
        <v>1330</v>
      </c>
      <c r="B359" s="118" t="s">
        <v>1331</v>
      </c>
      <c r="C359" s="118" t="s">
        <v>97</v>
      </c>
      <c r="D359" s="118" t="s">
        <v>120</v>
      </c>
      <c r="E359" s="118" t="s">
        <v>1332</v>
      </c>
      <c r="F359" s="118" t="s">
        <v>790</v>
      </c>
      <c r="G359" s="118" t="s">
        <v>805</v>
      </c>
      <c r="H359" s="118" t="s">
        <v>147</v>
      </c>
      <c r="I359" s="118" t="s">
        <v>264</v>
      </c>
      <c r="J359" s="119">
        <v>1.7</v>
      </c>
      <c r="K359" s="118" t="s">
        <v>99</v>
      </c>
      <c r="L359" s="120">
        <v>3.2399999999999998E-2</v>
      </c>
      <c r="M359" s="120">
        <v>2.3300000000000001E-2</v>
      </c>
      <c r="N359" s="119">
        <v>4354515.75</v>
      </c>
      <c r="O359" s="119">
        <f>Q359*1000/N359*100</f>
        <v>100.25878967999115</v>
      </c>
      <c r="P359" s="119">
        <v>0</v>
      </c>
      <c r="Q359" s="119">
        <f>4423.31709885-57.5323114754099</f>
        <v>4365.7847873745895</v>
      </c>
      <c r="R359" s="120">
        <v>1.9699999999999999E-2</v>
      </c>
      <c r="S359" s="120">
        <f t="shared" si="6"/>
        <v>1.7800758383516068E-3</v>
      </c>
      <c r="T359" s="120">
        <f>Q359/'סכום נכסי הקרן'!$C$41</f>
        <v>1.9049173397631217E-4</v>
      </c>
    </row>
    <row r="360" spans="1:20">
      <c r="A360" t="s">
        <v>1333</v>
      </c>
      <c r="B360" t="s">
        <v>1334</v>
      </c>
      <c r="C360" t="s">
        <v>97</v>
      </c>
      <c r="D360" t="s">
        <v>120</v>
      </c>
      <c r="E360" t="s">
        <v>1335</v>
      </c>
      <c r="F360" t="s">
        <v>1336</v>
      </c>
      <c r="G360" t="s">
        <v>805</v>
      </c>
      <c r="H360" t="s">
        <v>147</v>
      </c>
      <c r="I360" t="s">
        <v>1337</v>
      </c>
      <c r="J360" s="63">
        <v>1.52</v>
      </c>
      <c r="K360" t="s">
        <v>99</v>
      </c>
      <c r="L360" s="64">
        <v>2.4500000000000001E-2</v>
      </c>
      <c r="M360" s="64">
        <v>-2.6499999999999999E-2</v>
      </c>
      <c r="N360" s="63">
        <v>2176456</v>
      </c>
      <c r="O360" s="63">
        <v>107.9</v>
      </c>
      <c r="P360" s="63">
        <v>0</v>
      </c>
      <c r="Q360" s="63">
        <v>2348.3960240000001</v>
      </c>
      <c r="R360" s="64">
        <v>1.8100000000000002E-2</v>
      </c>
      <c r="S360" s="64">
        <f t="shared" si="6"/>
        <v>9.5751926052160298E-4</v>
      </c>
      <c r="T360" s="64">
        <f>Q360/'סכום נכסי הקרן'!$C$41</f>
        <v>1.0246726590108806E-4</v>
      </c>
    </row>
    <row r="361" spans="1:20" s="85" customFormat="1">
      <c r="A361" s="84" t="s">
        <v>1340</v>
      </c>
      <c r="B361" s="84">
        <v>2590578</v>
      </c>
      <c r="C361" s="84" t="s">
        <v>97</v>
      </c>
      <c r="D361" s="84" t="s">
        <v>120</v>
      </c>
      <c r="E361" s="84" t="s">
        <v>1338</v>
      </c>
      <c r="F361" s="84" t="s">
        <v>480</v>
      </c>
      <c r="G361" s="84" t="s">
        <v>814</v>
      </c>
      <c r="H361" s="84" t="s">
        <v>208</v>
      </c>
      <c r="I361" s="84" t="s">
        <v>1339</v>
      </c>
      <c r="J361" s="68">
        <v>0</v>
      </c>
      <c r="K361" s="84" t="s">
        <v>99</v>
      </c>
      <c r="L361" s="69">
        <v>0</v>
      </c>
      <c r="M361" s="69">
        <v>0</v>
      </c>
      <c r="N361" s="68">
        <v>9575</v>
      </c>
      <c r="O361" s="68">
        <f>Q361*1000/N361*100</f>
        <v>105.21000000000001</v>
      </c>
      <c r="P361" s="68">
        <v>0</v>
      </c>
      <c r="Q361" s="68">
        <f>10073.8575/1000</f>
        <v>10.073857500000001</v>
      </c>
      <c r="R361" s="69">
        <v>0</v>
      </c>
      <c r="S361" s="69">
        <f t="shared" si="6"/>
        <v>4.1074471619868503E-6</v>
      </c>
      <c r="T361" s="69">
        <f>Q361/'סכום נכסי הקרן'!$C$41</f>
        <v>4.3955134677155723E-7</v>
      </c>
    </row>
    <row r="362" spans="1:20" s="85" customFormat="1">
      <c r="A362" s="84" t="s">
        <v>1340</v>
      </c>
      <c r="B362" s="84">
        <v>25905780</v>
      </c>
      <c r="C362" s="84" t="s">
        <v>97</v>
      </c>
      <c r="D362" s="84" t="s">
        <v>120</v>
      </c>
      <c r="E362" s="84" t="s">
        <v>1338</v>
      </c>
      <c r="F362" s="84" t="s">
        <v>480</v>
      </c>
      <c r="G362" s="84" t="s">
        <v>814</v>
      </c>
      <c r="H362" s="84" t="s">
        <v>208</v>
      </c>
      <c r="I362" s="84" t="s">
        <v>264</v>
      </c>
      <c r="J362" s="68">
        <v>5.59</v>
      </c>
      <c r="K362" s="84" t="s">
        <v>99</v>
      </c>
      <c r="L362" s="69">
        <v>0.05</v>
      </c>
      <c r="M362" s="69">
        <v>4.3499999999999997E-2</v>
      </c>
      <c r="N362" s="68">
        <v>1000000</v>
      </c>
      <c r="O362" s="68">
        <f>Q362*1000/N362*100</f>
        <v>103.78721748633902</v>
      </c>
      <c r="P362" s="68">
        <v>0</v>
      </c>
      <c r="Q362" s="68">
        <f>1037872.17486339/1000</f>
        <v>1037.87217486339</v>
      </c>
      <c r="R362" s="69">
        <v>2.7000000000000001E-3</v>
      </c>
      <c r="S362" s="69">
        <f t="shared" si="6"/>
        <v>4.2317504681277764E-4</v>
      </c>
      <c r="T362" s="69">
        <f>Q362/'סכום נכסי הקרן'!$C$41</f>
        <v>4.5285344987054675E-5</v>
      </c>
    </row>
    <row r="363" spans="1:20">
      <c r="A363" t="s">
        <v>1341</v>
      </c>
      <c r="B363" t="s">
        <v>1342</v>
      </c>
      <c r="C363" t="s">
        <v>97</v>
      </c>
      <c r="D363" t="s">
        <v>120</v>
      </c>
      <c r="E363" t="s">
        <v>1338</v>
      </c>
      <c r="F363" t="s">
        <v>480</v>
      </c>
      <c r="G363" t="s">
        <v>814</v>
      </c>
      <c r="H363" t="s">
        <v>208</v>
      </c>
      <c r="I363" t="s">
        <v>264</v>
      </c>
      <c r="J363" s="63">
        <v>4.59</v>
      </c>
      <c r="K363" t="s">
        <v>99</v>
      </c>
      <c r="L363" s="64">
        <v>2.7E-2</v>
      </c>
      <c r="M363" s="64">
        <v>3.8800000000000001E-2</v>
      </c>
      <c r="N363" s="63">
        <v>7687731.79</v>
      </c>
      <c r="O363" s="63">
        <v>95.6</v>
      </c>
      <c r="P363" s="63">
        <v>0</v>
      </c>
      <c r="Q363" s="63">
        <v>7349.4715912399997</v>
      </c>
      <c r="R363" s="64">
        <v>9.1999999999999998E-3</v>
      </c>
      <c r="S363" s="64">
        <f t="shared" si="6"/>
        <v>2.9966243049935654E-3</v>
      </c>
      <c r="T363" s="64">
        <f>Q363/'סכום נכסי הקרן'!$C$41</f>
        <v>3.2067856191025544E-4</v>
      </c>
    </row>
    <row r="364" spans="1:20">
      <c r="A364" t="s">
        <v>1343</v>
      </c>
      <c r="B364" t="s">
        <v>1344</v>
      </c>
      <c r="C364" t="s">
        <v>97</v>
      </c>
      <c r="D364" t="s">
        <v>120</v>
      </c>
      <c r="E364" t="s">
        <v>1338</v>
      </c>
      <c r="F364" t="s">
        <v>480</v>
      </c>
      <c r="G364" t="s">
        <v>814</v>
      </c>
      <c r="H364" t="s">
        <v>208</v>
      </c>
      <c r="I364" t="s">
        <v>264</v>
      </c>
      <c r="J364" s="63">
        <v>1.93</v>
      </c>
      <c r="K364" t="s">
        <v>99</v>
      </c>
      <c r="L364" s="64">
        <v>5.8999999999999997E-2</v>
      </c>
      <c r="M364" s="64">
        <v>1.8800000000000001E-2</v>
      </c>
      <c r="N364" s="63">
        <v>17791.86</v>
      </c>
      <c r="O364" s="63">
        <v>107.85</v>
      </c>
      <c r="P364" s="63">
        <v>0</v>
      </c>
      <c r="Q364" s="63">
        <v>19.188521009999999</v>
      </c>
      <c r="R364" s="64">
        <v>0</v>
      </c>
      <c r="S364" s="64">
        <f t="shared" si="6"/>
        <v>7.8237989931115809E-6</v>
      </c>
      <c r="T364" s="64">
        <f>Q364/'סכום נכסי הקרן'!$C$41</f>
        <v>8.3725030381855416E-7</v>
      </c>
    </row>
    <row r="365" spans="1:20">
      <c r="A365" t="s">
        <v>1345</v>
      </c>
      <c r="B365" t="s">
        <v>1346</v>
      </c>
      <c r="C365" t="s">
        <v>97</v>
      </c>
      <c r="D365" t="s">
        <v>120</v>
      </c>
      <c r="E365" t="s">
        <v>1251</v>
      </c>
      <c r="F365" t="s">
        <v>560</v>
      </c>
      <c r="G365" t="s">
        <v>814</v>
      </c>
      <c r="H365" t="s">
        <v>208</v>
      </c>
      <c r="I365" t="s">
        <v>264</v>
      </c>
      <c r="J365" s="63">
        <v>2.58</v>
      </c>
      <c r="K365" t="s">
        <v>99</v>
      </c>
      <c r="L365" s="64">
        <v>6.9000000000000006E-2</v>
      </c>
      <c r="M365" s="64">
        <v>7.0699999999999999E-2</v>
      </c>
      <c r="N365" s="63">
        <v>13616.8</v>
      </c>
      <c r="O365" s="63">
        <v>100.72</v>
      </c>
      <c r="P365" s="63">
        <v>0</v>
      </c>
      <c r="Q365" s="63">
        <v>13.71484096</v>
      </c>
      <c r="R365" s="64">
        <v>0</v>
      </c>
      <c r="S365" s="64">
        <f t="shared" si="6"/>
        <v>5.5919973632993133E-6</v>
      </c>
      <c r="T365" s="64">
        <f>Q365/'סכום נכסי הקרן'!$C$41</f>
        <v>5.9841791634691245E-7</v>
      </c>
    </row>
    <row r="366" spans="1:20">
      <c r="A366" t="s">
        <v>1347</v>
      </c>
      <c r="B366" t="s">
        <v>1348</v>
      </c>
      <c r="C366" t="s">
        <v>97</v>
      </c>
      <c r="D366" t="s">
        <v>120</v>
      </c>
      <c r="E366" t="s">
        <v>1349</v>
      </c>
      <c r="F366" t="s">
        <v>480</v>
      </c>
      <c r="G366" t="s">
        <v>805</v>
      </c>
      <c r="H366" t="s">
        <v>147</v>
      </c>
      <c r="I366" t="s">
        <v>264</v>
      </c>
      <c r="J366" s="63">
        <v>1.48</v>
      </c>
      <c r="K366" t="s">
        <v>99</v>
      </c>
      <c r="L366" s="64">
        <v>4.5499999999999999E-2</v>
      </c>
      <c r="M366" s="64">
        <v>8.0999999999999996E-3</v>
      </c>
      <c r="N366" s="63">
        <v>1882562.18</v>
      </c>
      <c r="O366" s="63">
        <v>105.56</v>
      </c>
      <c r="P366" s="63">
        <v>1006.2318299999999</v>
      </c>
      <c r="Q366" s="63">
        <v>2993.4644672079999</v>
      </c>
      <c r="R366" s="64">
        <v>1.61E-2</v>
      </c>
      <c r="S366" s="64">
        <f t="shared" si="6"/>
        <v>1.2205351455827102E-3</v>
      </c>
      <c r="T366" s="64">
        <f>Q366/'סכום נכסי הקרן'!$C$41</f>
        <v>1.306134554786067E-4</v>
      </c>
    </row>
    <row r="367" spans="1:20">
      <c r="A367" t="s">
        <v>1350</v>
      </c>
      <c r="B367" t="s">
        <v>1351</v>
      </c>
      <c r="C367" t="s">
        <v>97</v>
      </c>
      <c r="D367" t="s">
        <v>120</v>
      </c>
      <c r="E367" t="s">
        <v>1349</v>
      </c>
      <c r="F367" t="s">
        <v>480</v>
      </c>
      <c r="G367" t="s">
        <v>805</v>
      </c>
      <c r="H367" t="s">
        <v>147</v>
      </c>
      <c r="I367" t="s">
        <v>264</v>
      </c>
      <c r="J367" s="63">
        <v>3.09</v>
      </c>
      <c r="K367" t="s">
        <v>99</v>
      </c>
      <c r="L367" s="64">
        <v>3.2899999999999999E-2</v>
      </c>
      <c r="M367" s="64">
        <v>1.7500000000000002E-2</v>
      </c>
      <c r="N367" s="63">
        <v>3094213.11</v>
      </c>
      <c r="O367" s="63">
        <v>105.66</v>
      </c>
      <c r="P367" s="63">
        <v>0</v>
      </c>
      <c r="Q367" s="63">
        <v>3269.3455720259999</v>
      </c>
      <c r="R367" s="64">
        <v>6.7000000000000002E-3</v>
      </c>
      <c r="S367" s="64">
        <f t="shared" si="6"/>
        <v>1.333021058851832E-3</v>
      </c>
      <c r="T367" s="64">
        <f>Q367/'סכום נכסי הקרן'!$C$41</f>
        <v>1.4265094073900243E-4</v>
      </c>
    </row>
    <row r="368" spans="1:20">
      <c r="A368" t="s">
        <v>1352</v>
      </c>
      <c r="B368" t="s">
        <v>1353</v>
      </c>
      <c r="C368" t="s">
        <v>97</v>
      </c>
      <c r="D368" t="s">
        <v>120</v>
      </c>
      <c r="E368" t="s">
        <v>1349</v>
      </c>
      <c r="F368" t="s">
        <v>480</v>
      </c>
      <c r="G368" t="s">
        <v>805</v>
      </c>
      <c r="H368" t="s">
        <v>147</v>
      </c>
      <c r="I368" t="s">
        <v>264</v>
      </c>
      <c r="J368" s="63">
        <v>2.38</v>
      </c>
      <c r="K368" t="s">
        <v>99</v>
      </c>
      <c r="L368" s="64">
        <v>2.9499999999999998E-2</v>
      </c>
      <c r="M368" s="64">
        <v>8.8000000000000005E-3</v>
      </c>
      <c r="N368" s="63">
        <v>6167.6</v>
      </c>
      <c r="O368" s="63">
        <v>103.76</v>
      </c>
      <c r="P368" s="63">
        <v>0</v>
      </c>
      <c r="Q368" s="63">
        <v>6.3995017599999997</v>
      </c>
      <c r="R368" s="64">
        <v>0</v>
      </c>
      <c r="S368" s="64">
        <f t="shared" si="6"/>
        <v>2.6092899708221852E-6</v>
      </c>
      <c r="T368" s="64">
        <f>Q368/'סכום נכסי הקרן'!$C$41</f>
        <v>2.7922864873509978E-7</v>
      </c>
    </row>
    <row r="369" spans="1:20">
      <c r="A369" t="s">
        <v>1354</v>
      </c>
      <c r="B369" t="s">
        <v>1355</v>
      </c>
      <c r="C369" t="s">
        <v>97</v>
      </c>
      <c r="D369" t="s">
        <v>120</v>
      </c>
      <c r="E369" t="s">
        <v>1356</v>
      </c>
      <c r="F369" t="s">
        <v>954</v>
      </c>
      <c r="G369" t="s">
        <v>814</v>
      </c>
      <c r="H369" t="s">
        <v>208</v>
      </c>
      <c r="I369" t="s">
        <v>264</v>
      </c>
      <c r="J369" s="63">
        <v>4.21</v>
      </c>
      <c r="K369" t="s">
        <v>99</v>
      </c>
      <c r="L369" s="64">
        <v>6.5000000000000002E-2</v>
      </c>
      <c r="M369" s="64">
        <v>3.5299999999999998E-2</v>
      </c>
      <c r="N369" s="63">
        <v>4085806</v>
      </c>
      <c r="O369" s="63">
        <v>113.02</v>
      </c>
      <c r="P369" s="63">
        <v>0</v>
      </c>
      <c r="Q369" s="63">
        <v>4617.7779412</v>
      </c>
      <c r="R369" s="64">
        <v>9.7000000000000003E-3</v>
      </c>
      <c r="S369" s="64">
        <f t="shared" si="6"/>
        <v>1.8828218385327983E-3</v>
      </c>
      <c r="T369" s="64">
        <f>Q369/'סכום נכסי הקרן'!$C$41</f>
        <v>2.0148691930042177E-4</v>
      </c>
    </row>
    <row r="370" spans="1:20">
      <c r="A370" t="s">
        <v>1357</v>
      </c>
      <c r="B370" t="s">
        <v>1358</v>
      </c>
      <c r="C370" t="s">
        <v>97</v>
      </c>
      <c r="D370" t="s">
        <v>120</v>
      </c>
      <c r="E370" t="s">
        <v>1286</v>
      </c>
      <c r="F370" t="s">
        <v>560</v>
      </c>
      <c r="G370" t="s">
        <v>814</v>
      </c>
      <c r="H370" t="s">
        <v>208</v>
      </c>
      <c r="I370" t="s">
        <v>264</v>
      </c>
      <c r="J370" s="63">
        <v>1.03</v>
      </c>
      <c r="K370" t="s">
        <v>99</v>
      </c>
      <c r="L370" s="64">
        <v>7.2999999999999995E-2</v>
      </c>
      <c r="M370" s="64">
        <v>4.1099999999999998E-2</v>
      </c>
      <c r="N370" s="63">
        <v>1339890.6499999999</v>
      </c>
      <c r="O370" s="63">
        <v>106.37</v>
      </c>
      <c r="P370" s="63">
        <v>0</v>
      </c>
      <c r="Q370" s="63">
        <v>1425.2416844049999</v>
      </c>
      <c r="R370" s="64">
        <v>5.3E-3</v>
      </c>
      <c r="S370" s="64">
        <f t="shared" si="6"/>
        <v>5.811184952491809E-4</v>
      </c>
      <c r="T370" s="64">
        <f>Q370/'סכום נכסי הקרן'!$C$41</f>
        <v>6.2187389672246245E-5</v>
      </c>
    </row>
    <row r="371" spans="1:20">
      <c r="A371" t="s">
        <v>1359</v>
      </c>
      <c r="B371" t="s">
        <v>1360</v>
      </c>
      <c r="C371" t="s">
        <v>97</v>
      </c>
      <c r="D371" t="s">
        <v>120</v>
      </c>
      <c r="E371" t="s">
        <v>1286</v>
      </c>
      <c r="F371" t="s">
        <v>560</v>
      </c>
      <c r="G371" t="s">
        <v>814</v>
      </c>
      <c r="H371" t="s">
        <v>208</v>
      </c>
      <c r="I371" t="s">
        <v>264</v>
      </c>
      <c r="J371" s="63">
        <v>1.92</v>
      </c>
      <c r="K371" t="s">
        <v>99</v>
      </c>
      <c r="L371" s="64">
        <v>6.8000000000000005E-2</v>
      </c>
      <c r="M371" s="64">
        <v>4.6699999999999998E-2</v>
      </c>
      <c r="N371" s="63">
        <v>4862.3</v>
      </c>
      <c r="O371" s="63">
        <v>107</v>
      </c>
      <c r="P371" s="63">
        <v>0</v>
      </c>
      <c r="Q371" s="63">
        <v>5.202661</v>
      </c>
      <c r="R371" s="64">
        <v>0</v>
      </c>
      <c r="S371" s="64">
        <f t="shared" si="6"/>
        <v>2.1212981381987653E-6</v>
      </c>
      <c r="T371" s="64">
        <f>Q371/'סכום נכסי הקרן'!$C$41</f>
        <v>2.2700704763253366E-7</v>
      </c>
    </row>
    <row r="372" spans="1:20">
      <c r="A372" t="s">
        <v>1361</v>
      </c>
      <c r="B372" t="s">
        <v>1362</v>
      </c>
      <c r="C372" t="s">
        <v>97</v>
      </c>
      <c r="D372" t="s">
        <v>120</v>
      </c>
      <c r="E372" t="s">
        <v>1363</v>
      </c>
      <c r="F372" t="s">
        <v>797</v>
      </c>
      <c r="G372" t="s">
        <v>805</v>
      </c>
      <c r="H372" t="s">
        <v>147</v>
      </c>
      <c r="I372" t="s">
        <v>264</v>
      </c>
      <c r="J372" s="63">
        <v>1.8</v>
      </c>
      <c r="K372" t="s">
        <v>99</v>
      </c>
      <c r="L372" s="64">
        <v>2.1000000000000001E-2</v>
      </c>
      <c r="M372" s="64">
        <v>8.6E-3</v>
      </c>
      <c r="N372" s="63">
        <v>1123859</v>
      </c>
      <c r="O372" s="63">
        <v>102.61</v>
      </c>
      <c r="P372" s="63">
        <v>0</v>
      </c>
      <c r="Q372" s="63">
        <v>1153.1917199</v>
      </c>
      <c r="R372" s="64">
        <v>7.4999999999999997E-3</v>
      </c>
      <c r="S372" s="64">
        <f t="shared" si="6"/>
        <v>4.7019466546255887E-4</v>
      </c>
      <c r="T372" s="64">
        <f>Q372/'סכום נכסי הקרן'!$C$41</f>
        <v>5.0317068071277889E-5</v>
      </c>
    </row>
    <row r="373" spans="1:20">
      <c r="A373" t="s">
        <v>1364</v>
      </c>
      <c r="B373" t="s">
        <v>1365</v>
      </c>
      <c r="C373" t="s">
        <v>97</v>
      </c>
      <c r="D373" t="s">
        <v>120</v>
      </c>
      <c r="E373" t="s">
        <v>1366</v>
      </c>
      <c r="F373" t="s">
        <v>560</v>
      </c>
      <c r="G373" t="s">
        <v>805</v>
      </c>
      <c r="H373" t="s">
        <v>147</v>
      </c>
      <c r="I373" t="s">
        <v>264</v>
      </c>
      <c r="J373" s="63">
        <v>2.04</v>
      </c>
      <c r="K373" t="s">
        <v>99</v>
      </c>
      <c r="L373" s="64">
        <v>3.5000000000000003E-2</v>
      </c>
      <c r="M373" s="64">
        <v>2.24E-2</v>
      </c>
      <c r="N373" s="63">
        <v>6467.09</v>
      </c>
      <c r="O373" s="63">
        <v>103.91</v>
      </c>
      <c r="P373" s="63">
        <v>0</v>
      </c>
      <c r="Q373" s="63">
        <v>6.7199532189999998</v>
      </c>
      <c r="R373" s="64">
        <v>0</v>
      </c>
      <c r="S373" s="64">
        <f t="shared" si="6"/>
        <v>2.7399487016831386E-6</v>
      </c>
      <c r="T373" s="64">
        <f>Q373/'סכום נכסי הקרן'!$C$41</f>
        <v>2.9321086660728629E-7</v>
      </c>
    </row>
    <row r="374" spans="1:20">
      <c r="A374" t="s">
        <v>1367</v>
      </c>
      <c r="B374" t="s">
        <v>1368</v>
      </c>
      <c r="C374" t="s">
        <v>97</v>
      </c>
      <c r="D374" t="s">
        <v>120</v>
      </c>
      <c r="E374" t="s">
        <v>1366</v>
      </c>
      <c r="F374" t="s">
        <v>560</v>
      </c>
      <c r="G374" t="s">
        <v>805</v>
      </c>
      <c r="H374" t="s">
        <v>147</v>
      </c>
      <c r="I374" t="s">
        <v>264</v>
      </c>
      <c r="J374" s="63">
        <v>3.36</v>
      </c>
      <c r="K374" t="s">
        <v>99</v>
      </c>
      <c r="L374" s="64">
        <v>2.8500000000000001E-2</v>
      </c>
      <c r="M374" s="64">
        <v>1.37E-2</v>
      </c>
      <c r="N374" s="63">
        <v>2413263.4</v>
      </c>
      <c r="O374" s="63">
        <v>105.01</v>
      </c>
      <c r="P374" s="63">
        <v>0</v>
      </c>
      <c r="Q374" s="63">
        <v>2534.16789634</v>
      </c>
      <c r="R374" s="64">
        <v>1.49E-2</v>
      </c>
      <c r="S374" s="64">
        <f t="shared" si="6"/>
        <v>1.0332646390739514E-3</v>
      </c>
      <c r="T374" s="64">
        <f>Q374/'סכום נכסי הקרן'!$C$41</f>
        <v>1.1057302644806032E-4</v>
      </c>
    </row>
    <row r="375" spans="1:20">
      <c r="A375" t="s">
        <v>1369</v>
      </c>
      <c r="B375" t="s">
        <v>1370</v>
      </c>
      <c r="C375" t="s">
        <v>97</v>
      </c>
      <c r="D375" t="s">
        <v>120</v>
      </c>
      <c r="E375" t="s">
        <v>1366</v>
      </c>
      <c r="F375" t="s">
        <v>560</v>
      </c>
      <c r="G375" t="s">
        <v>805</v>
      </c>
      <c r="H375" t="s">
        <v>147</v>
      </c>
      <c r="I375" t="s">
        <v>264</v>
      </c>
      <c r="J375" s="63">
        <v>3.76</v>
      </c>
      <c r="K375" t="s">
        <v>99</v>
      </c>
      <c r="L375" s="64">
        <v>2.6499999999999999E-2</v>
      </c>
      <c r="M375" s="64">
        <v>2.7400000000000001E-2</v>
      </c>
      <c r="N375" s="63">
        <v>243471.2</v>
      </c>
      <c r="O375" s="63">
        <v>100.6</v>
      </c>
      <c r="P375" s="63">
        <v>0</v>
      </c>
      <c r="Q375" s="63">
        <v>244.93202719999999</v>
      </c>
      <c r="R375" s="64">
        <v>5.0000000000000001E-4</v>
      </c>
      <c r="S375" s="64">
        <f t="shared" si="6"/>
        <v>9.986694372064782E-5</v>
      </c>
      <c r="T375" s="64">
        <f>Q375/'סכום נכסי הקרן'!$C$41</f>
        <v>1.0687088081526632E-5</v>
      </c>
    </row>
    <row r="376" spans="1:20">
      <c r="A376" t="s">
        <v>1371</v>
      </c>
      <c r="B376" t="s">
        <v>1372</v>
      </c>
      <c r="C376" t="s">
        <v>97</v>
      </c>
      <c r="D376" t="s">
        <v>120</v>
      </c>
      <c r="E376" t="s">
        <v>1366</v>
      </c>
      <c r="F376" t="s">
        <v>560</v>
      </c>
      <c r="G376" t="s">
        <v>805</v>
      </c>
      <c r="H376" t="s">
        <v>147</v>
      </c>
      <c r="I376" t="s">
        <v>264</v>
      </c>
      <c r="J376" s="63">
        <v>3.59</v>
      </c>
      <c r="K376" t="s">
        <v>99</v>
      </c>
      <c r="L376" s="64">
        <v>4.99E-2</v>
      </c>
      <c r="M376" s="64">
        <v>1.7500000000000002E-2</v>
      </c>
      <c r="N376" s="63">
        <v>2663489</v>
      </c>
      <c r="O376" s="63">
        <v>113.4</v>
      </c>
      <c r="P376" s="63">
        <v>0</v>
      </c>
      <c r="Q376" s="63">
        <v>3020.396526</v>
      </c>
      <c r="R376" s="64">
        <v>1.0699999999999999E-2</v>
      </c>
      <c r="S376" s="64">
        <f t="shared" si="6"/>
        <v>1.2315162427891839E-3</v>
      </c>
      <c r="T376" s="64">
        <f>Q376/'סכום נכסי הקרן'!$C$41</f>
        <v>1.3178857858446306E-4</v>
      </c>
    </row>
    <row r="377" spans="1:20">
      <c r="A377" t="s">
        <v>1373</v>
      </c>
      <c r="B377" t="s">
        <v>1374</v>
      </c>
      <c r="C377" t="s">
        <v>97</v>
      </c>
      <c r="D377" t="s">
        <v>120</v>
      </c>
      <c r="E377" t="s">
        <v>1301</v>
      </c>
      <c r="F377" t="s">
        <v>560</v>
      </c>
      <c r="G377" t="s">
        <v>814</v>
      </c>
      <c r="H377" t="s">
        <v>208</v>
      </c>
      <c r="I377" t="s">
        <v>264</v>
      </c>
      <c r="J377" s="63">
        <v>2.74</v>
      </c>
      <c r="K377" t="s">
        <v>99</v>
      </c>
      <c r="L377" s="64">
        <v>5.0999999999999997E-2</v>
      </c>
      <c r="M377" s="64">
        <v>5.45E-2</v>
      </c>
      <c r="N377" s="63">
        <v>6986.85</v>
      </c>
      <c r="O377" s="63">
        <v>100.5</v>
      </c>
      <c r="P377" s="63">
        <v>0</v>
      </c>
      <c r="Q377" s="63">
        <v>7.0217842499999996</v>
      </c>
      <c r="R377" s="64">
        <v>0</v>
      </c>
      <c r="S377" s="64">
        <f t="shared" si="6"/>
        <v>2.863015263988642E-6</v>
      </c>
      <c r="T377" s="64">
        <f>Q377/'סכום נכסי הקרן'!$C$41</f>
        <v>3.0638062170591636E-7</v>
      </c>
    </row>
    <row r="378" spans="1:20">
      <c r="A378" t="s">
        <v>1375</v>
      </c>
      <c r="B378" t="s">
        <v>1376</v>
      </c>
      <c r="C378" t="s">
        <v>97</v>
      </c>
      <c r="D378" t="s">
        <v>120</v>
      </c>
      <c r="E378" t="s">
        <v>1377</v>
      </c>
      <c r="F378" t="s">
        <v>560</v>
      </c>
      <c r="G378" t="s">
        <v>814</v>
      </c>
      <c r="H378" t="s">
        <v>208</v>
      </c>
      <c r="I378" t="s">
        <v>264</v>
      </c>
      <c r="J378" s="63">
        <v>2.64</v>
      </c>
      <c r="K378" t="s">
        <v>99</v>
      </c>
      <c r="L378" s="64">
        <v>6.6000000000000003E-2</v>
      </c>
      <c r="M378" s="64">
        <v>5.2299999999999999E-2</v>
      </c>
      <c r="N378" s="63">
        <v>4665.22</v>
      </c>
      <c r="O378" s="63">
        <v>105.99</v>
      </c>
      <c r="P378" s="63">
        <v>0</v>
      </c>
      <c r="Q378" s="63">
        <v>4.9446666779999999</v>
      </c>
      <c r="R378" s="64">
        <v>0</v>
      </c>
      <c r="S378" s="64">
        <f t="shared" si="6"/>
        <v>2.0161052619140231E-6</v>
      </c>
      <c r="T378" s="64">
        <f>Q378/'סכום נכסי הקרן'!$C$41</f>
        <v>2.1575001409850613E-7</v>
      </c>
    </row>
    <row r="379" spans="1:20">
      <c r="A379" t="s">
        <v>1378</v>
      </c>
      <c r="B379" t="s">
        <v>1379</v>
      </c>
      <c r="C379" t="s">
        <v>97</v>
      </c>
      <c r="D379" t="s">
        <v>120</v>
      </c>
      <c r="E379" t="s">
        <v>1380</v>
      </c>
      <c r="F379" t="s">
        <v>797</v>
      </c>
      <c r="G379" t="s">
        <v>805</v>
      </c>
      <c r="H379" t="s">
        <v>147</v>
      </c>
      <c r="I379" t="s">
        <v>264</v>
      </c>
      <c r="J379" s="63">
        <v>4.8899999999999997</v>
      </c>
      <c r="K379" t="s">
        <v>99</v>
      </c>
      <c r="L379" s="64">
        <v>2.5000000000000001E-2</v>
      </c>
      <c r="M379" s="64">
        <v>2.18E-2</v>
      </c>
      <c r="N379" s="63">
        <v>4599</v>
      </c>
      <c r="O379" s="63">
        <v>101.62</v>
      </c>
      <c r="P379" s="63">
        <v>0</v>
      </c>
      <c r="Q379" s="63">
        <v>4.6735037999999998</v>
      </c>
      <c r="R379" s="64">
        <v>0</v>
      </c>
      <c r="S379" s="64">
        <f t="shared" si="6"/>
        <v>1.905543126835451E-6</v>
      </c>
      <c r="T379" s="64">
        <f>Q379/'סכום נכסי הקרן'!$C$41</f>
        <v>2.039183986305137E-7</v>
      </c>
    </row>
    <row r="380" spans="1:20">
      <c r="A380" t="s">
        <v>1381</v>
      </c>
      <c r="B380" t="s">
        <v>1382</v>
      </c>
      <c r="C380" t="s">
        <v>97</v>
      </c>
      <c r="D380" t="s">
        <v>120</v>
      </c>
      <c r="E380" t="s">
        <v>1380</v>
      </c>
      <c r="F380" t="s">
        <v>797</v>
      </c>
      <c r="G380" t="s">
        <v>805</v>
      </c>
      <c r="H380" t="s">
        <v>147</v>
      </c>
      <c r="I380" t="s">
        <v>264</v>
      </c>
      <c r="J380" s="63">
        <v>3.37</v>
      </c>
      <c r="K380" t="s">
        <v>99</v>
      </c>
      <c r="L380" s="64">
        <v>2.4E-2</v>
      </c>
      <c r="M380" s="64">
        <v>1.8499999999999999E-2</v>
      </c>
      <c r="N380" s="63">
        <v>4000</v>
      </c>
      <c r="O380" s="63">
        <v>101.87</v>
      </c>
      <c r="P380" s="63">
        <v>0</v>
      </c>
      <c r="Q380" s="63">
        <v>4.0747999999999998</v>
      </c>
      <c r="R380" s="64">
        <v>0</v>
      </c>
      <c r="S380" s="64">
        <f t="shared" si="6"/>
        <v>1.6614316507518611E-6</v>
      </c>
      <c r="T380" s="64">
        <f>Q380/'סכום נכסי הקרן'!$C$41</f>
        <v>1.777952316503128E-7</v>
      </c>
    </row>
    <row r="381" spans="1:20">
      <c r="A381" t="s">
        <v>1383</v>
      </c>
      <c r="B381" t="s">
        <v>1384</v>
      </c>
      <c r="C381" t="s">
        <v>97</v>
      </c>
      <c r="D381" t="s">
        <v>120</v>
      </c>
      <c r="E381" t="s">
        <v>1385</v>
      </c>
      <c r="F381" t="s">
        <v>475</v>
      </c>
      <c r="G381" t="s">
        <v>805</v>
      </c>
      <c r="H381" t="s">
        <v>147</v>
      </c>
      <c r="I381" t="s">
        <v>264</v>
      </c>
      <c r="J381" s="63">
        <v>2</v>
      </c>
      <c r="K381" t="s">
        <v>99</v>
      </c>
      <c r="L381" s="64">
        <v>4.3499999999999997E-2</v>
      </c>
      <c r="M381" s="64">
        <v>1.4800000000000001E-2</v>
      </c>
      <c r="N381" s="63">
        <v>6294.75</v>
      </c>
      <c r="O381" s="63">
        <v>107.66</v>
      </c>
      <c r="P381" s="63">
        <v>0</v>
      </c>
      <c r="Q381" s="63">
        <v>6.7769278499999999</v>
      </c>
      <c r="R381" s="64">
        <v>0</v>
      </c>
      <c r="S381" s="64">
        <f t="shared" si="6"/>
        <v>2.7631791559958185E-6</v>
      </c>
      <c r="T381" s="64">
        <f>Q381/'סכום נכסי הקרן'!$C$41</f>
        <v>2.9569683345641659E-7</v>
      </c>
    </row>
    <row r="382" spans="1:20">
      <c r="A382" t="s">
        <v>1386</v>
      </c>
      <c r="B382" t="s">
        <v>1387</v>
      </c>
      <c r="C382" t="s">
        <v>97</v>
      </c>
      <c r="D382" t="s">
        <v>120</v>
      </c>
      <c r="E382" t="s">
        <v>1385</v>
      </c>
      <c r="F382" t="s">
        <v>475</v>
      </c>
      <c r="G382" t="s">
        <v>805</v>
      </c>
      <c r="H382" t="s">
        <v>147</v>
      </c>
      <c r="I382" t="s">
        <v>264</v>
      </c>
      <c r="J382" s="63">
        <v>4.3899999999999997</v>
      </c>
      <c r="K382" t="s">
        <v>99</v>
      </c>
      <c r="L382" s="64">
        <v>4.1000000000000002E-2</v>
      </c>
      <c r="M382" s="64">
        <v>2.64E-2</v>
      </c>
      <c r="N382" s="63">
        <v>7141.7</v>
      </c>
      <c r="O382" s="63">
        <v>107.2</v>
      </c>
      <c r="P382" s="63">
        <v>0</v>
      </c>
      <c r="Q382" s="63">
        <v>7.6559024000000004</v>
      </c>
      <c r="R382" s="64">
        <v>0</v>
      </c>
      <c r="S382" s="64">
        <f t="shared" si="6"/>
        <v>3.1215663498643214E-6</v>
      </c>
      <c r="T382" s="64">
        <f>Q382/'סכום נכסי הקרן'!$C$41</f>
        <v>3.3404901852856236E-7</v>
      </c>
    </row>
    <row r="383" spans="1:20">
      <c r="A383" t="s">
        <v>1388</v>
      </c>
      <c r="B383" t="s">
        <v>1389</v>
      </c>
      <c r="C383" t="s">
        <v>97</v>
      </c>
      <c r="D383" t="s">
        <v>120</v>
      </c>
      <c r="E383" t="s">
        <v>1390</v>
      </c>
      <c r="F383" t="s">
        <v>565</v>
      </c>
      <c r="G383" t="s">
        <v>832</v>
      </c>
      <c r="H383" t="s">
        <v>147</v>
      </c>
      <c r="I383" t="s">
        <v>1391</v>
      </c>
      <c r="J383" s="63">
        <v>3.38</v>
      </c>
      <c r="K383" t="s">
        <v>99</v>
      </c>
      <c r="L383" s="64">
        <v>3.1800000000000002E-2</v>
      </c>
      <c r="M383" s="64">
        <v>2.86E-2</v>
      </c>
      <c r="N383" s="63">
        <v>20000</v>
      </c>
      <c r="O383" s="63">
        <v>102.45</v>
      </c>
      <c r="P383" s="63">
        <v>0</v>
      </c>
      <c r="Q383" s="63">
        <v>20.49</v>
      </c>
      <c r="R383" s="64">
        <v>2.0000000000000001E-4</v>
      </c>
      <c r="S383" s="64">
        <f t="shared" si="6"/>
        <v>8.3544553165567966E-6</v>
      </c>
      <c r="T383" s="64">
        <f>Q383/'סכום נכסי הקרן'!$C$41</f>
        <v>8.9403757154091234E-7</v>
      </c>
    </row>
    <row r="384" spans="1:20">
      <c r="A384" t="s">
        <v>1392</v>
      </c>
      <c r="B384" t="s">
        <v>1393</v>
      </c>
      <c r="C384" t="s">
        <v>97</v>
      </c>
      <c r="D384" t="s">
        <v>120</v>
      </c>
      <c r="E384" t="s">
        <v>1394</v>
      </c>
      <c r="F384" t="s">
        <v>869</v>
      </c>
      <c r="G384" t="s">
        <v>832</v>
      </c>
      <c r="H384" t="s">
        <v>147</v>
      </c>
      <c r="I384" t="s">
        <v>1395</v>
      </c>
      <c r="J384" s="63">
        <v>2.73</v>
      </c>
      <c r="K384" t="s">
        <v>99</v>
      </c>
      <c r="L384" s="64">
        <v>3.3000000000000002E-2</v>
      </c>
      <c r="M384" s="64">
        <v>1.9900000000000001E-2</v>
      </c>
      <c r="N384" s="63">
        <v>2834378</v>
      </c>
      <c r="O384" s="63">
        <v>103.59</v>
      </c>
      <c r="P384" s="63">
        <v>0</v>
      </c>
      <c r="Q384" s="63">
        <v>2936.1321702</v>
      </c>
      <c r="R384" s="64">
        <v>9.1999999999999998E-3</v>
      </c>
      <c r="S384" s="64">
        <f t="shared" si="6"/>
        <v>1.1971588589282985E-3</v>
      </c>
      <c r="T384" s="64">
        <f>Q384/'סכום נכסי הקרן'!$C$41</f>
        <v>1.281118826339071E-4</v>
      </c>
    </row>
    <row r="385" spans="1:20" s="85" customFormat="1">
      <c r="A385" s="84" t="s">
        <v>1396</v>
      </c>
      <c r="B385" s="84" t="s">
        <v>1397</v>
      </c>
      <c r="C385" s="84" t="s">
        <v>97</v>
      </c>
      <c r="D385" s="84" t="s">
        <v>120</v>
      </c>
      <c r="E385" s="84" t="s">
        <v>1398</v>
      </c>
      <c r="F385" s="84" t="s">
        <v>797</v>
      </c>
      <c r="G385" s="84" t="s">
        <v>832</v>
      </c>
      <c r="H385" s="84" t="s">
        <v>147</v>
      </c>
      <c r="I385" s="84" t="s">
        <v>696</v>
      </c>
      <c r="J385" s="68">
        <v>3.34</v>
      </c>
      <c r="K385" s="84" t="s">
        <v>99</v>
      </c>
      <c r="L385" s="69">
        <v>7.0000000000000007E-2</v>
      </c>
      <c r="M385" s="69">
        <v>4.5900000000000003E-2</v>
      </c>
      <c r="N385" s="68">
        <v>4000000</v>
      </c>
      <c r="O385" s="68">
        <f>Q385*1000/N385*100</f>
        <v>102.11306010928962</v>
      </c>
      <c r="P385" s="68">
        <v>0</v>
      </c>
      <c r="Q385" s="68">
        <f>4384-299.477595628415</f>
        <v>4084.5224043715853</v>
      </c>
      <c r="R385" s="69">
        <v>1.66E-2</v>
      </c>
      <c r="S385" s="69">
        <f t="shared" si="6"/>
        <v>1.6653957987700118E-3</v>
      </c>
      <c r="T385" s="69">
        <f>Q385/'סכום נכסי הקרן'!$C$41</f>
        <v>1.7821944808730212E-4</v>
      </c>
    </row>
    <row r="386" spans="1:20">
      <c r="A386" t="s">
        <v>1399</v>
      </c>
      <c r="B386" t="s">
        <v>1400</v>
      </c>
      <c r="C386" t="s">
        <v>120</v>
      </c>
      <c r="D386" s="12"/>
      <c r="E386" t="s">
        <v>1398</v>
      </c>
      <c r="F386" t="s">
        <v>797</v>
      </c>
      <c r="G386" t="s">
        <v>832</v>
      </c>
      <c r="H386" t="s">
        <v>147</v>
      </c>
      <c r="I386" t="s">
        <v>771</v>
      </c>
      <c r="J386" s="63">
        <v>0.5</v>
      </c>
      <c r="K386" t="s">
        <v>99</v>
      </c>
      <c r="L386" s="64">
        <v>6.25E-2</v>
      </c>
      <c r="M386" s="64">
        <v>3.5900000000000001E-2</v>
      </c>
      <c r="N386" s="63">
        <v>7262.5</v>
      </c>
      <c r="O386" s="63">
        <v>101.31</v>
      </c>
      <c r="P386" s="63">
        <v>0</v>
      </c>
      <c r="Q386" s="63">
        <v>7.3576387499999996</v>
      </c>
      <c r="R386" s="64">
        <v>0</v>
      </c>
      <c r="S386" s="64">
        <f t="shared" si="6"/>
        <v>2.9999543275862274E-6</v>
      </c>
      <c r="T386" s="64">
        <f>Q386/'סכום נכסי הקרן'!$C$41</f>
        <v>3.2103491851270445E-7</v>
      </c>
    </row>
    <row r="387" spans="1:20">
      <c r="A387" t="s">
        <v>1401</v>
      </c>
      <c r="B387" t="s">
        <v>1402</v>
      </c>
      <c r="C387" t="s">
        <v>97</v>
      </c>
      <c r="D387" t="s">
        <v>120</v>
      </c>
      <c r="E387" t="s">
        <v>1403</v>
      </c>
      <c r="F387" t="s">
        <v>797</v>
      </c>
      <c r="G387" t="s">
        <v>832</v>
      </c>
      <c r="H387" t="s">
        <v>147</v>
      </c>
      <c r="I387" t="s">
        <v>1404</v>
      </c>
      <c r="J387" s="63">
        <v>1.43</v>
      </c>
      <c r="K387" t="s">
        <v>99</v>
      </c>
      <c r="L387" s="64">
        <v>0.03</v>
      </c>
      <c r="M387" s="64">
        <v>-0.20480000000000001</v>
      </c>
      <c r="N387" s="63">
        <v>949299.75</v>
      </c>
      <c r="O387" s="63">
        <v>142.6</v>
      </c>
      <c r="P387" s="63">
        <v>0</v>
      </c>
      <c r="Q387" s="63">
        <v>1353.7014435000001</v>
      </c>
      <c r="R387" s="64">
        <v>8.3999999999999995E-3</v>
      </c>
      <c r="S387" s="64">
        <f t="shared" si="6"/>
        <v>5.5194915674373771E-4</v>
      </c>
      <c r="T387" s="64">
        <f>Q387/'סכום נכסי הקרן'!$C$41</f>
        <v>5.9065883413282954E-5</v>
      </c>
    </row>
    <row r="388" spans="1:20">
      <c r="A388" t="s">
        <v>1405</v>
      </c>
      <c r="B388" t="s">
        <v>1406</v>
      </c>
      <c r="C388" t="s">
        <v>97</v>
      </c>
      <c r="D388" t="s">
        <v>120</v>
      </c>
      <c r="E388" t="s">
        <v>1407</v>
      </c>
      <c r="F388" t="s">
        <v>560</v>
      </c>
      <c r="G388" t="s">
        <v>832</v>
      </c>
      <c r="H388" t="s">
        <v>147</v>
      </c>
      <c r="I388" t="s">
        <v>921</v>
      </c>
      <c r="J388" s="63">
        <v>1.97</v>
      </c>
      <c r="K388" t="s">
        <v>99</v>
      </c>
      <c r="L388" s="64">
        <v>4.5999999999999999E-2</v>
      </c>
      <c r="M388" s="64">
        <v>4.2099999999999999E-2</v>
      </c>
      <c r="N388" s="63">
        <v>6452.91</v>
      </c>
      <c r="O388" s="63">
        <v>101.99</v>
      </c>
      <c r="P388" s="63">
        <v>0</v>
      </c>
      <c r="Q388" s="63">
        <v>6.5813229089999998</v>
      </c>
      <c r="R388" s="64">
        <v>0</v>
      </c>
      <c r="S388" s="64">
        <f t="shared" si="6"/>
        <v>2.6834245079098143E-6</v>
      </c>
      <c r="T388" s="64">
        <f>Q388/'סכום נכסי הקרן'!$C$41</f>
        <v>2.8716202787159259E-7</v>
      </c>
    </row>
    <row r="389" spans="1:20">
      <c r="A389" t="s">
        <v>1408</v>
      </c>
      <c r="B389" t="s">
        <v>1409</v>
      </c>
      <c r="C389" t="s">
        <v>97</v>
      </c>
      <c r="D389" t="s">
        <v>120</v>
      </c>
      <c r="E389" t="s">
        <v>1410</v>
      </c>
      <c r="F389" t="s">
        <v>797</v>
      </c>
      <c r="G389" t="s">
        <v>1411</v>
      </c>
      <c r="H389" t="s">
        <v>208</v>
      </c>
      <c r="I389" t="s">
        <v>1412</v>
      </c>
      <c r="J389" s="63">
        <v>3.3</v>
      </c>
      <c r="K389" t="s">
        <v>99</v>
      </c>
      <c r="L389" s="64">
        <v>1.4999999999999999E-2</v>
      </c>
      <c r="M389" s="64">
        <v>-1.9900000000000001E-2</v>
      </c>
      <c r="N389" s="63">
        <v>6512000</v>
      </c>
      <c r="O389" s="63">
        <v>112.2</v>
      </c>
      <c r="P389" s="63">
        <v>0</v>
      </c>
      <c r="Q389" s="63">
        <v>7306.4639999999999</v>
      </c>
      <c r="R389" s="64">
        <v>3.9100000000000003E-2</v>
      </c>
      <c r="S389" s="64">
        <f t="shared" si="6"/>
        <v>2.9790886778931595E-3</v>
      </c>
      <c r="T389" s="64">
        <f>Q389/'סכום נכסי הקרן'!$C$41</f>
        <v>3.1880201713572966E-4</v>
      </c>
    </row>
    <row r="390" spans="1:20">
      <c r="A390" t="s">
        <v>1413</v>
      </c>
      <c r="B390" t="s">
        <v>1414</v>
      </c>
      <c r="C390" t="s">
        <v>97</v>
      </c>
      <c r="D390" t="s">
        <v>120</v>
      </c>
      <c r="E390" t="s">
        <v>1415</v>
      </c>
      <c r="F390" t="s">
        <v>560</v>
      </c>
      <c r="G390" t="s">
        <v>832</v>
      </c>
      <c r="H390" t="s">
        <v>147</v>
      </c>
      <c r="I390" t="s">
        <v>921</v>
      </c>
      <c r="J390" s="63">
        <v>2.17</v>
      </c>
      <c r="K390" t="s">
        <v>99</v>
      </c>
      <c r="L390" s="64">
        <v>3.0499999999999999E-2</v>
      </c>
      <c r="M390" s="64">
        <v>7.2800000000000004E-2</v>
      </c>
      <c r="N390" s="63">
        <v>494013.4</v>
      </c>
      <c r="O390" s="63">
        <v>91.59</v>
      </c>
      <c r="P390" s="63">
        <v>0</v>
      </c>
      <c r="Q390" s="63">
        <v>452.46687306000001</v>
      </c>
      <c r="R390" s="64">
        <v>5.0000000000000001E-4</v>
      </c>
      <c r="S390" s="64">
        <f t="shared" si="6"/>
        <v>1.8448581128364795E-4</v>
      </c>
      <c r="T390" s="64">
        <f>Q390/'סכום נכסי הקרן'!$C$41</f>
        <v>1.974242969220462E-5</v>
      </c>
    </row>
    <row r="391" spans="1:20">
      <c r="A391" t="s">
        <v>1416</v>
      </c>
      <c r="B391" t="s">
        <v>1417</v>
      </c>
      <c r="C391" t="s">
        <v>97</v>
      </c>
      <c r="D391" t="s">
        <v>120</v>
      </c>
      <c r="E391" t="s">
        <v>1415</v>
      </c>
      <c r="F391" t="s">
        <v>560</v>
      </c>
      <c r="G391" t="s">
        <v>832</v>
      </c>
      <c r="H391" t="s">
        <v>147</v>
      </c>
      <c r="I391" t="s">
        <v>921</v>
      </c>
      <c r="J391" s="63">
        <v>0.99</v>
      </c>
      <c r="K391" t="s">
        <v>99</v>
      </c>
      <c r="L391" s="64">
        <v>4.4499999999999998E-2</v>
      </c>
      <c r="M391" s="64">
        <v>4.4499999999999998E-2</v>
      </c>
      <c r="N391" s="63">
        <v>775610.19</v>
      </c>
      <c r="O391" s="63">
        <v>100.05</v>
      </c>
      <c r="P391" s="63">
        <v>0</v>
      </c>
      <c r="Q391" s="63">
        <v>775.99799509499996</v>
      </c>
      <c r="R391" s="64">
        <v>4.3E-3</v>
      </c>
      <c r="S391" s="64">
        <f t="shared" si="6"/>
        <v>3.1640022331668317E-4</v>
      </c>
      <c r="T391" s="64">
        <f>Q391/'סכום נכסי הקרן'!$C$41</f>
        <v>3.3859022111046882E-5</v>
      </c>
    </row>
    <row r="392" spans="1:20" s="113" customFormat="1">
      <c r="A392" s="110" t="s">
        <v>1419</v>
      </c>
      <c r="B392" s="110">
        <v>1170323</v>
      </c>
      <c r="C392" s="110" t="s">
        <v>97</v>
      </c>
      <c r="D392" s="110" t="s">
        <v>120</v>
      </c>
      <c r="E392" s="110" t="s">
        <v>1418</v>
      </c>
      <c r="F392" s="110" t="s">
        <v>790</v>
      </c>
      <c r="G392" s="110" t="s">
        <v>1411</v>
      </c>
      <c r="H392" s="110" t="s">
        <v>208</v>
      </c>
      <c r="I392" s="110" t="s">
        <v>489</v>
      </c>
      <c r="J392" s="111">
        <v>0</v>
      </c>
      <c r="K392" s="110" t="s">
        <v>99</v>
      </c>
      <c r="L392" s="112">
        <v>0</v>
      </c>
      <c r="M392" s="112">
        <v>0</v>
      </c>
      <c r="N392" s="111">
        <v>3581000</v>
      </c>
      <c r="O392" s="111">
        <f t="shared" ref="O392:O393" si="7">Q392*1000/N392*100</f>
        <v>105.5</v>
      </c>
      <c r="P392" s="111">
        <v>0</v>
      </c>
      <c r="Q392" s="111">
        <f>3777955/1000</f>
        <v>3777.9549999999999</v>
      </c>
      <c r="R392" s="112">
        <v>0</v>
      </c>
      <c r="S392" s="112">
        <f t="shared" si="6"/>
        <v>1.5403980593197821E-3</v>
      </c>
      <c r="T392" s="112">
        <f>Q392/'סכום נכסי הקרן'!$C$41</f>
        <v>1.6484303140999743E-4</v>
      </c>
    </row>
    <row r="393" spans="1:20" s="113" customFormat="1">
      <c r="A393" s="110" t="s">
        <v>1419</v>
      </c>
      <c r="B393" s="110">
        <v>11703230</v>
      </c>
      <c r="C393" s="110" t="s">
        <v>97</v>
      </c>
      <c r="D393" s="110" t="s">
        <v>120</v>
      </c>
      <c r="E393" s="110" t="s">
        <v>1418</v>
      </c>
      <c r="F393" s="110" t="s">
        <v>790</v>
      </c>
      <c r="G393" s="110" t="s">
        <v>1411</v>
      </c>
      <c r="H393" s="110" t="s">
        <v>208</v>
      </c>
      <c r="I393" s="110" t="s">
        <v>489</v>
      </c>
      <c r="J393" s="111">
        <v>2.61</v>
      </c>
      <c r="K393" s="110" t="s">
        <v>99</v>
      </c>
      <c r="L393" s="112">
        <v>4.9000000000000002E-2</v>
      </c>
      <c r="M393" s="112">
        <v>2.8199999999999999E-2</v>
      </c>
      <c r="N393" s="111">
        <v>2000000</v>
      </c>
      <c r="O393" s="111">
        <f t="shared" si="7"/>
        <v>104.00819672131149</v>
      </c>
      <c r="P393" s="111">
        <v>0</v>
      </c>
      <c r="Q393" s="111">
        <f>2080163.93442623/1000</f>
        <v>2080.1639344262298</v>
      </c>
      <c r="R393" s="112">
        <v>2.7900000000000001E-2</v>
      </c>
      <c r="S393" s="112">
        <f t="shared" si="6"/>
        <v>8.4815210547959589E-4</v>
      </c>
      <c r="T393" s="112">
        <f>Q393/'סכום נכסי הקרן'!$C$41</f>
        <v>9.0763529152826562E-5</v>
      </c>
    </row>
    <row r="394" spans="1:20">
      <c r="A394" t="s">
        <v>1420</v>
      </c>
      <c r="B394" t="s">
        <v>1421</v>
      </c>
      <c r="C394" t="s">
        <v>97</v>
      </c>
      <c r="D394" t="s">
        <v>120</v>
      </c>
      <c r="E394" t="s">
        <v>1422</v>
      </c>
      <c r="F394" t="s">
        <v>1423</v>
      </c>
      <c r="G394" t="s">
        <v>832</v>
      </c>
      <c r="H394" t="s">
        <v>147</v>
      </c>
      <c r="I394" t="s">
        <v>1424</v>
      </c>
      <c r="J394" s="63">
        <v>4.6100000000000003</v>
      </c>
      <c r="K394" t="s">
        <v>99</v>
      </c>
      <c r="L394" s="64">
        <v>0.04</v>
      </c>
      <c r="M394" s="64">
        <v>4.7999999999999996E-3</v>
      </c>
      <c r="N394" s="63">
        <v>3550000</v>
      </c>
      <c r="O394" s="63">
        <v>117.7</v>
      </c>
      <c r="P394" s="63">
        <v>0</v>
      </c>
      <c r="Q394" s="63">
        <v>4178.3500000000004</v>
      </c>
      <c r="R394" s="64">
        <v>1.18E-2</v>
      </c>
      <c r="S394" s="64">
        <f t="shared" si="6"/>
        <v>1.7036524339646216E-3</v>
      </c>
      <c r="T394" s="64">
        <f>Q394/'סכום נכסי הקרן'!$C$41</f>
        <v>1.8231341566851984E-4</v>
      </c>
    </row>
    <row r="395" spans="1:20">
      <c r="A395" t="s">
        <v>1425</v>
      </c>
      <c r="B395" t="s">
        <v>1426</v>
      </c>
      <c r="C395" t="s">
        <v>97</v>
      </c>
      <c r="D395" t="s">
        <v>120</v>
      </c>
      <c r="E395" t="s">
        <v>1422</v>
      </c>
      <c r="F395" t="s">
        <v>1423</v>
      </c>
      <c r="G395" t="s">
        <v>832</v>
      </c>
      <c r="H395" t="s">
        <v>147</v>
      </c>
      <c r="I395" t="s">
        <v>895</v>
      </c>
      <c r="J395" s="63">
        <v>2.87</v>
      </c>
      <c r="K395" t="s">
        <v>99</v>
      </c>
      <c r="L395" s="64">
        <v>3.2500000000000001E-2</v>
      </c>
      <c r="M395" s="64">
        <v>2.5499999999999998E-2</v>
      </c>
      <c r="N395" s="63">
        <v>14479.32</v>
      </c>
      <c r="O395" s="63">
        <v>102.02</v>
      </c>
      <c r="P395" s="63">
        <v>0</v>
      </c>
      <c r="Q395" s="63">
        <v>14.771802264</v>
      </c>
      <c r="R395" s="64">
        <v>0</v>
      </c>
      <c r="S395" s="64">
        <f t="shared" ref="S395:S458" si="8">Q395/$Q$10</f>
        <v>6.0229556837286737E-6</v>
      </c>
      <c r="T395" s="64">
        <f>Q395/'סכום נכסי הקרן'!$C$41</f>
        <v>6.445361748847785E-7</v>
      </c>
    </row>
    <row r="396" spans="1:20">
      <c r="A396" t="s">
        <v>1427</v>
      </c>
      <c r="B396" t="s">
        <v>1428</v>
      </c>
      <c r="C396" t="s">
        <v>97</v>
      </c>
      <c r="D396" t="s">
        <v>120</v>
      </c>
      <c r="E396" t="s">
        <v>1422</v>
      </c>
      <c r="F396" t="s">
        <v>1423</v>
      </c>
      <c r="G396" t="s">
        <v>832</v>
      </c>
      <c r="H396" t="s">
        <v>147</v>
      </c>
      <c r="I396" t="s">
        <v>1429</v>
      </c>
      <c r="J396" s="63">
        <v>4.6500000000000004</v>
      </c>
      <c r="K396" t="s">
        <v>99</v>
      </c>
      <c r="L396" s="64">
        <v>2.9100000000000001E-2</v>
      </c>
      <c r="M396" s="64">
        <v>3.7100000000000001E-2</v>
      </c>
      <c r="N396" s="63">
        <v>4975005.9800000004</v>
      </c>
      <c r="O396" s="63">
        <v>97.46</v>
      </c>
      <c r="P396" s="63">
        <v>0</v>
      </c>
      <c r="Q396" s="63">
        <v>4848.6408281080003</v>
      </c>
      <c r="R396" s="64">
        <v>7.1000000000000004E-3</v>
      </c>
      <c r="S396" s="64">
        <f t="shared" si="8"/>
        <v>1.9769523252543305E-3</v>
      </c>
      <c r="T396" s="64">
        <f>Q396/'סכום נכסי הקרן'!$C$41</f>
        <v>2.1156013036777914E-4</v>
      </c>
    </row>
    <row r="397" spans="1:20">
      <c r="A397" t="s">
        <v>1430</v>
      </c>
      <c r="B397" t="s">
        <v>1431</v>
      </c>
      <c r="C397" t="s">
        <v>97</v>
      </c>
      <c r="D397" t="s">
        <v>120</v>
      </c>
      <c r="E397" t="s">
        <v>1432</v>
      </c>
      <c r="F397" t="s">
        <v>797</v>
      </c>
      <c r="G397" t="s">
        <v>832</v>
      </c>
      <c r="H397" t="s">
        <v>147</v>
      </c>
      <c r="I397" t="s">
        <v>1433</v>
      </c>
      <c r="J397" s="63">
        <v>2.67</v>
      </c>
      <c r="K397" t="s">
        <v>99</v>
      </c>
      <c r="L397" s="64">
        <v>4.3999999999999997E-2</v>
      </c>
      <c r="M397" s="64">
        <v>2.5399999999999999E-2</v>
      </c>
      <c r="N397" s="63">
        <v>1016945</v>
      </c>
      <c r="O397" s="63">
        <v>105.01</v>
      </c>
      <c r="P397" s="63">
        <v>0</v>
      </c>
      <c r="Q397" s="63">
        <v>1067.8939445000001</v>
      </c>
      <c r="R397" s="64">
        <v>4.5999999999999999E-3</v>
      </c>
      <c r="S397" s="64">
        <f t="shared" si="8"/>
        <v>4.3541592201790308E-4</v>
      </c>
      <c r="T397" s="64">
        <f>Q397/'סכום נכסי הקרן'!$C$41</f>
        <v>4.6595281054369248E-5</v>
      </c>
    </row>
    <row r="398" spans="1:20">
      <c r="A398" t="s">
        <v>1434</v>
      </c>
      <c r="B398" t="s">
        <v>1435</v>
      </c>
      <c r="C398" t="s">
        <v>97</v>
      </c>
      <c r="D398" t="s">
        <v>120</v>
      </c>
      <c r="E398" t="s">
        <v>1436</v>
      </c>
      <c r="F398" t="s">
        <v>797</v>
      </c>
      <c r="G398" t="s">
        <v>1411</v>
      </c>
      <c r="H398" t="s">
        <v>208</v>
      </c>
      <c r="I398" t="s">
        <v>1437</v>
      </c>
      <c r="J398" s="63">
        <v>1.41</v>
      </c>
      <c r="K398" t="s">
        <v>99</v>
      </c>
      <c r="L398" s="64">
        <v>4.3999999999999997E-2</v>
      </c>
      <c r="M398" s="64">
        <v>1.9099999999999999E-2</v>
      </c>
      <c r="N398" s="63">
        <v>165000</v>
      </c>
      <c r="O398" s="63">
        <v>103.52</v>
      </c>
      <c r="P398" s="63">
        <v>0</v>
      </c>
      <c r="Q398" s="63">
        <v>170.80799999999999</v>
      </c>
      <c r="R398" s="64">
        <v>1.5E-3</v>
      </c>
      <c r="S398" s="64">
        <f t="shared" si="8"/>
        <v>6.9644109502705378E-5</v>
      </c>
      <c r="T398" s="64">
        <f>Q398/'סכום נכסי הקרן'!$C$41</f>
        <v>7.4528438028189431E-6</v>
      </c>
    </row>
    <row r="399" spans="1:20">
      <c r="A399" t="s">
        <v>1438</v>
      </c>
      <c r="B399" t="s">
        <v>1439</v>
      </c>
      <c r="C399" t="s">
        <v>97</v>
      </c>
      <c r="D399" t="s">
        <v>120</v>
      </c>
      <c r="E399" t="s">
        <v>1440</v>
      </c>
      <c r="F399" t="s">
        <v>560</v>
      </c>
      <c r="G399" t="s">
        <v>832</v>
      </c>
      <c r="H399" t="s">
        <v>147</v>
      </c>
      <c r="I399" t="s">
        <v>304</v>
      </c>
      <c r="J399" s="63">
        <v>0.74</v>
      </c>
      <c r="K399" t="s">
        <v>99</v>
      </c>
      <c r="L399" s="64">
        <v>5.5500000000000001E-2</v>
      </c>
      <c r="M399" s="64">
        <v>3.2099999999999997E-2</v>
      </c>
      <c r="N399" s="63">
        <v>397151.39</v>
      </c>
      <c r="O399" s="63">
        <v>103.1</v>
      </c>
      <c r="P399" s="63">
        <v>0</v>
      </c>
      <c r="Q399" s="63">
        <v>409.46308309</v>
      </c>
      <c r="R399" s="64">
        <v>9.9000000000000008E-3</v>
      </c>
      <c r="S399" s="64">
        <f t="shared" si="8"/>
        <v>1.6695173408760313E-4</v>
      </c>
      <c r="T399" s="64">
        <f>Q399/'סכום נכסי הקרן'!$C$41</f>
        <v>1.786605077801066E-5</v>
      </c>
    </row>
    <row r="400" spans="1:20">
      <c r="A400" t="s">
        <v>1441</v>
      </c>
      <c r="B400" t="s">
        <v>1442</v>
      </c>
      <c r="C400" t="s">
        <v>97</v>
      </c>
      <c r="D400" t="s">
        <v>120</v>
      </c>
      <c r="E400" t="s">
        <v>1443</v>
      </c>
      <c r="F400" t="s">
        <v>797</v>
      </c>
      <c r="G400" t="s">
        <v>838</v>
      </c>
      <c r="H400" t="s">
        <v>208</v>
      </c>
      <c r="I400" t="s">
        <v>779</v>
      </c>
      <c r="J400" s="63">
        <v>0.5</v>
      </c>
      <c r="K400" t="s">
        <v>99</v>
      </c>
      <c r="L400" s="64">
        <v>3.9E-2</v>
      </c>
      <c r="M400" s="64">
        <v>2.1399999999999999E-2</v>
      </c>
      <c r="N400" s="63">
        <v>1159836.46</v>
      </c>
      <c r="O400" s="63">
        <v>100.87</v>
      </c>
      <c r="P400" s="63">
        <v>0</v>
      </c>
      <c r="Q400" s="63">
        <v>1169.9270372020001</v>
      </c>
      <c r="R400" s="64">
        <v>1.8100000000000002E-2</v>
      </c>
      <c r="S400" s="64">
        <f t="shared" si="8"/>
        <v>4.7701821161228846E-4</v>
      </c>
      <c r="T400" s="64">
        <f>Q400/'סכום נכסי הקרן'!$C$41</f>
        <v>5.1047278048810675E-5</v>
      </c>
    </row>
    <row r="401" spans="1:20">
      <c r="A401" t="s">
        <v>1444</v>
      </c>
      <c r="B401" t="s">
        <v>1445</v>
      </c>
      <c r="C401" t="s">
        <v>97</v>
      </c>
      <c r="D401" t="s">
        <v>120</v>
      </c>
      <c r="E401" t="s">
        <v>1443</v>
      </c>
      <c r="F401" t="s">
        <v>797</v>
      </c>
      <c r="G401" t="s">
        <v>838</v>
      </c>
      <c r="H401" t="s">
        <v>208</v>
      </c>
      <c r="I401" t="s">
        <v>679</v>
      </c>
      <c r="J401" s="63">
        <v>1.19</v>
      </c>
      <c r="K401" t="s">
        <v>99</v>
      </c>
      <c r="L401" s="64">
        <v>5.3999999999999999E-2</v>
      </c>
      <c r="M401" s="64">
        <v>2.2100000000000002E-2</v>
      </c>
      <c r="N401" s="63">
        <v>1803120</v>
      </c>
      <c r="O401" s="63">
        <v>106.49</v>
      </c>
      <c r="P401" s="63">
        <v>0</v>
      </c>
      <c r="Q401" s="63">
        <v>1920.142488</v>
      </c>
      <c r="R401" s="64">
        <v>0.02</v>
      </c>
      <c r="S401" s="64">
        <f t="shared" si="8"/>
        <v>7.8290603306091727E-4</v>
      </c>
      <c r="T401" s="64">
        <f>Q401/'סכום נכסי הקרן'!$C$41</f>
        <v>8.3781333674184748E-5</v>
      </c>
    </row>
    <row r="402" spans="1:20">
      <c r="A402" t="s">
        <v>1446</v>
      </c>
      <c r="B402" t="s">
        <v>1447</v>
      </c>
      <c r="C402" t="s">
        <v>97</v>
      </c>
      <c r="D402" t="s">
        <v>120</v>
      </c>
      <c r="E402" t="s">
        <v>1443</v>
      </c>
      <c r="F402" t="s">
        <v>797</v>
      </c>
      <c r="G402" t="s">
        <v>838</v>
      </c>
      <c r="H402" t="s">
        <v>208</v>
      </c>
      <c r="I402" t="s">
        <v>296</v>
      </c>
      <c r="J402" s="63">
        <v>2.58</v>
      </c>
      <c r="K402" t="s">
        <v>99</v>
      </c>
      <c r="L402" s="64">
        <v>4.7500000000000001E-2</v>
      </c>
      <c r="M402" s="64">
        <v>2.3699999999999999E-2</v>
      </c>
      <c r="N402" s="63">
        <v>2419000</v>
      </c>
      <c r="O402" s="63">
        <v>106.22</v>
      </c>
      <c r="P402" s="63">
        <v>0</v>
      </c>
      <c r="Q402" s="63">
        <v>2569.4618</v>
      </c>
      <c r="R402" s="64">
        <v>1.0999999999999999E-2</v>
      </c>
      <c r="S402" s="64">
        <f t="shared" si="8"/>
        <v>1.047655138882362E-3</v>
      </c>
      <c r="T402" s="64">
        <f>Q402/'סכום נכסי הקרן'!$C$41</f>
        <v>1.1211300087062672E-4</v>
      </c>
    </row>
    <row r="403" spans="1:20">
      <c r="A403" t="s">
        <v>1448</v>
      </c>
      <c r="B403" t="s">
        <v>1449</v>
      </c>
      <c r="C403" t="s">
        <v>97</v>
      </c>
      <c r="D403" t="s">
        <v>120</v>
      </c>
      <c r="E403" t="s">
        <v>1443</v>
      </c>
      <c r="F403" t="s">
        <v>797</v>
      </c>
      <c r="G403" t="s">
        <v>838</v>
      </c>
      <c r="H403" t="s">
        <v>208</v>
      </c>
      <c r="I403" t="s">
        <v>1450</v>
      </c>
      <c r="J403" s="63">
        <v>1.23</v>
      </c>
      <c r="K403" t="s">
        <v>99</v>
      </c>
      <c r="L403" s="64">
        <v>6.3E-2</v>
      </c>
      <c r="M403" s="64">
        <v>1.3299999999999999E-2</v>
      </c>
      <c r="N403" s="63">
        <v>35437</v>
      </c>
      <c r="O403" s="63">
        <v>106.16</v>
      </c>
      <c r="P403" s="63">
        <v>0</v>
      </c>
      <c r="Q403" s="63">
        <v>37.619919199999998</v>
      </c>
      <c r="R403" s="64">
        <v>5.9999999999999995E-4</v>
      </c>
      <c r="S403" s="64">
        <f t="shared" si="8"/>
        <v>1.5338893800335632E-5</v>
      </c>
      <c r="T403" s="64">
        <f>Q403/'סכום נכסי הקרן'!$C$41</f>
        <v>1.6414651636473079E-6</v>
      </c>
    </row>
    <row r="404" spans="1:20">
      <c r="A404" t="s">
        <v>1451</v>
      </c>
      <c r="B404" t="s">
        <v>1452</v>
      </c>
      <c r="C404" t="s">
        <v>97</v>
      </c>
      <c r="D404" t="s">
        <v>120</v>
      </c>
      <c r="E404" t="s">
        <v>1453</v>
      </c>
      <c r="F404" t="s">
        <v>797</v>
      </c>
      <c r="G404" t="s">
        <v>838</v>
      </c>
      <c r="H404" t="s">
        <v>208</v>
      </c>
      <c r="I404" t="s">
        <v>651</v>
      </c>
      <c r="J404" s="63">
        <v>2.15</v>
      </c>
      <c r="K404" t="s">
        <v>99</v>
      </c>
      <c r="L404" s="64">
        <v>4.8000000000000001E-2</v>
      </c>
      <c r="M404" s="64">
        <v>1.8700000000000001E-2</v>
      </c>
      <c r="N404" s="63">
        <v>3392000</v>
      </c>
      <c r="O404" s="63">
        <v>107.6</v>
      </c>
      <c r="P404" s="63">
        <v>0</v>
      </c>
      <c r="Q404" s="63">
        <v>3649.7919999999999</v>
      </c>
      <c r="R404" s="64">
        <v>1.6E-2</v>
      </c>
      <c r="S404" s="64">
        <f t="shared" si="8"/>
        <v>1.4881417363946541E-3</v>
      </c>
      <c r="T404" s="64">
        <f>Q404/'סכום נכסי הקרן'!$C$41</f>
        <v>1.5925091148411173E-4</v>
      </c>
    </row>
    <row r="405" spans="1:20">
      <c r="A405" t="s">
        <v>1454</v>
      </c>
      <c r="B405" t="s">
        <v>1455</v>
      </c>
      <c r="C405" t="s">
        <v>97</v>
      </c>
      <c r="D405" t="s">
        <v>120</v>
      </c>
      <c r="E405" t="s">
        <v>1456</v>
      </c>
      <c r="F405" t="s">
        <v>630</v>
      </c>
      <c r="G405" t="s">
        <v>838</v>
      </c>
      <c r="H405" t="s">
        <v>208</v>
      </c>
      <c r="I405" t="s">
        <v>1457</v>
      </c>
      <c r="J405" s="63">
        <v>0.53</v>
      </c>
      <c r="K405" t="s">
        <v>99</v>
      </c>
      <c r="L405" s="64">
        <v>4.8500000000000001E-2</v>
      </c>
      <c r="M405" s="64">
        <v>1.9E-2</v>
      </c>
      <c r="N405" s="63">
        <v>413455.16</v>
      </c>
      <c r="O405" s="63">
        <v>102.77</v>
      </c>
      <c r="P405" s="63">
        <v>0</v>
      </c>
      <c r="Q405" s="63">
        <v>424.90786793199999</v>
      </c>
      <c r="R405" s="64">
        <v>3.15E-2</v>
      </c>
      <c r="S405" s="64">
        <f t="shared" si="8"/>
        <v>1.7324908717868768E-4</v>
      </c>
      <c r="T405" s="64">
        <f>Q405/'סכום נכסי הקרן'!$C$41</f>
        <v>1.8539951116376379E-5</v>
      </c>
    </row>
    <row r="406" spans="1:20">
      <c r="A406" t="s">
        <v>1458</v>
      </c>
      <c r="B406" t="s">
        <v>1459</v>
      </c>
      <c r="C406" t="s">
        <v>97</v>
      </c>
      <c r="D406" t="s">
        <v>120</v>
      </c>
      <c r="E406" t="s">
        <v>1460</v>
      </c>
      <c r="F406" t="s">
        <v>790</v>
      </c>
      <c r="G406" t="s">
        <v>1461</v>
      </c>
      <c r="H406" t="s">
        <v>147</v>
      </c>
      <c r="I406" t="s">
        <v>651</v>
      </c>
      <c r="J406" s="63">
        <v>0.86</v>
      </c>
      <c r="K406" t="s">
        <v>99</v>
      </c>
      <c r="L406" s="64">
        <v>0.05</v>
      </c>
      <c r="M406" s="64">
        <v>2.3599999999999999E-2</v>
      </c>
      <c r="N406" s="63">
        <v>3600000</v>
      </c>
      <c r="O406" s="63">
        <v>102.62</v>
      </c>
      <c r="P406" s="63">
        <v>0</v>
      </c>
      <c r="Q406" s="63">
        <v>3694.32</v>
      </c>
      <c r="R406" s="64">
        <v>8.8599999999999998E-2</v>
      </c>
      <c r="S406" s="64">
        <f t="shared" si="8"/>
        <v>1.5062972847760911E-3</v>
      </c>
      <c r="T406" s="64">
        <f>Q406/'סכום נכסי הקרן'!$C$41</f>
        <v>1.6119379606125054E-4</v>
      </c>
    </row>
    <row r="407" spans="1:20">
      <c r="A407" t="s">
        <v>1462</v>
      </c>
      <c r="B407" t="s">
        <v>1463</v>
      </c>
      <c r="C407" t="s">
        <v>97</v>
      </c>
      <c r="D407" t="s">
        <v>120</v>
      </c>
      <c r="E407" t="s">
        <v>836</v>
      </c>
      <c r="F407" t="s">
        <v>837</v>
      </c>
      <c r="G407" t="s">
        <v>838</v>
      </c>
      <c r="H407" t="s">
        <v>208</v>
      </c>
      <c r="I407" t="s">
        <v>1464</v>
      </c>
      <c r="J407" s="63">
        <v>2.84</v>
      </c>
      <c r="K407" t="s">
        <v>99</v>
      </c>
      <c r="L407" s="64">
        <v>4.8000000000000001E-2</v>
      </c>
      <c r="M407" s="64">
        <v>2.4299999999999999E-2</v>
      </c>
      <c r="N407" s="63">
        <v>11414038</v>
      </c>
      <c r="O407" s="63">
        <v>106.79</v>
      </c>
      <c r="P407" s="63">
        <v>0</v>
      </c>
      <c r="Q407" s="63">
        <v>12189.0511802</v>
      </c>
      <c r="R407" s="64">
        <v>5.7999999999999996E-3</v>
      </c>
      <c r="S407" s="64">
        <f t="shared" si="8"/>
        <v>4.9698820613081887E-3</v>
      </c>
      <c r="T407" s="64">
        <f>Q407/'סכום נכסי הקרן'!$C$41</f>
        <v>5.3184332437939969E-4</v>
      </c>
    </row>
    <row r="408" spans="1:20">
      <c r="A408" t="s">
        <v>1465</v>
      </c>
      <c r="B408" t="s">
        <v>1466</v>
      </c>
      <c r="C408" t="s">
        <v>97</v>
      </c>
      <c r="D408" t="s">
        <v>120</v>
      </c>
      <c r="E408" t="s">
        <v>1467</v>
      </c>
      <c r="F408" t="s">
        <v>565</v>
      </c>
      <c r="G408" t="s">
        <v>1461</v>
      </c>
      <c r="H408" t="s">
        <v>147</v>
      </c>
      <c r="I408" t="s">
        <v>771</v>
      </c>
      <c r="J408" s="63">
        <v>3.26</v>
      </c>
      <c r="K408" t="s">
        <v>99</v>
      </c>
      <c r="L408" s="64">
        <v>5.45E-2</v>
      </c>
      <c r="M408" s="64">
        <v>2.4500000000000001E-2</v>
      </c>
      <c r="N408" s="63">
        <v>4095</v>
      </c>
      <c r="O408" s="63">
        <v>110.04</v>
      </c>
      <c r="P408" s="63">
        <v>0.11158999999999999</v>
      </c>
      <c r="Q408" s="63">
        <v>4.6177279999999996</v>
      </c>
      <c r="R408" s="64">
        <v>0</v>
      </c>
      <c r="S408" s="64">
        <f t="shared" si="8"/>
        <v>1.8828014758425174E-6</v>
      </c>
      <c r="T408" s="64">
        <f>Q408/'סכום נכסי הקרן'!$C$41</f>
        <v>2.0148474022237549E-7</v>
      </c>
    </row>
    <row r="409" spans="1:20">
      <c r="A409" t="s">
        <v>1468</v>
      </c>
      <c r="B409" t="s">
        <v>1469</v>
      </c>
      <c r="C409" t="s">
        <v>97</v>
      </c>
      <c r="D409" t="s">
        <v>120</v>
      </c>
      <c r="E409" t="s">
        <v>1470</v>
      </c>
      <c r="F409" t="s">
        <v>560</v>
      </c>
      <c r="G409" t="s">
        <v>838</v>
      </c>
      <c r="H409" t="s">
        <v>208</v>
      </c>
      <c r="I409" t="s">
        <v>895</v>
      </c>
      <c r="J409" s="63">
        <v>1.59</v>
      </c>
      <c r="K409" t="s">
        <v>99</v>
      </c>
      <c r="L409" s="64">
        <v>5.7000000000000002E-2</v>
      </c>
      <c r="M409" s="64">
        <v>0.2016</v>
      </c>
      <c r="N409" s="63">
        <v>6832.2</v>
      </c>
      <c r="O409" s="63">
        <v>81.69</v>
      </c>
      <c r="P409" s="63">
        <v>0</v>
      </c>
      <c r="Q409" s="63">
        <v>5.5812241800000004</v>
      </c>
      <c r="R409" s="64">
        <v>0</v>
      </c>
      <c r="S409" s="64">
        <f t="shared" si="8"/>
        <v>2.2756509528304709E-6</v>
      </c>
      <c r="T409" s="64">
        <f>Q409/'סכום נכסי הקרן'!$C$41</f>
        <v>2.4352484685761933E-7</v>
      </c>
    </row>
    <row r="410" spans="1:20">
      <c r="A410" t="s">
        <v>1471</v>
      </c>
      <c r="B410" t="s">
        <v>1472</v>
      </c>
      <c r="C410" t="s">
        <v>97</v>
      </c>
      <c r="D410" t="s">
        <v>120</v>
      </c>
      <c r="E410" t="s">
        <v>1473</v>
      </c>
      <c r="F410" t="s">
        <v>797</v>
      </c>
      <c r="G410" t="s">
        <v>1461</v>
      </c>
      <c r="H410" t="s">
        <v>147</v>
      </c>
      <c r="I410" t="s">
        <v>870</v>
      </c>
      <c r="J410" s="63">
        <v>2.33</v>
      </c>
      <c r="K410" t="s">
        <v>99</v>
      </c>
      <c r="L410" s="64">
        <v>5.7000000000000002E-2</v>
      </c>
      <c r="M410" s="64">
        <v>3.3300000000000003E-2</v>
      </c>
      <c r="N410" s="63">
        <v>637052.64</v>
      </c>
      <c r="O410" s="63">
        <v>105.5</v>
      </c>
      <c r="P410" s="63">
        <v>56.205199999999998</v>
      </c>
      <c r="Q410" s="63">
        <v>728.29573519999997</v>
      </c>
      <c r="R410" s="64">
        <v>6.4999999999999997E-3</v>
      </c>
      <c r="S410" s="64">
        <f t="shared" si="8"/>
        <v>2.9695042347326896E-4</v>
      </c>
      <c r="T410" s="64">
        <f>Q410/'סכום נכסי הקרן'!$C$41</f>
        <v>3.1777635454456386E-5</v>
      </c>
    </row>
    <row r="411" spans="1:20">
      <c r="A411" t="s">
        <v>1474</v>
      </c>
      <c r="B411" t="s">
        <v>1475</v>
      </c>
      <c r="C411" t="s">
        <v>97</v>
      </c>
      <c r="D411" t="s">
        <v>120</v>
      </c>
      <c r="E411" t="s">
        <v>1476</v>
      </c>
      <c r="F411" t="s">
        <v>560</v>
      </c>
      <c r="G411" t="s">
        <v>838</v>
      </c>
      <c r="H411" t="s">
        <v>208</v>
      </c>
      <c r="I411" t="s">
        <v>771</v>
      </c>
      <c r="J411" s="63">
        <v>2.4500000000000002</v>
      </c>
      <c r="K411" t="s">
        <v>99</v>
      </c>
      <c r="L411" s="64">
        <v>7.0000000000000007E-2</v>
      </c>
      <c r="M411" s="64">
        <v>7.9600000000000004E-2</v>
      </c>
      <c r="N411" s="63">
        <v>7469.53</v>
      </c>
      <c r="O411" s="63">
        <v>99.5</v>
      </c>
      <c r="P411" s="63">
        <v>0</v>
      </c>
      <c r="Q411" s="63">
        <v>7.4321823499999997</v>
      </c>
      <c r="R411" s="64">
        <v>0</v>
      </c>
      <c r="S411" s="64">
        <f t="shared" si="8"/>
        <v>3.0303482356064953E-6</v>
      </c>
      <c r="T411" s="64">
        <f>Q411/'סכום נכסי הקרן'!$C$41</f>
        <v>3.2428746995818599E-7</v>
      </c>
    </row>
    <row r="412" spans="1:20">
      <c r="A412" t="s">
        <v>1477</v>
      </c>
      <c r="B412" t="s">
        <v>1478</v>
      </c>
      <c r="C412" t="s">
        <v>97</v>
      </c>
      <c r="D412" t="s">
        <v>120</v>
      </c>
      <c r="E412" t="s">
        <v>1479</v>
      </c>
      <c r="F412" t="s">
        <v>560</v>
      </c>
      <c r="G412" t="s">
        <v>1480</v>
      </c>
      <c r="H412" t="s">
        <v>147</v>
      </c>
      <c r="I412" t="s">
        <v>771</v>
      </c>
      <c r="J412" s="63">
        <v>2.21</v>
      </c>
      <c r="K412" t="s">
        <v>99</v>
      </c>
      <c r="L412" s="64">
        <v>6.6500000000000004E-2</v>
      </c>
      <c r="M412" s="64">
        <v>7.2900000000000006E-2</v>
      </c>
      <c r="N412" s="63">
        <v>5409.16</v>
      </c>
      <c r="O412" s="63">
        <v>99.99</v>
      </c>
      <c r="P412" s="63">
        <v>0.79649000000000003</v>
      </c>
      <c r="Q412" s="63">
        <v>6.2051090840000001</v>
      </c>
      <c r="R412" s="64">
        <v>0</v>
      </c>
      <c r="S412" s="64">
        <f t="shared" si="8"/>
        <v>2.5300296035450795E-6</v>
      </c>
      <c r="T412" s="64">
        <f>Q412/'סכום נכסי הקרן'!$C$41</f>
        <v>2.7074673775528624E-7</v>
      </c>
    </row>
    <row r="413" spans="1:20">
      <c r="A413" t="s">
        <v>1481</v>
      </c>
      <c r="B413" t="s">
        <v>1482</v>
      </c>
      <c r="C413" t="s">
        <v>97</v>
      </c>
      <c r="D413" t="s">
        <v>120</v>
      </c>
      <c r="E413" t="s">
        <v>1483</v>
      </c>
      <c r="F413" t="s">
        <v>954</v>
      </c>
      <c r="G413" t="s">
        <v>1484</v>
      </c>
      <c r="H413" t="s">
        <v>208</v>
      </c>
      <c r="I413" t="s">
        <v>1485</v>
      </c>
      <c r="J413" s="63">
        <v>1.98</v>
      </c>
      <c r="K413" t="s">
        <v>99</v>
      </c>
      <c r="L413" s="64">
        <v>4.2999999999999997E-2</v>
      </c>
      <c r="M413" s="64">
        <v>7.2999999999999995E-2</v>
      </c>
      <c r="N413" s="63">
        <v>5916701.0700000003</v>
      </c>
      <c r="O413" s="63">
        <v>96.01</v>
      </c>
      <c r="P413" s="63">
        <v>0</v>
      </c>
      <c r="Q413" s="63">
        <v>5680.6246973070001</v>
      </c>
      <c r="R413" s="64">
        <v>2E-3</v>
      </c>
      <c r="S413" s="64">
        <f t="shared" si="8"/>
        <v>2.3161798537716109E-3</v>
      </c>
      <c r="T413" s="64">
        <f>Q413/'סכום נכסי הקרן'!$C$41</f>
        <v>2.4786197702370331E-4</v>
      </c>
    </row>
    <row r="414" spans="1:20">
      <c r="A414" t="s">
        <v>1486</v>
      </c>
      <c r="B414" t="s">
        <v>1487</v>
      </c>
      <c r="C414" t="s">
        <v>97</v>
      </c>
      <c r="D414" t="s">
        <v>120</v>
      </c>
      <c r="E414" t="s">
        <v>1488</v>
      </c>
      <c r="F414" t="s">
        <v>129</v>
      </c>
      <c r="G414" t="s">
        <v>1489</v>
      </c>
      <c r="H414" t="s">
        <v>147</v>
      </c>
      <c r="I414" t="s">
        <v>1490</v>
      </c>
      <c r="J414" s="63">
        <v>3.23</v>
      </c>
      <c r="K414" t="s">
        <v>99</v>
      </c>
      <c r="L414" s="64">
        <v>3.85E-2</v>
      </c>
      <c r="M414" s="64">
        <v>3.3300000000000003E-2</v>
      </c>
      <c r="N414" s="63">
        <v>6097582.9100000001</v>
      </c>
      <c r="O414" s="63">
        <v>102.06</v>
      </c>
      <c r="P414" s="63">
        <v>0</v>
      </c>
      <c r="Q414" s="63">
        <v>6223.1931179459998</v>
      </c>
      <c r="R414" s="64">
        <v>3.2000000000000002E-3</v>
      </c>
      <c r="S414" s="64">
        <f t="shared" si="8"/>
        <v>2.5374030663828026E-3</v>
      </c>
      <c r="T414" s="64">
        <f>Q414/'סכום נכסי הקרן'!$C$41</f>
        <v>2.7153579611510786E-4</v>
      </c>
    </row>
    <row r="415" spans="1:20">
      <c r="A415" t="s">
        <v>1491</v>
      </c>
      <c r="B415" t="s">
        <v>1492</v>
      </c>
      <c r="C415" t="s">
        <v>120</v>
      </c>
      <c r="D415" s="12"/>
      <c r="E415" t="s">
        <v>1493</v>
      </c>
      <c r="F415" t="s">
        <v>560</v>
      </c>
      <c r="G415" t="s">
        <v>1494</v>
      </c>
      <c r="H415" t="s">
        <v>147</v>
      </c>
      <c r="I415" t="s">
        <v>771</v>
      </c>
      <c r="J415" s="63">
        <v>2.34</v>
      </c>
      <c r="K415" t="s">
        <v>99</v>
      </c>
      <c r="L415" s="64">
        <v>3.95E-2</v>
      </c>
      <c r="M415" s="64">
        <v>0.27629999999999999</v>
      </c>
      <c r="N415" s="63">
        <v>4559000.3099999996</v>
      </c>
      <c r="O415" s="63">
        <v>62.1</v>
      </c>
      <c r="P415" s="63">
        <v>0</v>
      </c>
      <c r="Q415" s="63">
        <v>2831.1391925100002</v>
      </c>
      <c r="R415" s="64">
        <v>7.9000000000000008E-3</v>
      </c>
      <c r="S415" s="64">
        <f t="shared" si="8"/>
        <v>1.1543497256601995E-3</v>
      </c>
      <c r="T415" s="64">
        <f>Q415/'סכום נכסי הקרן'!$C$41</f>
        <v>1.2353073735314496E-4</v>
      </c>
    </row>
    <row r="416" spans="1:20">
      <c r="A416" t="s">
        <v>1495</v>
      </c>
      <c r="B416" t="s">
        <v>1496</v>
      </c>
      <c r="C416" t="s">
        <v>97</v>
      </c>
      <c r="D416" t="s">
        <v>120</v>
      </c>
      <c r="E416" t="s">
        <v>1493</v>
      </c>
      <c r="F416" t="s">
        <v>560</v>
      </c>
      <c r="G416" t="s">
        <v>1494</v>
      </c>
      <c r="H416" t="s">
        <v>147</v>
      </c>
      <c r="I416" t="s">
        <v>771</v>
      </c>
      <c r="J416" s="63">
        <v>0</v>
      </c>
      <c r="K416" t="s">
        <v>99</v>
      </c>
      <c r="L416" s="64">
        <v>0.03</v>
      </c>
      <c r="M416" s="64">
        <v>0</v>
      </c>
      <c r="N416" s="63">
        <v>8112181</v>
      </c>
      <c r="O416" s="63">
        <v>87</v>
      </c>
      <c r="P416" s="63">
        <v>0</v>
      </c>
      <c r="Q416" s="63">
        <v>7057.5974699999997</v>
      </c>
      <c r="R416" s="64">
        <v>9.9000000000000008E-3</v>
      </c>
      <c r="S416" s="64">
        <f t="shared" si="8"/>
        <v>2.8776175063620936E-3</v>
      </c>
      <c r="T416" s="64">
        <f>Q416/'סכום נכסי הקרן'!$C$41</f>
        <v>3.0794325539248838E-4</v>
      </c>
    </row>
    <row r="417" spans="1:20">
      <c r="A417" t="s">
        <v>1497</v>
      </c>
      <c r="B417" t="s">
        <v>1498</v>
      </c>
      <c r="C417" t="s">
        <v>97</v>
      </c>
      <c r="D417" t="s">
        <v>120</v>
      </c>
      <c r="E417" t="s">
        <v>1493</v>
      </c>
      <c r="F417" t="s">
        <v>560</v>
      </c>
      <c r="G417" t="s">
        <v>1499</v>
      </c>
      <c r="H417" t="s">
        <v>147</v>
      </c>
      <c r="I417" t="s">
        <v>1500</v>
      </c>
      <c r="J417" s="63">
        <v>0</v>
      </c>
      <c r="K417" t="s">
        <v>99</v>
      </c>
      <c r="L417" s="64">
        <v>6.8500000000000005E-2</v>
      </c>
      <c r="M417" s="64">
        <v>0</v>
      </c>
      <c r="N417" s="63">
        <v>2230.37</v>
      </c>
      <c r="O417" s="63">
        <v>18.559999999999999</v>
      </c>
      <c r="P417" s="63">
        <v>0</v>
      </c>
      <c r="Q417" s="63">
        <v>0.41395667200000003</v>
      </c>
      <c r="R417" s="64">
        <v>0</v>
      </c>
      <c r="S417" s="64">
        <f t="shared" si="8"/>
        <v>1.6878391992262363E-7</v>
      </c>
      <c r="T417" s="64">
        <f>Q417/'סכום נכסי הקרן'!$C$41</f>
        <v>1.8062118973061885E-8</v>
      </c>
    </row>
    <row r="418" spans="1:20">
      <c r="A418" t="s">
        <v>1501</v>
      </c>
      <c r="B418" t="s">
        <v>1502</v>
      </c>
      <c r="C418" t="s">
        <v>97</v>
      </c>
      <c r="D418" t="s">
        <v>120</v>
      </c>
      <c r="E418" t="s">
        <v>1503</v>
      </c>
      <c r="F418" t="s">
        <v>560</v>
      </c>
      <c r="G418" t="s">
        <v>252</v>
      </c>
      <c r="H418" t="s">
        <v>847</v>
      </c>
      <c r="I418" t="s">
        <v>1504</v>
      </c>
      <c r="J418" s="63">
        <v>1.47</v>
      </c>
      <c r="K418" t="s">
        <v>99</v>
      </c>
      <c r="L418" s="64">
        <v>4.4999999999999998E-2</v>
      </c>
      <c r="M418" s="64">
        <v>4.4900000000000002E-2</v>
      </c>
      <c r="N418" s="63">
        <v>2857296</v>
      </c>
      <c r="O418" s="63">
        <v>100.08</v>
      </c>
      <c r="P418" s="63">
        <v>0</v>
      </c>
      <c r="Q418" s="63">
        <v>2859.5818368</v>
      </c>
      <c r="R418" s="64">
        <v>1.0800000000000001E-2</v>
      </c>
      <c r="S418" s="64">
        <f t="shared" si="8"/>
        <v>1.165946738876672E-3</v>
      </c>
      <c r="T418" s="64">
        <f>Q418/'סכום נכסי הקרן'!$C$41</f>
        <v>1.2477177164446919E-4</v>
      </c>
    </row>
    <row r="419" spans="1:20">
      <c r="A419" t="s">
        <v>1505</v>
      </c>
      <c r="B419" t="s">
        <v>1506</v>
      </c>
      <c r="C419" t="s">
        <v>97</v>
      </c>
      <c r="D419" t="s">
        <v>120</v>
      </c>
      <c r="E419" t="s">
        <v>1507</v>
      </c>
      <c r="F419" t="s">
        <v>837</v>
      </c>
      <c r="G419" t="s">
        <v>252</v>
      </c>
      <c r="H419" t="s">
        <v>847</v>
      </c>
      <c r="I419" t="s">
        <v>1508</v>
      </c>
      <c r="J419" s="63">
        <v>1.24</v>
      </c>
      <c r="K419" t="s">
        <v>99</v>
      </c>
      <c r="L419" s="64">
        <v>5.4899999999999997E-2</v>
      </c>
      <c r="M419" s="64">
        <v>2.4799999999999999E-2</v>
      </c>
      <c r="N419" s="63">
        <v>6938477.0999999996</v>
      </c>
      <c r="O419" s="63">
        <v>104.92</v>
      </c>
      <c r="P419" s="63">
        <v>0</v>
      </c>
      <c r="Q419" s="63">
        <v>7279.8501733200001</v>
      </c>
      <c r="R419" s="64">
        <v>3.5499999999999997E-2</v>
      </c>
      <c r="S419" s="64">
        <f t="shared" si="8"/>
        <v>2.968237334515871E-3</v>
      </c>
      <c r="T419" s="64">
        <f>Q419/'סכום נכסי הקרן'!$C$41</f>
        <v>3.1764077941125928E-4</v>
      </c>
    </row>
    <row r="420" spans="1:20">
      <c r="A420" t="s">
        <v>1509</v>
      </c>
      <c r="B420" t="s">
        <v>1510</v>
      </c>
      <c r="C420" t="s">
        <v>97</v>
      </c>
      <c r="D420" t="s">
        <v>120</v>
      </c>
      <c r="E420" t="s">
        <v>1488</v>
      </c>
      <c r="F420" t="s">
        <v>129</v>
      </c>
      <c r="G420" t="s">
        <v>252</v>
      </c>
      <c r="H420" t="s">
        <v>847</v>
      </c>
      <c r="I420" t="s">
        <v>1511</v>
      </c>
      <c r="J420" s="63">
        <v>3.23</v>
      </c>
      <c r="K420" t="s">
        <v>99</v>
      </c>
      <c r="L420" s="64">
        <v>3.85E-2</v>
      </c>
      <c r="M420" s="64">
        <v>3.85E-2</v>
      </c>
      <c r="N420" s="63">
        <v>23303.01</v>
      </c>
      <c r="O420" s="63">
        <v>100.42</v>
      </c>
      <c r="P420" s="63">
        <v>0</v>
      </c>
      <c r="Q420" s="63">
        <v>23.400882641999999</v>
      </c>
      <c r="R420" s="64">
        <v>4.0000000000000002E-4</v>
      </c>
      <c r="S420" s="64">
        <f t="shared" si="8"/>
        <v>9.541319102029213E-6</v>
      </c>
      <c r="T420" s="64">
        <f>Q420/'סכום נכסי הקרן'!$C$41</f>
        <v>1.0210477447129121E-6</v>
      </c>
    </row>
    <row r="421" spans="1:20">
      <c r="A421" t="s">
        <v>1512</v>
      </c>
      <c r="B421" t="s">
        <v>1513</v>
      </c>
      <c r="C421" t="s">
        <v>97</v>
      </c>
      <c r="D421" t="s">
        <v>120</v>
      </c>
      <c r="E421" t="s">
        <v>1514</v>
      </c>
      <c r="F421" t="s">
        <v>797</v>
      </c>
      <c r="G421" t="s">
        <v>252</v>
      </c>
      <c r="H421" t="s">
        <v>847</v>
      </c>
      <c r="I421" t="s">
        <v>1515</v>
      </c>
      <c r="J421" s="63">
        <v>0</v>
      </c>
      <c r="K421" t="s">
        <v>99</v>
      </c>
      <c r="L421" s="64">
        <v>9.8500000000000004E-2</v>
      </c>
      <c r="M421" s="64">
        <v>0</v>
      </c>
      <c r="N421" s="63">
        <v>945058.8</v>
      </c>
      <c r="O421" s="63">
        <v>10</v>
      </c>
      <c r="P421" s="63">
        <v>0</v>
      </c>
      <c r="Q421" s="63">
        <v>94.505880000000005</v>
      </c>
      <c r="R421" s="64">
        <v>1.3299999999999999E-2</v>
      </c>
      <c r="S421" s="64">
        <f t="shared" si="8"/>
        <v>3.8533194319759819E-5</v>
      </c>
      <c r="T421" s="64">
        <f>Q421/'סכום נכסי הקרן'!$C$41</f>
        <v>4.123563077185792E-6</v>
      </c>
    </row>
    <row r="422" spans="1:20">
      <c r="A422" t="s">
        <v>1516</v>
      </c>
      <c r="B422" t="s">
        <v>1517</v>
      </c>
      <c r="C422" t="s">
        <v>97</v>
      </c>
      <c r="D422" t="s">
        <v>120</v>
      </c>
      <c r="E422" t="s">
        <v>1518</v>
      </c>
      <c r="F422" t="s">
        <v>797</v>
      </c>
      <c r="G422" t="s">
        <v>252</v>
      </c>
      <c r="H422" t="s">
        <v>847</v>
      </c>
      <c r="I422" t="s">
        <v>843</v>
      </c>
      <c r="J422" s="63">
        <v>1.69</v>
      </c>
      <c r="K422" t="s">
        <v>99</v>
      </c>
      <c r="L422" s="64">
        <v>3.4000000000000002E-2</v>
      </c>
      <c r="M422" s="64">
        <v>2.4500000000000001E-2</v>
      </c>
      <c r="N422" s="63">
        <v>1168000</v>
      </c>
      <c r="O422" s="63">
        <v>101.62</v>
      </c>
      <c r="P422" s="63">
        <v>0</v>
      </c>
      <c r="Q422" s="63">
        <v>1186.9215999999999</v>
      </c>
      <c r="R422" s="64">
        <v>1.38E-2</v>
      </c>
      <c r="S422" s="64">
        <f t="shared" si="8"/>
        <v>4.8394746078360656E-4</v>
      </c>
      <c r="T422" s="64">
        <f>Q422/'סכום נכסי הקרן'!$C$41</f>
        <v>5.1788799652193955E-5</v>
      </c>
    </row>
    <row r="423" spans="1:20">
      <c r="A423" t="s">
        <v>1519</v>
      </c>
      <c r="B423" t="s">
        <v>1520</v>
      </c>
      <c r="C423" t="s">
        <v>97</v>
      </c>
      <c r="D423" t="s">
        <v>120</v>
      </c>
      <c r="E423" t="s">
        <v>1521</v>
      </c>
      <c r="F423" t="s">
        <v>837</v>
      </c>
      <c r="G423" t="s">
        <v>252</v>
      </c>
      <c r="H423" t="s">
        <v>847</v>
      </c>
      <c r="I423" t="s">
        <v>1522</v>
      </c>
      <c r="J423" s="63">
        <v>0.31</v>
      </c>
      <c r="K423" t="s">
        <v>99</v>
      </c>
      <c r="L423" s="64">
        <v>0.02</v>
      </c>
      <c r="M423" s="64">
        <v>-0.54359999999999997</v>
      </c>
      <c r="N423" s="63">
        <v>1400000</v>
      </c>
      <c r="O423" s="63">
        <v>164.2</v>
      </c>
      <c r="P423" s="63">
        <v>0</v>
      </c>
      <c r="Q423" s="63">
        <v>2298.8000000000002</v>
      </c>
      <c r="R423" s="64">
        <v>1.41E-2</v>
      </c>
      <c r="S423" s="64">
        <f t="shared" si="8"/>
        <v>9.3729730999027653E-4</v>
      </c>
      <c r="T423" s="64">
        <f>Q423/'סכום נכסי הקרן'!$C$41</f>
        <v>1.0030324887546362E-4</v>
      </c>
    </row>
    <row r="424" spans="1:20" s="117" customFormat="1">
      <c r="A424" s="114" t="s">
        <v>1523</v>
      </c>
      <c r="B424" s="114">
        <v>42102330</v>
      </c>
      <c r="C424" s="114" t="s">
        <v>97</v>
      </c>
      <c r="D424" s="114" t="s">
        <v>120</v>
      </c>
      <c r="E424" s="114" t="s">
        <v>1524</v>
      </c>
      <c r="F424" s="114" t="s">
        <v>797</v>
      </c>
      <c r="G424" s="114" t="s">
        <v>252</v>
      </c>
      <c r="H424" s="114" t="s">
        <v>847</v>
      </c>
      <c r="I424" s="114" t="s">
        <v>1525</v>
      </c>
      <c r="J424" s="115">
        <v>3.49</v>
      </c>
      <c r="K424" s="114" t="s">
        <v>99</v>
      </c>
      <c r="L424" s="116">
        <v>4.53E-2</v>
      </c>
      <c r="M424" s="116">
        <v>3.4599999999999999E-2</v>
      </c>
      <c r="N424" s="115">
        <v>500000</v>
      </c>
      <c r="O424" s="115">
        <f>Q424*1000/N424*100</f>
        <v>104.68855081967217</v>
      </c>
      <c r="P424" s="115">
        <v>0</v>
      </c>
      <c r="Q424" s="115">
        <f>529.95-6.50724590163932</f>
        <v>523.44275409836075</v>
      </c>
      <c r="R424" s="116">
        <v>3.0000000000000001E-3</v>
      </c>
      <c r="S424" s="116">
        <f t="shared" si="8"/>
        <v>2.1342504147829099E-4</v>
      </c>
      <c r="T424" s="116">
        <f>Q424/'סכום נכסי הקרן'!$C$41</f>
        <v>2.2839311308676692E-5</v>
      </c>
    </row>
    <row r="425" spans="1:20" s="93" customFormat="1">
      <c r="A425" s="90" t="s">
        <v>1526</v>
      </c>
      <c r="B425" s="90">
        <v>36501400</v>
      </c>
      <c r="C425" s="90" t="s">
        <v>97</v>
      </c>
      <c r="D425" s="90" t="s">
        <v>120</v>
      </c>
      <c r="E425" s="90" t="s">
        <v>1527</v>
      </c>
      <c r="F425" s="90" t="s">
        <v>560</v>
      </c>
      <c r="G425" s="90" t="s">
        <v>252</v>
      </c>
      <c r="H425" s="90" t="s">
        <v>847</v>
      </c>
      <c r="I425" s="90" t="s">
        <v>578</v>
      </c>
      <c r="J425" s="91">
        <v>3</v>
      </c>
      <c r="K425" s="90" t="s">
        <v>99</v>
      </c>
      <c r="L425" s="92">
        <v>0.06</v>
      </c>
      <c r="M425" s="92">
        <v>6.8900000000000003E-2</v>
      </c>
      <c r="N425" s="91">
        <v>2170000</v>
      </c>
      <c r="O425" s="91">
        <f>Q425*1000/N425*100</f>
        <v>98.924098360655734</v>
      </c>
      <c r="P425" s="91">
        <v>0</v>
      </c>
      <c r="Q425" s="91">
        <f>2179.114-32.4610655737704</f>
        <v>2146.6529344262294</v>
      </c>
      <c r="R425" s="92">
        <v>1.52E-2</v>
      </c>
      <c r="S425" s="92">
        <f t="shared" si="8"/>
        <v>8.7526188486185751E-4</v>
      </c>
      <c r="T425" s="92">
        <f>Q425/'סכום נכסי הקרן'!$C$41</f>
        <v>9.3664635257959954E-5</v>
      </c>
    </row>
    <row r="426" spans="1:20">
      <c r="A426" t="s">
        <v>1528</v>
      </c>
      <c r="B426" t="s">
        <v>1529</v>
      </c>
      <c r="C426" t="s">
        <v>97</v>
      </c>
      <c r="D426" t="s">
        <v>120</v>
      </c>
      <c r="E426" t="s">
        <v>1530</v>
      </c>
      <c r="F426" t="s">
        <v>630</v>
      </c>
      <c r="G426" t="s">
        <v>252</v>
      </c>
      <c r="H426" t="s">
        <v>847</v>
      </c>
      <c r="I426" t="s">
        <v>670</v>
      </c>
      <c r="J426" s="63">
        <v>1</v>
      </c>
      <c r="K426" t="s">
        <v>99</v>
      </c>
      <c r="L426" s="64">
        <v>2.9000000000000001E-2</v>
      </c>
      <c r="M426" s="64">
        <v>-8.0000000000000004E-4</v>
      </c>
      <c r="N426" s="63">
        <v>2371319.89</v>
      </c>
      <c r="O426" s="63">
        <v>103</v>
      </c>
      <c r="P426" s="63">
        <v>0</v>
      </c>
      <c r="Q426" s="63">
        <v>2442.4594867000001</v>
      </c>
      <c r="R426" s="64">
        <v>3.6700000000000003E-2</v>
      </c>
      <c r="S426" s="64">
        <f t="shared" si="8"/>
        <v>9.9587206657566628E-4</v>
      </c>
      <c r="T426" s="64">
        <f>Q426/'סכום נכסי הקרן'!$C$41</f>
        <v>1.0657152504032852E-4</v>
      </c>
    </row>
    <row r="427" spans="1:20">
      <c r="A427" t="s">
        <v>1531</v>
      </c>
      <c r="B427" t="s">
        <v>1532</v>
      </c>
      <c r="C427" t="s">
        <v>97</v>
      </c>
      <c r="D427" t="s">
        <v>120</v>
      </c>
      <c r="E427" t="s">
        <v>1533</v>
      </c>
      <c r="F427" t="s">
        <v>797</v>
      </c>
      <c r="G427" t="s">
        <v>252</v>
      </c>
      <c r="H427" t="s">
        <v>847</v>
      </c>
      <c r="I427" t="s">
        <v>1534</v>
      </c>
      <c r="J427" s="63">
        <v>2.4</v>
      </c>
      <c r="K427" t="s">
        <v>99</v>
      </c>
      <c r="L427" s="64">
        <v>3.56E-2</v>
      </c>
      <c r="M427" s="64">
        <v>2.7799999999999998E-2</v>
      </c>
      <c r="N427" s="63">
        <v>625733</v>
      </c>
      <c r="O427" s="63">
        <v>103.54</v>
      </c>
      <c r="P427" s="63">
        <v>0</v>
      </c>
      <c r="Q427" s="63">
        <v>647.88394819999996</v>
      </c>
      <c r="R427" s="64">
        <v>5.1999999999999998E-3</v>
      </c>
      <c r="S427" s="64">
        <f t="shared" si="8"/>
        <v>2.6416386020260119E-4</v>
      </c>
      <c r="T427" s="64">
        <f>Q427/'סכום נכסי הקרן'!$C$41</f>
        <v>2.8269038149783611E-5</v>
      </c>
    </row>
    <row r="428" spans="1:20">
      <c r="A428" t="s">
        <v>1535</v>
      </c>
      <c r="B428" t="s">
        <v>1536</v>
      </c>
      <c r="C428" t="s">
        <v>97</v>
      </c>
      <c r="D428" t="s">
        <v>120</v>
      </c>
      <c r="E428" t="s">
        <v>1537</v>
      </c>
      <c r="F428" t="s">
        <v>797</v>
      </c>
      <c r="G428" t="s">
        <v>252</v>
      </c>
      <c r="H428" t="s">
        <v>847</v>
      </c>
      <c r="I428" t="s">
        <v>1538</v>
      </c>
      <c r="J428" s="63">
        <v>2.5499999999999998</v>
      </c>
      <c r="K428" t="s">
        <v>99</v>
      </c>
      <c r="L428" s="64">
        <v>4.4900000000000002E-2</v>
      </c>
      <c r="M428" s="64">
        <v>3.6600000000000001E-2</v>
      </c>
      <c r="N428" s="63">
        <v>5192000</v>
      </c>
      <c r="O428" s="63">
        <v>102.16</v>
      </c>
      <c r="P428" s="63">
        <v>0</v>
      </c>
      <c r="Q428" s="63">
        <v>5304.1472000000003</v>
      </c>
      <c r="R428" s="64">
        <v>5.1200000000000002E-2</v>
      </c>
      <c r="S428" s="64">
        <f t="shared" si="8"/>
        <v>2.1626774414270303E-3</v>
      </c>
      <c r="T428" s="64">
        <f>Q428/'סכום נכסי הקרן'!$C$41</f>
        <v>2.3143518212706345E-4</v>
      </c>
    </row>
    <row r="429" spans="1:20">
      <c r="A429" s="65" t="s">
        <v>401</v>
      </c>
      <c r="B429" s="12"/>
      <c r="C429" s="12"/>
      <c r="D429" s="12"/>
      <c r="E429" s="12"/>
      <c r="J429" s="67">
        <v>3.06</v>
      </c>
      <c r="M429" s="66">
        <v>3.5400000000000001E-2</v>
      </c>
      <c r="N429" s="67">
        <v>116874860.59</v>
      </c>
      <c r="P429" s="67">
        <v>85.439610000000002</v>
      </c>
      <c r="Q429" s="67">
        <v>109461.095422117</v>
      </c>
      <c r="S429" s="66">
        <f t="shared" si="8"/>
        <v>4.4630933655706986E-2</v>
      </c>
      <c r="T429" s="66">
        <f>Q429/'סכום נכסי הקרן'!$C$41</f>
        <v>4.776102095138973E-3</v>
      </c>
    </row>
    <row r="430" spans="1:20">
      <c r="A430" t="s">
        <v>1539</v>
      </c>
      <c r="B430" t="s">
        <v>1540</v>
      </c>
      <c r="C430" t="s">
        <v>97</v>
      </c>
      <c r="D430" t="s">
        <v>120</v>
      </c>
      <c r="E430" t="s">
        <v>406</v>
      </c>
      <c r="F430" t="s">
        <v>407</v>
      </c>
      <c r="G430" t="s">
        <v>207</v>
      </c>
      <c r="H430" t="s">
        <v>208</v>
      </c>
      <c r="I430" t="s">
        <v>739</v>
      </c>
      <c r="J430" s="63">
        <v>2.06</v>
      </c>
      <c r="K430" t="s">
        <v>99</v>
      </c>
      <c r="L430" s="64">
        <v>2.9000000000000001E-2</v>
      </c>
      <c r="M430" s="64">
        <v>1.9400000000000001E-2</v>
      </c>
      <c r="N430" s="63">
        <v>20353626</v>
      </c>
      <c r="O430" s="63">
        <v>94.02</v>
      </c>
      <c r="P430" s="63">
        <v>0</v>
      </c>
      <c r="Q430" s="63">
        <v>19136.479165199999</v>
      </c>
      <c r="R430" s="64">
        <v>2.3E-2</v>
      </c>
      <c r="S430" s="64">
        <f t="shared" si="8"/>
        <v>7.8025797999943143E-3</v>
      </c>
      <c r="T430" s="64">
        <f>Q430/'סכום נכסי הקרן'!$C$41</f>
        <v>8.3497956860413233E-4</v>
      </c>
    </row>
    <row r="431" spans="1:20">
      <c r="A431" t="s">
        <v>1541</v>
      </c>
      <c r="B431" t="s">
        <v>1542</v>
      </c>
      <c r="C431" t="s">
        <v>97</v>
      </c>
      <c r="D431" t="s">
        <v>120</v>
      </c>
      <c r="E431" t="s">
        <v>406</v>
      </c>
      <c r="F431" t="s">
        <v>407</v>
      </c>
      <c r="G431" t="s">
        <v>207</v>
      </c>
      <c r="H431" t="s">
        <v>208</v>
      </c>
      <c r="I431" t="s">
        <v>863</v>
      </c>
      <c r="J431" s="63">
        <v>4.51</v>
      </c>
      <c r="K431" t="s">
        <v>99</v>
      </c>
      <c r="L431" s="64">
        <v>2.47E-2</v>
      </c>
      <c r="M431" s="64">
        <v>2.9100000000000001E-2</v>
      </c>
      <c r="N431" s="63">
        <v>5000000</v>
      </c>
      <c r="O431" s="63">
        <v>92.99</v>
      </c>
      <c r="P431" s="63">
        <v>0</v>
      </c>
      <c r="Q431" s="63">
        <v>4649.5</v>
      </c>
      <c r="R431" s="64">
        <v>1.77E-2</v>
      </c>
      <c r="S431" s="64">
        <f t="shared" si="8"/>
        <v>1.8957559782494303E-3</v>
      </c>
      <c r="T431" s="64">
        <f>Q431/'סכום נכסי הקרן'!$C$41</f>
        <v>2.0287104386917872E-4</v>
      </c>
    </row>
    <row r="432" spans="1:20">
      <c r="A432" t="s">
        <v>1543</v>
      </c>
      <c r="B432" t="s">
        <v>1544</v>
      </c>
      <c r="C432" t="s">
        <v>97</v>
      </c>
      <c r="D432" t="s">
        <v>120</v>
      </c>
      <c r="E432" t="s">
        <v>953</v>
      </c>
      <c r="F432" t="s">
        <v>954</v>
      </c>
      <c r="G432" t="s">
        <v>526</v>
      </c>
      <c r="H432" t="s">
        <v>208</v>
      </c>
      <c r="I432" t="s">
        <v>1545</v>
      </c>
      <c r="J432" s="63">
        <v>5.01</v>
      </c>
      <c r="K432" t="s">
        <v>99</v>
      </c>
      <c r="L432" s="64">
        <v>3.7699999999999997E-2</v>
      </c>
      <c r="M432" s="64">
        <v>3.4000000000000002E-2</v>
      </c>
      <c r="N432" s="63">
        <v>699052</v>
      </c>
      <c r="O432" s="63">
        <v>98.4</v>
      </c>
      <c r="P432" s="63">
        <v>0</v>
      </c>
      <c r="Q432" s="63">
        <v>687.86716799999999</v>
      </c>
      <c r="R432" s="64">
        <v>5.1000000000000004E-3</v>
      </c>
      <c r="S432" s="64">
        <f t="shared" si="8"/>
        <v>2.8046635035541568E-4</v>
      </c>
      <c r="T432" s="64">
        <f>Q432/'סכום נכסי הקרן'!$C$41</f>
        <v>3.0013620908806479E-5</v>
      </c>
    </row>
    <row r="433" spans="1:20">
      <c r="A433" t="s">
        <v>1546</v>
      </c>
      <c r="B433" t="s">
        <v>1547</v>
      </c>
      <c r="C433" t="s">
        <v>97</v>
      </c>
      <c r="D433" t="s">
        <v>120</v>
      </c>
      <c r="E433" t="s">
        <v>953</v>
      </c>
      <c r="F433" t="s">
        <v>954</v>
      </c>
      <c r="G433" t="s">
        <v>526</v>
      </c>
      <c r="H433" t="s">
        <v>208</v>
      </c>
      <c r="I433" t="s">
        <v>895</v>
      </c>
      <c r="J433" s="63">
        <v>2.19</v>
      </c>
      <c r="K433" t="s">
        <v>99</v>
      </c>
      <c r="L433" s="64">
        <v>3.49E-2</v>
      </c>
      <c r="M433" s="64">
        <v>2.2700000000000001E-2</v>
      </c>
      <c r="N433" s="63">
        <v>13076321.02</v>
      </c>
      <c r="O433" s="63">
        <v>93.44</v>
      </c>
      <c r="P433" s="63">
        <v>0</v>
      </c>
      <c r="Q433" s="63">
        <v>12218.514361088</v>
      </c>
      <c r="R433" s="64">
        <v>8.6999999999999994E-3</v>
      </c>
      <c r="S433" s="64">
        <f t="shared" si="8"/>
        <v>4.9818951812795132E-3</v>
      </c>
      <c r="T433" s="64">
        <f>Q433/'סכום נכסי הקרן'!$C$41</f>
        <v>5.3312888761468413E-4</v>
      </c>
    </row>
    <row r="434" spans="1:20">
      <c r="A434" t="s">
        <v>1548</v>
      </c>
      <c r="B434" t="s">
        <v>1549</v>
      </c>
      <c r="C434" t="s">
        <v>97</v>
      </c>
      <c r="D434" t="s">
        <v>120</v>
      </c>
      <c r="E434" t="s">
        <v>538</v>
      </c>
      <c r="F434" t="s">
        <v>475</v>
      </c>
      <c r="G434" t="s">
        <v>645</v>
      </c>
      <c r="H434" t="s">
        <v>147</v>
      </c>
      <c r="I434" t="s">
        <v>771</v>
      </c>
      <c r="J434" s="63">
        <v>4</v>
      </c>
      <c r="K434" t="s">
        <v>99</v>
      </c>
      <c r="L434" s="64">
        <v>3.78E-2</v>
      </c>
      <c r="M434" s="64">
        <v>3.2099999999999997E-2</v>
      </c>
      <c r="N434" s="63">
        <v>1118263.05</v>
      </c>
      <c r="O434" s="63">
        <v>102.13</v>
      </c>
      <c r="P434" s="63">
        <v>0</v>
      </c>
      <c r="Q434" s="63">
        <v>1142.082052965</v>
      </c>
      <c r="R434" s="64">
        <v>5.1000000000000004E-3</v>
      </c>
      <c r="S434" s="64">
        <f t="shared" si="8"/>
        <v>4.6566488430149078E-4</v>
      </c>
      <c r="T434" s="64">
        <f>Q434/'סכום נכסי הקרן'!$C$41</f>
        <v>4.9832321382786154E-5</v>
      </c>
    </row>
    <row r="435" spans="1:20">
      <c r="A435" t="s">
        <v>1550</v>
      </c>
      <c r="B435" t="s">
        <v>1551</v>
      </c>
      <c r="C435" t="s">
        <v>97</v>
      </c>
      <c r="D435" t="s">
        <v>120</v>
      </c>
      <c r="E435" t="s">
        <v>1552</v>
      </c>
      <c r="F435" t="s">
        <v>954</v>
      </c>
      <c r="G435" t="s">
        <v>645</v>
      </c>
      <c r="H435" t="s">
        <v>147</v>
      </c>
      <c r="I435" t="s">
        <v>771</v>
      </c>
      <c r="J435" s="63">
        <v>4.13</v>
      </c>
      <c r="K435" t="s">
        <v>99</v>
      </c>
      <c r="L435" s="64">
        <v>5.4800000000000001E-2</v>
      </c>
      <c r="M435" s="64">
        <v>3.8800000000000001E-2</v>
      </c>
      <c r="N435" s="63">
        <v>1811641.24</v>
      </c>
      <c r="O435" s="63">
        <v>101.59</v>
      </c>
      <c r="P435" s="63">
        <v>0</v>
      </c>
      <c r="Q435" s="63">
        <v>1840.446335716</v>
      </c>
      <c r="R435" s="64">
        <v>6.7999999999999996E-3</v>
      </c>
      <c r="S435" s="64">
        <f t="shared" si="8"/>
        <v>7.5041125789458327E-4</v>
      </c>
      <c r="T435" s="64">
        <f>Q435/'סכום נכסי הקרן'!$C$41</f>
        <v>8.0303961568321298E-5</v>
      </c>
    </row>
    <row r="436" spans="1:20">
      <c r="A436" t="s">
        <v>1553</v>
      </c>
      <c r="B436" t="s">
        <v>1554</v>
      </c>
      <c r="C436" t="s">
        <v>97</v>
      </c>
      <c r="D436" t="s">
        <v>120</v>
      </c>
      <c r="E436" t="s">
        <v>1555</v>
      </c>
      <c r="F436" t="s">
        <v>560</v>
      </c>
      <c r="G436" t="s">
        <v>645</v>
      </c>
      <c r="H436" t="s">
        <v>147</v>
      </c>
      <c r="I436" t="s">
        <v>895</v>
      </c>
      <c r="J436" s="63">
        <v>4.82</v>
      </c>
      <c r="K436" t="s">
        <v>99</v>
      </c>
      <c r="L436" s="64">
        <v>4.2999999999999997E-2</v>
      </c>
      <c r="M436" s="64">
        <v>5.1700000000000003E-2</v>
      </c>
      <c r="N436" s="63">
        <v>20994970</v>
      </c>
      <c r="O436" s="63">
        <v>97.2</v>
      </c>
      <c r="P436" s="63">
        <v>0</v>
      </c>
      <c r="Q436" s="63">
        <v>20407.110840000001</v>
      </c>
      <c r="R436" s="64">
        <v>1.55E-2</v>
      </c>
      <c r="S436" s="64">
        <f t="shared" si="8"/>
        <v>8.3206586458175625E-3</v>
      </c>
      <c r="T436" s="64">
        <f>Q436/'סכום נכסי הקרן'!$C$41</f>
        <v>8.9042087933430107E-4</v>
      </c>
    </row>
    <row r="437" spans="1:20">
      <c r="A437" t="s">
        <v>1556</v>
      </c>
      <c r="B437" t="s">
        <v>1557</v>
      </c>
      <c r="C437" t="s">
        <v>97</v>
      </c>
      <c r="D437" t="s">
        <v>120</v>
      </c>
      <c r="E437" t="s">
        <v>1088</v>
      </c>
      <c r="F437" t="s">
        <v>1089</v>
      </c>
      <c r="G437" t="s">
        <v>730</v>
      </c>
      <c r="H437" t="s">
        <v>208</v>
      </c>
      <c r="I437" t="s">
        <v>771</v>
      </c>
      <c r="J437" s="63">
        <v>2.41</v>
      </c>
      <c r="K437" t="s">
        <v>99</v>
      </c>
      <c r="L437" s="64">
        <v>3.9E-2</v>
      </c>
      <c r="M437" s="64">
        <v>2.35E-2</v>
      </c>
      <c r="N437" s="63">
        <v>751165</v>
      </c>
      <c r="O437" s="63">
        <v>92.5</v>
      </c>
      <c r="P437" s="63">
        <v>0</v>
      </c>
      <c r="Q437" s="63">
        <v>694.82762500000001</v>
      </c>
      <c r="R437" s="64">
        <v>3.8E-3</v>
      </c>
      <c r="S437" s="64">
        <f t="shared" si="8"/>
        <v>2.8330436045738324E-4</v>
      </c>
      <c r="T437" s="64">
        <f>Q437/'סכום נכסי הקרן'!$C$41</f>
        <v>3.0317325646390422E-5</v>
      </c>
    </row>
    <row r="438" spans="1:20">
      <c r="A438" t="s">
        <v>1558</v>
      </c>
      <c r="B438" t="s">
        <v>1559</v>
      </c>
      <c r="C438" t="s">
        <v>97</v>
      </c>
      <c r="D438" t="s">
        <v>120</v>
      </c>
      <c r="E438" t="s">
        <v>1107</v>
      </c>
      <c r="F438" t="s">
        <v>98</v>
      </c>
      <c r="G438" t="s">
        <v>735</v>
      </c>
      <c r="H438" t="s">
        <v>147</v>
      </c>
      <c r="I438" t="s">
        <v>771</v>
      </c>
      <c r="J438" s="63">
        <v>2.86</v>
      </c>
      <c r="K438" t="s">
        <v>99</v>
      </c>
      <c r="L438" s="64">
        <v>3.85E-2</v>
      </c>
      <c r="M438" s="64">
        <v>2.2499999999999999E-2</v>
      </c>
      <c r="N438" s="63">
        <v>538371.9</v>
      </c>
      <c r="O438" s="63">
        <v>94.24</v>
      </c>
      <c r="P438" s="63">
        <v>0</v>
      </c>
      <c r="Q438" s="63">
        <v>507.36167855999997</v>
      </c>
      <c r="R438" s="64">
        <v>1.6000000000000001E-3</v>
      </c>
      <c r="S438" s="64">
        <f t="shared" si="8"/>
        <v>2.068682514818337E-4</v>
      </c>
      <c r="T438" s="64">
        <f>Q438/'סכום נכסי הקרן'!$C$41</f>
        <v>2.2137647779048478E-5</v>
      </c>
    </row>
    <row r="439" spans="1:20">
      <c r="A439" t="s">
        <v>1560</v>
      </c>
      <c r="B439" t="s">
        <v>1561</v>
      </c>
      <c r="C439" t="s">
        <v>97</v>
      </c>
      <c r="D439" t="s">
        <v>120</v>
      </c>
      <c r="E439" t="s">
        <v>1562</v>
      </c>
      <c r="F439" t="s">
        <v>126</v>
      </c>
      <c r="G439" t="s">
        <v>730</v>
      </c>
      <c r="H439" t="s">
        <v>208</v>
      </c>
      <c r="I439" t="s">
        <v>771</v>
      </c>
      <c r="J439" s="63">
        <v>2.37</v>
      </c>
      <c r="K439" t="s">
        <v>99</v>
      </c>
      <c r="L439" s="64">
        <v>3.3700000000000001E-2</v>
      </c>
      <c r="M439" s="64">
        <v>2.86E-2</v>
      </c>
      <c r="N439" s="63">
        <v>5499888.9199999999</v>
      </c>
      <c r="O439" s="63">
        <v>95.27</v>
      </c>
      <c r="P439" s="63">
        <v>85.439610000000002</v>
      </c>
      <c r="Q439" s="63">
        <v>5325.1837840839999</v>
      </c>
      <c r="R439" s="64">
        <v>1.5699999999999999E-2</v>
      </c>
      <c r="S439" s="64">
        <f t="shared" si="8"/>
        <v>2.1712547572758719E-3</v>
      </c>
      <c r="T439" s="64">
        <f>Q439/'סכום נכסי הקרן'!$C$41</f>
        <v>2.3235306873262593E-4</v>
      </c>
    </row>
    <row r="440" spans="1:20">
      <c r="A440" t="s">
        <v>1563</v>
      </c>
      <c r="B440" t="s">
        <v>1564</v>
      </c>
      <c r="C440" t="s">
        <v>97</v>
      </c>
      <c r="D440" t="s">
        <v>120</v>
      </c>
      <c r="E440" t="s">
        <v>1565</v>
      </c>
      <c r="F440" t="s">
        <v>954</v>
      </c>
      <c r="G440" t="s">
        <v>735</v>
      </c>
      <c r="H440" t="s">
        <v>147</v>
      </c>
      <c r="I440" t="s">
        <v>759</v>
      </c>
      <c r="J440" s="63">
        <v>4.54</v>
      </c>
      <c r="K440" t="s">
        <v>99</v>
      </c>
      <c r="L440" s="64">
        <v>4.6899999999999997E-2</v>
      </c>
      <c r="M440" s="64">
        <v>5.9900000000000002E-2</v>
      </c>
      <c r="N440" s="63">
        <v>13260667.51</v>
      </c>
      <c r="O440" s="63">
        <v>89.05</v>
      </c>
      <c r="P440" s="63">
        <v>0</v>
      </c>
      <c r="Q440" s="63">
        <v>11808.624417655001</v>
      </c>
      <c r="R440" s="64">
        <v>7.6E-3</v>
      </c>
      <c r="S440" s="64">
        <f t="shared" si="8"/>
        <v>4.8147694020156282E-3</v>
      </c>
      <c r="T440" s="64">
        <f>Q440/'סכום נכסי הקרן'!$C$41</f>
        <v>5.1524421169346006E-4</v>
      </c>
    </row>
    <row r="441" spans="1:20">
      <c r="A441" t="s">
        <v>1566</v>
      </c>
      <c r="B441" t="s">
        <v>1567</v>
      </c>
      <c r="C441" t="s">
        <v>97</v>
      </c>
      <c r="D441" t="s">
        <v>120</v>
      </c>
      <c r="E441" t="s">
        <v>1565</v>
      </c>
      <c r="F441" t="s">
        <v>954</v>
      </c>
      <c r="G441" t="s">
        <v>735</v>
      </c>
      <c r="H441" t="s">
        <v>147</v>
      </c>
      <c r="I441" t="s">
        <v>895</v>
      </c>
      <c r="J441" s="63">
        <v>4.6399999999999997</v>
      </c>
      <c r="K441" t="s">
        <v>99</v>
      </c>
      <c r="L441" s="64">
        <v>4.6899999999999997E-2</v>
      </c>
      <c r="M441" s="64">
        <v>5.8799999999999998E-2</v>
      </c>
      <c r="N441" s="63">
        <v>294857.93</v>
      </c>
      <c r="O441" s="63">
        <v>90.85</v>
      </c>
      <c r="P441" s="63">
        <v>0</v>
      </c>
      <c r="Q441" s="63">
        <v>267.87842940500002</v>
      </c>
      <c r="R441" s="64">
        <v>2.0000000000000001E-4</v>
      </c>
      <c r="S441" s="64">
        <f t="shared" si="8"/>
        <v>1.0922295601432343E-4</v>
      </c>
      <c r="T441" s="64">
        <f>Q441/'סכום נכסי הקרן'!$C$41</f>
        <v>1.1688305538967298E-5</v>
      </c>
    </row>
    <row r="442" spans="1:20">
      <c r="A442" t="s">
        <v>1568</v>
      </c>
      <c r="B442" t="s">
        <v>1569</v>
      </c>
      <c r="C442" t="s">
        <v>97</v>
      </c>
      <c r="D442" t="s">
        <v>120</v>
      </c>
      <c r="E442" t="s">
        <v>1570</v>
      </c>
      <c r="F442" t="s">
        <v>954</v>
      </c>
      <c r="G442" t="s">
        <v>770</v>
      </c>
      <c r="H442" t="s">
        <v>147</v>
      </c>
      <c r="I442" t="s">
        <v>895</v>
      </c>
      <c r="J442" s="63">
        <v>0.5</v>
      </c>
      <c r="K442" t="s">
        <v>99</v>
      </c>
      <c r="L442" s="64">
        <v>4.4999999999999998E-2</v>
      </c>
      <c r="M442" s="64">
        <v>3.39E-2</v>
      </c>
      <c r="N442" s="63">
        <v>2042358</v>
      </c>
      <c r="O442" s="63">
        <v>85.83</v>
      </c>
      <c r="P442" s="63">
        <v>0</v>
      </c>
      <c r="Q442" s="63">
        <v>1752.9558714</v>
      </c>
      <c r="R442" s="64">
        <v>1.4E-3</v>
      </c>
      <c r="S442" s="64">
        <f t="shared" si="8"/>
        <v>7.147384821623808E-4</v>
      </c>
      <c r="T442" s="64">
        <f>Q442/'סכום נכסי הקרן'!$C$41</f>
        <v>7.6486501234008779E-5</v>
      </c>
    </row>
    <row r="443" spans="1:20">
      <c r="A443" t="s">
        <v>1571</v>
      </c>
      <c r="B443" t="s">
        <v>1572</v>
      </c>
      <c r="C443" t="s">
        <v>97</v>
      </c>
      <c r="D443" t="s">
        <v>120</v>
      </c>
      <c r="E443" t="s">
        <v>1264</v>
      </c>
      <c r="F443" t="s">
        <v>837</v>
      </c>
      <c r="G443" t="s">
        <v>765</v>
      </c>
      <c r="H443" t="s">
        <v>208</v>
      </c>
      <c r="I443" t="s">
        <v>1573</v>
      </c>
      <c r="J443" s="63">
        <v>1.92</v>
      </c>
      <c r="K443" t="s">
        <v>99</v>
      </c>
      <c r="L443" s="64">
        <v>5.2499999999999998E-2</v>
      </c>
      <c r="M443" s="64">
        <v>2.1700000000000001E-2</v>
      </c>
      <c r="N443" s="63">
        <v>7941143.5</v>
      </c>
      <c r="O443" s="63">
        <v>89.99</v>
      </c>
      <c r="P443" s="63">
        <v>0</v>
      </c>
      <c r="Q443" s="63">
        <v>7146.2350356500001</v>
      </c>
      <c r="R443" s="64">
        <v>9.4000000000000004E-3</v>
      </c>
      <c r="S443" s="64">
        <f t="shared" si="8"/>
        <v>2.9137579935066176E-3</v>
      </c>
      <c r="T443" s="64">
        <f>Q443/'סכום נכסי הקרן'!$C$41</f>
        <v>3.1181076705383656E-4</v>
      </c>
    </row>
    <row r="444" spans="1:20">
      <c r="A444" t="s">
        <v>1574</v>
      </c>
      <c r="B444" t="s">
        <v>1575</v>
      </c>
      <c r="C444" t="s">
        <v>97</v>
      </c>
      <c r="D444" t="s">
        <v>120</v>
      </c>
      <c r="E444" t="s">
        <v>1264</v>
      </c>
      <c r="F444" t="s">
        <v>837</v>
      </c>
      <c r="G444" t="s">
        <v>765</v>
      </c>
      <c r="H444" t="s">
        <v>208</v>
      </c>
      <c r="I444" t="s">
        <v>771</v>
      </c>
      <c r="J444" s="63">
        <v>2.78</v>
      </c>
      <c r="K444" t="s">
        <v>99</v>
      </c>
      <c r="L444" s="64">
        <v>5.6000000000000001E-2</v>
      </c>
      <c r="M444" s="64">
        <v>2.6599999999999999E-2</v>
      </c>
      <c r="N444" s="63">
        <v>2799987</v>
      </c>
      <c r="O444" s="63">
        <v>102.5</v>
      </c>
      <c r="P444" s="63">
        <v>0</v>
      </c>
      <c r="Q444" s="63">
        <v>2869.9866750000001</v>
      </c>
      <c r="R444" s="64">
        <v>9.7000000000000003E-3</v>
      </c>
      <c r="S444" s="64">
        <f t="shared" si="8"/>
        <v>1.170189137891699E-3</v>
      </c>
      <c r="T444" s="64">
        <f>Q444/'סכום נכסי הקרן'!$C$41</f>
        <v>1.2522576463015021E-4</v>
      </c>
    </row>
    <row r="445" spans="1:20">
      <c r="A445" t="s">
        <v>1576</v>
      </c>
      <c r="B445" t="s">
        <v>1577</v>
      </c>
      <c r="C445" t="s">
        <v>97</v>
      </c>
      <c r="D445" t="s">
        <v>120</v>
      </c>
      <c r="E445" t="s">
        <v>1578</v>
      </c>
      <c r="F445" t="s">
        <v>954</v>
      </c>
      <c r="G445" t="s">
        <v>765</v>
      </c>
      <c r="H445" t="s">
        <v>208</v>
      </c>
      <c r="I445" t="s">
        <v>771</v>
      </c>
      <c r="J445" s="63">
        <v>0.09</v>
      </c>
      <c r="K445" t="s">
        <v>99</v>
      </c>
      <c r="L445" s="64">
        <v>7.7499999999999999E-2</v>
      </c>
      <c r="M445" s="64">
        <v>2.7099999999999999E-2</v>
      </c>
      <c r="N445" s="63">
        <v>232984</v>
      </c>
      <c r="O445" s="63">
        <v>95.03</v>
      </c>
      <c r="P445" s="63">
        <v>0</v>
      </c>
      <c r="Q445" s="63">
        <v>221.40469519999999</v>
      </c>
      <c r="R445" s="64">
        <v>4.0000000000000002E-4</v>
      </c>
      <c r="S445" s="64">
        <f t="shared" si="8"/>
        <v>9.0274067004601124E-5</v>
      </c>
      <c r="T445" s="64">
        <f>Q445/'סכום נכסי הקרן'!$C$41</f>
        <v>9.6605229880119034E-6</v>
      </c>
    </row>
    <row r="446" spans="1:20">
      <c r="A446" t="s">
        <v>1579</v>
      </c>
      <c r="B446" t="s">
        <v>1580</v>
      </c>
      <c r="C446" t="s">
        <v>97</v>
      </c>
      <c r="D446" t="s">
        <v>120</v>
      </c>
      <c r="E446" t="s">
        <v>1338</v>
      </c>
      <c r="F446" t="s">
        <v>480</v>
      </c>
      <c r="G446" t="s">
        <v>814</v>
      </c>
      <c r="H446" t="s">
        <v>208</v>
      </c>
      <c r="I446" t="s">
        <v>771</v>
      </c>
      <c r="J446" s="63">
        <v>2.73</v>
      </c>
      <c r="K446" t="s">
        <v>99</v>
      </c>
      <c r="L446" s="64">
        <v>4.7E-2</v>
      </c>
      <c r="M446" s="64">
        <v>3.9699999999999999E-2</v>
      </c>
      <c r="N446" s="63">
        <v>8406435.5399999991</v>
      </c>
      <c r="O446" s="63">
        <v>92.25</v>
      </c>
      <c r="P446" s="63">
        <v>0</v>
      </c>
      <c r="Q446" s="63">
        <v>7754.9367856500003</v>
      </c>
      <c r="R446" s="64">
        <v>1.3299999999999999E-2</v>
      </c>
      <c r="S446" s="64">
        <f t="shared" si="8"/>
        <v>3.1619459667367265E-3</v>
      </c>
      <c r="T446" s="64">
        <f>Q446/'סכום נכסי הקרן'!$C$41</f>
        <v>3.3837017331848782E-4</v>
      </c>
    </row>
    <row r="447" spans="1:20">
      <c r="A447" t="s">
        <v>1581</v>
      </c>
      <c r="B447" t="s">
        <v>1582</v>
      </c>
      <c r="C447" t="s">
        <v>97</v>
      </c>
      <c r="D447" t="s">
        <v>120</v>
      </c>
      <c r="E447" t="s">
        <v>1338</v>
      </c>
      <c r="F447" t="s">
        <v>480</v>
      </c>
      <c r="G447" t="s">
        <v>814</v>
      </c>
      <c r="H447" t="s">
        <v>208</v>
      </c>
      <c r="I447" t="s">
        <v>651</v>
      </c>
      <c r="J447" s="63">
        <v>1.45</v>
      </c>
      <c r="K447" t="s">
        <v>99</v>
      </c>
      <c r="L447" s="64">
        <v>6.7000000000000004E-2</v>
      </c>
      <c r="M447" s="64">
        <v>3.1399999999999997E-2</v>
      </c>
      <c r="N447" s="63">
        <v>2955781.78</v>
      </c>
      <c r="O447" s="63">
        <v>88.48</v>
      </c>
      <c r="P447" s="63">
        <v>0</v>
      </c>
      <c r="Q447" s="63">
        <v>2615.2757189439999</v>
      </c>
      <c r="R447" s="64">
        <v>3.5000000000000001E-3</v>
      </c>
      <c r="S447" s="64">
        <f t="shared" si="8"/>
        <v>1.0663349992383407E-3</v>
      </c>
      <c r="T447" s="64">
        <f>Q447/'סכום נכסי הקרן'!$C$41</f>
        <v>1.14111993785974E-4</v>
      </c>
    </row>
    <row r="448" spans="1:20">
      <c r="A448" t="s">
        <v>1583</v>
      </c>
      <c r="B448" t="s">
        <v>1584</v>
      </c>
      <c r="C448" t="s">
        <v>97</v>
      </c>
      <c r="D448" t="s">
        <v>120</v>
      </c>
      <c r="E448" t="s">
        <v>1585</v>
      </c>
      <c r="F448" t="s">
        <v>790</v>
      </c>
      <c r="G448" t="s">
        <v>814</v>
      </c>
      <c r="H448" t="s">
        <v>208</v>
      </c>
      <c r="I448" t="s">
        <v>771</v>
      </c>
      <c r="J448" s="63">
        <v>1.87</v>
      </c>
      <c r="K448" t="s">
        <v>99</v>
      </c>
      <c r="L448" s="64">
        <v>3.8300000000000001E-2</v>
      </c>
      <c r="M448" s="64">
        <v>3.1099999999999999E-2</v>
      </c>
      <c r="N448" s="63">
        <v>7918890.2000000002</v>
      </c>
      <c r="O448" s="63">
        <v>93.9</v>
      </c>
      <c r="P448" s="63">
        <v>0</v>
      </c>
      <c r="Q448" s="63">
        <v>7435.8378978000001</v>
      </c>
      <c r="R448" s="64">
        <v>1.9099999999999999E-2</v>
      </c>
      <c r="S448" s="64">
        <f t="shared" si="8"/>
        <v>3.0318387241742178E-3</v>
      </c>
      <c r="T448" s="64">
        <f>Q448/'סכום נכסי הקרן'!$C$41</f>
        <v>3.244469720117616E-4</v>
      </c>
    </row>
    <row r="449" spans="1:20">
      <c r="A449" t="s">
        <v>1586</v>
      </c>
      <c r="B449" t="s">
        <v>1587</v>
      </c>
      <c r="C449" t="s">
        <v>97</v>
      </c>
      <c r="D449" t="s">
        <v>120</v>
      </c>
      <c r="E449" t="s">
        <v>846</v>
      </c>
      <c r="F449" t="s">
        <v>129</v>
      </c>
      <c r="G449" t="s">
        <v>252</v>
      </c>
      <c r="H449" t="s">
        <v>847</v>
      </c>
      <c r="I449" t="s">
        <v>1588</v>
      </c>
      <c r="J449" s="63">
        <v>2.36</v>
      </c>
      <c r="K449" t="s">
        <v>99</v>
      </c>
      <c r="L449" s="64">
        <v>5.5E-2</v>
      </c>
      <c r="M449" s="64">
        <v>0.1416</v>
      </c>
      <c r="N449" s="63">
        <v>290892</v>
      </c>
      <c r="O449" s="63">
        <v>83.1</v>
      </c>
      <c r="P449" s="63">
        <v>0</v>
      </c>
      <c r="Q449" s="63">
        <v>241.73125200000001</v>
      </c>
      <c r="R449" s="64">
        <v>1.1999999999999999E-3</v>
      </c>
      <c r="S449" s="64">
        <f t="shared" si="8"/>
        <v>9.85618810858629E-5</v>
      </c>
      <c r="T449" s="64">
        <f>Q449/'סכום נכסי הקרן'!$C$41</f>
        <v>1.0547429063134423E-5</v>
      </c>
    </row>
    <row r="450" spans="1:20">
      <c r="A450" t="s">
        <v>1589</v>
      </c>
      <c r="B450" t="s">
        <v>1590</v>
      </c>
      <c r="C450" t="s">
        <v>97</v>
      </c>
      <c r="D450" t="s">
        <v>120</v>
      </c>
      <c r="E450" t="s">
        <v>846</v>
      </c>
      <c r="F450" t="s">
        <v>129</v>
      </c>
      <c r="G450" t="s">
        <v>252</v>
      </c>
      <c r="H450" t="s">
        <v>847</v>
      </c>
      <c r="I450" t="s">
        <v>1591</v>
      </c>
      <c r="J450" s="63">
        <v>2.4300000000000002</v>
      </c>
      <c r="K450" t="s">
        <v>99</v>
      </c>
      <c r="L450" s="64">
        <v>5.9499999999999997E-2</v>
      </c>
      <c r="M450" s="64">
        <v>7.2800000000000004E-2</v>
      </c>
      <c r="N450" s="63">
        <v>887564</v>
      </c>
      <c r="O450" s="63">
        <v>83.02</v>
      </c>
      <c r="P450" s="63">
        <v>0</v>
      </c>
      <c r="Q450" s="63">
        <v>736.85563279999997</v>
      </c>
      <c r="R450" s="64">
        <v>8.9999999999999998E-4</v>
      </c>
      <c r="S450" s="64">
        <f t="shared" si="8"/>
        <v>3.0044057876919388E-4</v>
      </c>
      <c r="T450" s="64">
        <f>Q450/'סכום נכסי הקרן'!$C$41</f>
        <v>3.2151128380905527E-5</v>
      </c>
    </row>
    <row r="451" spans="1:20">
      <c r="A451" s="65" t="s">
        <v>1592</v>
      </c>
      <c r="B451" s="12"/>
      <c r="C451" s="12"/>
      <c r="D451" s="12"/>
      <c r="E451" s="12"/>
      <c r="J451" s="67">
        <v>0</v>
      </c>
      <c r="M451" s="66">
        <v>0</v>
      </c>
      <c r="N451" s="67">
        <v>0</v>
      </c>
      <c r="P451" s="67">
        <v>0</v>
      </c>
      <c r="Q451" s="67">
        <v>0</v>
      </c>
      <c r="S451" s="66">
        <f t="shared" si="8"/>
        <v>0</v>
      </c>
      <c r="T451" s="66">
        <f>Q451/'סכום נכסי הקרן'!$C$41</f>
        <v>0</v>
      </c>
    </row>
    <row r="452" spans="1:20">
      <c r="A452" t="s">
        <v>252</v>
      </c>
      <c r="B452" t="s">
        <v>252</v>
      </c>
      <c r="C452" s="12"/>
      <c r="D452" s="12"/>
      <c r="E452" s="12"/>
      <c r="F452" t="s">
        <v>252</v>
      </c>
      <c r="G452" t="s">
        <v>252</v>
      </c>
      <c r="J452" s="63">
        <v>0</v>
      </c>
      <c r="K452" t="s">
        <v>252</v>
      </c>
      <c r="L452" s="64">
        <v>0</v>
      </c>
      <c r="M452" s="64">
        <v>0</v>
      </c>
      <c r="N452" s="63">
        <v>0</v>
      </c>
      <c r="O452" s="63">
        <v>0</v>
      </c>
      <c r="Q452" s="63">
        <v>0</v>
      </c>
      <c r="R452" s="64">
        <v>0</v>
      </c>
      <c r="S452" s="64">
        <f t="shared" si="8"/>
        <v>0</v>
      </c>
      <c r="T452" s="64">
        <f>Q452/'סכום נכסי הקרן'!$C$41</f>
        <v>0</v>
      </c>
    </row>
    <row r="453" spans="1:20">
      <c r="A453" s="65" t="s">
        <v>256</v>
      </c>
      <c r="B453" s="12"/>
      <c r="C453" s="12"/>
      <c r="D453" s="12"/>
      <c r="E453" s="12"/>
      <c r="J453" s="67">
        <v>6.12</v>
      </c>
      <c r="M453" s="66">
        <v>3.15E-2</v>
      </c>
      <c r="N453" s="67">
        <v>69247428</v>
      </c>
      <c r="P453" s="67">
        <v>508.5675</v>
      </c>
      <c r="Q453" s="67">
        <v>237886.22612914626</v>
      </c>
      <c r="S453" s="66">
        <f t="shared" si="8"/>
        <v>9.6994135999037501E-2</v>
      </c>
      <c r="T453" s="66">
        <f>Q453/'סכום נכסי הקרן'!$C$41</f>
        <v>1.0379659536922121E-2</v>
      </c>
    </row>
    <row r="454" spans="1:20">
      <c r="A454" s="65" t="s">
        <v>402</v>
      </c>
      <c r="B454" s="12"/>
      <c r="C454" s="12"/>
      <c r="D454" s="12"/>
      <c r="E454" s="12"/>
      <c r="J454" s="67">
        <v>12.28</v>
      </c>
      <c r="M454" s="66">
        <v>3.3300000000000003E-2</v>
      </c>
      <c r="N454" s="67">
        <v>14875000</v>
      </c>
      <c r="P454" s="67">
        <v>0</v>
      </c>
      <c r="Q454" s="67">
        <v>45841.047687719998</v>
      </c>
      <c r="S454" s="66">
        <f t="shared" si="8"/>
        <v>1.8690921648179891E-2</v>
      </c>
      <c r="T454" s="66">
        <f>Q454/'סכום נכסי הקרן'!$C$41</f>
        <v>2.0001766203816664E-3</v>
      </c>
    </row>
    <row r="455" spans="1:20">
      <c r="A455" t="s">
        <v>1593</v>
      </c>
      <c r="B455" t="s">
        <v>1594</v>
      </c>
      <c r="C455" t="s">
        <v>120</v>
      </c>
      <c r="D455" t="s">
        <v>487</v>
      </c>
      <c r="E455" t="s">
        <v>1595</v>
      </c>
      <c r="F455" t="s">
        <v>1596</v>
      </c>
      <c r="G455" t="s">
        <v>1597</v>
      </c>
      <c r="H455" t="s">
        <v>375</v>
      </c>
      <c r="I455" t="s">
        <v>1598</v>
      </c>
      <c r="J455" s="63">
        <v>3.14</v>
      </c>
      <c r="K455" t="s">
        <v>103</v>
      </c>
      <c r="L455" s="64">
        <v>0.05</v>
      </c>
      <c r="M455" s="64">
        <v>1.46E-2</v>
      </c>
      <c r="N455" s="63">
        <v>1000000</v>
      </c>
      <c r="O455" s="63">
        <v>112.27866667000001</v>
      </c>
      <c r="P455" s="63">
        <v>0</v>
      </c>
      <c r="Q455" s="63">
        <v>3660.2845334419999</v>
      </c>
      <c r="R455" s="64">
        <v>8.0000000000000004E-4</v>
      </c>
      <c r="S455" s="64">
        <f t="shared" si="8"/>
        <v>1.4924198916800942E-3</v>
      </c>
      <c r="T455" s="64">
        <f>Q455/'סכום נכסי הקרן'!$C$41</f>
        <v>1.5970873086516577E-4</v>
      </c>
    </row>
    <row r="456" spans="1:20">
      <c r="A456" t="s">
        <v>1599</v>
      </c>
      <c r="B456" t="s">
        <v>1600</v>
      </c>
      <c r="C456" t="s">
        <v>373</v>
      </c>
      <c r="D456" t="s">
        <v>487</v>
      </c>
      <c r="E456" t="s">
        <v>1601</v>
      </c>
      <c r="F456" t="s">
        <v>1602</v>
      </c>
      <c r="G456" t="s">
        <v>1603</v>
      </c>
      <c r="H456" t="s">
        <v>1604</v>
      </c>
      <c r="I456" t="s">
        <v>395</v>
      </c>
      <c r="J456" s="63">
        <v>15.07</v>
      </c>
      <c r="K456" t="s">
        <v>103</v>
      </c>
      <c r="L456" s="64">
        <v>4.1000000000000002E-2</v>
      </c>
      <c r="M456" s="64">
        <v>5.0700000000000002E-2</v>
      </c>
      <c r="N456" s="63">
        <v>11725000</v>
      </c>
      <c r="O456" s="63">
        <v>88.079611110886077</v>
      </c>
      <c r="P456" s="63">
        <v>0</v>
      </c>
      <c r="Q456" s="63">
        <v>33667.110153128</v>
      </c>
      <c r="R456" s="64">
        <v>5.8999999999999999E-3</v>
      </c>
      <c r="S456" s="64">
        <f t="shared" si="8"/>
        <v>1.3727201923470158E-2</v>
      </c>
      <c r="T456" s="64">
        <f>Q456/'סכום נכסי הקרן'!$C$41</f>
        <v>1.4689927477844291E-3</v>
      </c>
    </row>
    <row r="457" spans="1:20">
      <c r="A457" t="s">
        <v>1605</v>
      </c>
      <c r="B457" t="s">
        <v>1606</v>
      </c>
      <c r="C457" t="s">
        <v>373</v>
      </c>
      <c r="D457" t="s">
        <v>487</v>
      </c>
      <c r="E457" t="s">
        <v>1601</v>
      </c>
      <c r="F457" t="s">
        <v>1607</v>
      </c>
      <c r="G457" t="s">
        <v>1603</v>
      </c>
      <c r="H457" t="s">
        <v>1604</v>
      </c>
      <c r="I457" t="s">
        <v>1608</v>
      </c>
      <c r="J457" s="63">
        <v>6.83</v>
      </c>
      <c r="K457" t="s">
        <v>107</v>
      </c>
      <c r="L457" s="64">
        <v>1.6299999999999999E-2</v>
      </c>
      <c r="M457" s="64">
        <v>3.5000000000000003E-2</v>
      </c>
      <c r="N457" s="63">
        <v>300000</v>
      </c>
      <c r="O457" s="63">
        <v>89.222041700000005</v>
      </c>
      <c r="P457" s="63">
        <v>0</v>
      </c>
      <c r="Q457" s="63">
        <v>1037.15270115</v>
      </c>
      <c r="R457" s="64">
        <v>4.0000000000000002E-4</v>
      </c>
      <c r="S457" s="64">
        <f t="shared" si="8"/>
        <v>4.2288169342136943E-4</v>
      </c>
      <c r="T457" s="64">
        <f>Q457/'סכום נכסי הקרן'!$C$41</f>
        <v>4.5253952281759085E-5</v>
      </c>
    </row>
    <row r="458" spans="1:20">
      <c r="A458" t="s">
        <v>1609</v>
      </c>
      <c r="B458" t="s">
        <v>1610</v>
      </c>
      <c r="C458" t="s">
        <v>120</v>
      </c>
      <c r="D458" t="s">
        <v>487</v>
      </c>
      <c r="E458" t="s">
        <v>1611</v>
      </c>
      <c r="F458" t="s">
        <v>1612</v>
      </c>
      <c r="G458" t="s">
        <v>252</v>
      </c>
      <c r="H458" t="s">
        <v>847</v>
      </c>
      <c r="I458" t="s">
        <v>1613</v>
      </c>
      <c r="J458" s="63">
        <v>4.5</v>
      </c>
      <c r="K458" t="s">
        <v>103</v>
      </c>
      <c r="L458" s="64">
        <v>0</v>
      </c>
      <c r="M458" s="64">
        <v>-4.1300000000000003E-2</v>
      </c>
      <c r="N458" s="63">
        <v>550000</v>
      </c>
      <c r="O458" s="63">
        <v>133.25</v>
      </c>
      <c r="P458" s="63">
        <v>0</v>
      </c>
      <c r="Q458" s="63">
        <v>2389.1725000000001</v>
      </c>
      <c r="R458" s="64">
        <v>1.1999999999999999E-3</v>
      </c>
      <c r="S458" s="64">
        <f t="shared" si="8"/>
        <v>9.7414518764257177E-4</v>
      </c>
      <c r="T458" s="64">
        <f>Q458/'סכום נכסי הקרן'!$C$41</f>
        <v>1.0424646070728797E-4</v>
      </c>
    </row>
    <row r="459" spans="1:20">
      <c r="A459" t="s">
        <v>1614</v>
      </c>
      <c r="B459" t="s">
        <v>1615</v>
      </c>
      <c r="C459" t="s">
        <v>120</v>
      </c>
      <c r="D459" t="s">
        <v>487</v>
      </c>
      <c r="E459" t="s">
        <v>1616</v>
      </c>
      <c r="F459" t="s">
        <v>1617</v>
      </c>
      <c r="G459" t="s">
        <v>252</v>
      </c>
      <c r="H459" t="s">
        <v>847</v>
      </c>
      <c r="I459" t="s">
        <v>1618</v>
      </c>
      <c r="J459" s="63">
        <v>6.24</v>
      </c>
      <c r="K459" t="s">
        <v>103</v>
      </c>
      <c r="L459" s="64">
        <v>0</v>
      </c>
      <c r="M459" s="64">
        <v>-6.8599999999999994E-2</v>
      </c>
      <c r="N459" s="63">
        <v>500000</v>
      </c>
      <c r="O459" s="63">
        <v>145.40199999999999</v>
      </c>
      <c r="P459" s="63">
        <v>0</v>
      </c>
      <c r="Q459" s="63">
        <v>2370.0526</v>
      </c>
      <c r="R459" s="64">
        <v>2.5000000000000001E-3</v>
      </c>
      <c r="S459" s="64">
        <f t="shared" ref="S459:S507" si="9">Q459/$Q$10</f>
        <v>9.6634936772031527E-4</v>
      </c>
      <c r="T459" s="64">
        <f>Q459/'סכום נכסי הקרן'!$C$41</f>
        <v>1.034122045352965E-4</v>
      </c>
    </row>
    <row r="460" spans="1:20">
      <c r="A460" t="s">
        <v>1619</v>
      </c>
      <c r="B460" t="s">
        <v>1620</v>
      </c>
      <c r="C460" t="s">
        <v>120</v>
      </c>
      <c r="D460" t="s">
        <v>487</v>
      </c>
      <c r="E460" t="s">
        <v>1621</v>
      </c>
      <c r="F460" t="s">
        <v>1622</v>
      </c>
      <c r="G460" t="s">
        <v>252</v>
      </c>
      <c r="H460" t="s">
        <v>847</v>
      </c>
      <c r="I460" t="s">
        <v>1623</v>
      </c>
      <c r="J460" s="63">
        <v>4.21</v>
      </c>
      <c r="K460" t="s">
        <v>103</v>
      </c>
      <c r="L460" s="64">
        <v>0</v>
      </c>
      <c r="M460" s="64">
        <v>-2.3999999999999998E-3</v>
      </c>
      <c r="N460" s="63">
        <v>800000</v>
      </c>
      <c r="O460" s="63">
        <v>104.19</v>
      </c>
      <c r="P460" s="63">
        <v>0</v>
      </c>
      <c r="Q460" s="63">
        <v>2717.2752</v>
      </c>
      <c r="R460" s="64">
        <v>1.4E-3</v>
      </c>
      <c r="S460" s="64">
        <f t="shared" si="9"/>
        <v>1.1079235842453847E-3</v>
      </c>
      <c r="T460" s="64">
        <f>Q460/'סכום נכסי הקרן'!$C$41</f>
        <v>1.1856252420772801E-4</v>
      </c>
    </row>
    <row r="461" spans="1:20">
      <c r="A461" s="65" t="s">
        <v>403</v>
      </c>
      <c r="B461" s="12"/>
      <c r="C461" s="12"/>
      <c r="D461" s="12"/>
      <c r="E461" s="12"/>
      <c r="J461" s="67">
        <v>4.6500000000000004</v>
      </c>
      <c r="M461" s="66">
        <v>3.1E-2</v>
      </c>
      <c r="N461" s="67">
        <v>54372428</v>
      </c>
      <c r="P461" s="67">
        <v>508.5675</v>
      </c>
      <c r="Q461" s="67">
        <v>192045.17844142625</v>
      </c>
      <c r="S461" s="66">
        <f t="shared" si="9"/>
        <v>7.8303214350857603E-2</v>
      </c>
      <c r="T461" s="66">
        <f>Q461/'סכום נכסי הקרן'!$C$41</f>
        <v>8.3794829165404535E-3</v>
      </c>
    </row>
    <row r="462" spans="1:20">
      <c r="A462" t="s">
        <v>1624</v>
      </c>
      <c r="B462" t="s">
        <v>1625</v>
      </c>
      <c r="C462" t="s">
        <v>120</v>
      </c>
      <c r="D462" t="s">
        <v>487</v>
      </c>
      <c r="E462" t="s">
        <v>1626</v>
      </c>
      <c r="F462" t="s">
        <v>1617</v>
      </c>
      <c r="G462" t="s">
        <v>1627</v>
      </c>
      <c r="H462" t="s">
        <v>1604</v>
      </c>
      <c r="I462" t="s">
        <v>756</v>
      </c>
      <c r="J462" s="63">
        <v>2.5</v>
      </c>
      <c r="K462" t="s">
        <v>103</v>
      </c>
      <c r="L462" s="64">
        <v>2.8799999999999999E-2</v>
      </c>
      <c r="M462" s="64">
        <v>6.4999999999999997E-3</v>
      </c>
      <c r="N462" s="63">
        <v>200000</v>
      </c>
      <c r="O462" s="63">
        <v>106.88</v>
      </c>
      <c r="P462" s="63">
        <v>0</v>
      </c>
      <c r="Q462" s="63">
        <v>696.85760000000005</v>
      </c>
      <c r="R462" s="64">
        <v>1E-4</v>
      </c>
      <c r="S462" s="64">
        <f t="shared" si="9"/>
        <v>2.8413204886300683E-4</v>
      </c>
      <c r="T462" s="64">
        <f>Q462/'סכום נכסי הקרן'!$C$41</f>
        <v>3.0405899288132189E-5</v>
      </c>
    </row>
    <row r="463" spans="1:20">
      <c r="A463" t="s">
        <v>1628</v>
      </c>
      <c r="B463" t="s">
        <v>1629</v>
      </c>
      <c r="C463" t="s">
        <v>120</v>
      </c>
      <c r="D463" t="s">
        <v>487</v>
      </c>
      <c r="E463" t="s">
        <v>1630</v>
      </c>
      <c r="F463" t="s">
        <v>1617</v>
      </c>
      <c r="G463" t="s">
        <v>1631</v>
      </c>
      <c r="H463" t="s">
        <v>375</v>
      </c>
      <c r="I463" t="s">
        <v>1632</v>
      </c>
      <c r="J463" s="63">
        <v>1.61</v>
      </c>
      <c r="K463" t="s">
        <v>103</v>
      </c>
      <c r="L463" s="64">
        <v>2.8500000000000001E-2</v>
      </c>
      <c r="M463" s="64">
        <v>5.7000000000000002E-3</v>
      </c>
      <c r="N463" s="63">
        <v>73000</v>
      </c>
      <c r="O463" s="63">
        <v>104.74041671232877</v>
      </c>
      <c r="P463" s="63">
        <v>0</v>
      </c>
      <c r="Q463" s="63">
        <v>249.26124369199999</v>
      </c>
      <c r="R463" s="64">
        <v>0</v>
      </c>
      <c r="S463" s="64">
        <f t="shared" si="9"/>
        <v>1.0163210944725176E-4</v>
      </c>
      <c r="T463" s="64">
        <f>Q463/'סכום נכסי הקרן'!$C$41</f>
        <v>1.0875984235708309E-5</v>
      </c>
    </row>
    <row r="464" spans="1:20">
      <c r="A464" t="s">
        <v>1633</v>
      </c>
      <c r="B464" t="s">
        <v>1634</v>
      </c>
      <c r="C464" t="s">
        <v>120</v>
      </c>
      <c r="D464" t="s">
        <v>487</v>
      </c>
      <c r="E464" t="s">
        <v>1635</v>
      </c>
      <c r="F464" t="s">
        <v>1636</v>
      </c>
      <c r="G464" t="s">
        <v>1637</v>
      </c>
      <c r="H464" t="s">
        <v>1604</v>
      </c>
      <c r="I464" t="s">
        <v>1638</v>
      </c>
      <c r="J464" s="63">
        <v>4.4000000000000004</v>
      </c>
      <c r="K464" t="s">
        <v>103</v>
      </c>
      <c r="L464" s="64">
        <v>3.1300000000000001E-2</v>
      </c>
      <c r="M464" s="64">
        <v>1.15E-2</v>
      </c>
      <c r="N464" s="63">
        <v>240000</v>
      </c>
      <c r="O464" s="63">
        <v>109.97445833333333</v>
      </c>
      <c r="P464" s="63">
        <v>0</v>
      </c>
      <c r="Q464" s="63">
        <v>860.44016199999999</v>
      </c>
      <c r="R464" s="64">
        <v>1E-4</v>
      </c>
      <c r="S464" s="64">
        <f t="shared" si="9"/>
        <v>3.5083010668618311E-4</v>
      </c>
      <c r="T464" s="64">
        <f>Q464/'סכום נכסי הקרן'!$C$41</f>
        <v>3.7543476470998008E-5</v>
      </c>
    </row>
    <row r="465" spans="1:20">
      <c r="A465" t="s">
        <v>1639</v>
      </c>
      <c r="B465" t="s">
        <v>1640</v>
      </c>
      <c r="C465" t="s">
        <v>373</v>
      </c>
      <c r="D465" t="s">
        <v>487</v>
      </c>
      <c r="E465" t="s">
        <v>1641</v>
      </c>
      <c r="F465" t="s">
        <v>1617</v>
      </c>
      <c r="G465" t="s">
        <v>1642</v>
      </c>
      <c r="H465" t="s">
        <v>375</v>
      </c>
      <c r="I465" t="s">
        <v>1643</v>
      </c>
      <c r="J465" s="63">
        <v>25.05</v>
      </c>
      <c r="K465" t="s">
        <v>103</v>
      </c>
      <c r="L465" s="64">
        <v>2.2499999999999999E-2</v>
      </c>
      <c r="M465" s="64">
        <v>2.76E-2</v>
      </c>
      <c r="N465" s="63">
        <v>250000</v>
      </c>
      <c r="O465" s="63">
        <v>89.004750000000001</v>
      </c>
      <c r="P465" s="63">
        <v>0</v>
      </c>
      <c r="Q465" s="63">
        <v>725.3887125</v>
      </c>
      <c r="R465" s="64">
        <v>1E-4</v>
      </c>
      <c r="S465" s="64">
        <f t="shared" si="9"/>
        <v>2.9576513351468593E-4</v>
      </c>
      <c r="T465" s="64">
        <f>Q465/'סכום נכסי הקרן'!$C$41</f>
        <v>3.1650793701644173E-5</v>
      </c>
    </row>
    <row r="466" spans="1:20">
      <c r="A466" t="s">
        <v>1644</v>
      </c>
      <c r="B466" t="s">
        <v>1645</v>
      </c>
      <c r="C466" t="s">
        <v>120</v>
      </c>
      <c r="D466" t="s">
        <v>487</v>
      </c>
      <c r="E466" t="s">
        <v>1646</v>
      </c>
      <c r="F466" t="s">
        <v>1647</v>
      </c>
      <c r="G466" t="s">
        <v>1637</v>
      </c>
      <c r="H466" t="s">
        <v>1604</v>
      </c>
      <c r="I466" t="s">
        <v>1648</v>
      </c>
      <c r="J466" s="63">
        <v>2.89</v>
      </c>
      <c r="K466" t="s">
        <v>103</v>
      </c>
      <c r="L466" s="64">
        <v>2.8500000000000001E-2</v>
      </c>
      <c r="M466" s="64">
        <v>6.7000000000000002E-3</v>
      </c>
      <c r="N466" s="63">
        <v>165000</v>
      </c>
      <c r="O466" s="63">
        <v>107.86366666666666</v>
      </c>
      <c r="P466" s="63">
        <v>0</v>
      </c>
      <c r="Q466" s="63">
        <v>580.19866300000001</v>
      </c>
      <c r="R466" s="64">
        <v>1E-4</v>
      </c>
      <c r="S466" s="64">
        <f t="shared" si="9"/>
        <v>2.3656631550802808E-4</v>
      </c>
      <c r="T466" s="64">
        <f>Q466/'סכום נכסי הקרן'!$C$41</f>
        <v>2.5315734684226657E-5</v>
      </c>
    </row>
    <row r="467" spans="1:20">
      <c r="A467" t="s">
        <v>1649</v>
      </c>
      <c r="B467" t="s">
        <v>1650</v>
      </c>
      <c r="C467" t="s">
        <v>120</v>
      </c>
      <c r="D467" t="s">
        <v>487</v>
      </c>
      <c r="E467" t="s">
        <v>1651</v>
      </c>
      <c r="F467" t="s">
        <v>1652</v>
      </c>
      <c r="G467" t="s">
        <v>1653</v>
      </c>
      <c r="H467" t="s">
        <v>1604</v>
      </c>
      <c r="I467" t="s">
        <v>1638</v>
      </c>
      <c r="J467" s="63">
        <v>3.96</v>
      </c>
      <c r="K467" t="s">
        <v>103</v>
      </c>
      <c r="L467" s="64">
        <v>3.5000000000000003E-2</v>
      </c>
      <c r="M467" s="64">
        <v>1.06E-2</v>
      </c>
      <c r="N467" s="63">
        <v>240000</v>
      </c>
      <c r="O467" s="63">
        <v>110.99333333333334</v>
      </c>
      <c r="P467" s="63">
        <v>0</v>
      </c>
      <c r="Q467" s="63">
        <v>868.41183999999998</v>
      </c>
      <c r="R467" s="64">
        <v>2.9999999999999997E-4</v>
      </c>
      <c r="S467" s="64">
        <f t="shared" si="9"/>
        <v>3.5408042526348805E-4</v>
      </c>
      <c r="T467" s="64">
        <f>Q467/'סכום נכסי הקרן'!$C$41</f>
        <v>3.7891303686235983E-5</v>
      </c>
    </row>
    <row r="468" spans="1:20">
      <c r="A468" t="s">
        <v>1654</v>
      </c>
      <c r="B468" t="s">
        <v>1655</v>
      </c>
      <c r="C468" t="s">
        <v>120</v>
      </c>
      <c r="D468" t="s">
        <v>487</v>
      </c>
      <c r="E468" t="s">
        <v>1656</v>
      </c>
      <c r="F468" t="s">
        <v>1612</v>
      </c>
      <c r="G468" t="s">
        <v>1653</v>
      </c>
      <c r="H468" t="s">
        <v>1604</v>
      </c>
      <c r="I468" t="s">
        <v>1657</v>
      </c>
      <c r="J468" s="63">
        <v>9.11</v>
      </c>
      <c r="K468" t="s">
        <v>103</v>
      </c>
      <c r="L468" s="64">
        <v>1.0999999999999999E-2</v>
      </c>
      <c r="M468" s="64">
        <v>1.7600000000000001E-2</v>
      </c>
      <c r="N468" s="63">
        <v>250000</v>
      </c>
      <c r="O468" s="63">
        <v>94.679500000000004</v>
      </c>
      <c r="P468" s="63">
        <v>0</v>
      </c>
      <c r="Q468" s="63">
        <v>771.637925</v>
      </c>
      <c r="R468" s="64">
        <v>2.9999999999999997E-4</v>
      </c>
      <c r="S468" s="64">
        <f t="shared" si="9"/>
        <v>3.1462247754871181E-4</v>
      </c>
      <c r="T468" s="64">
        <f>Q468/'סכום נכסי הקרן'!$C$41</f>
        <v>3.3668779725518239E-5</v>
      </c>
    </row>
    <row r="469" spans="1:20">
      <c r="A469" t="s">
        <v>1658</v>
      </c>
      <c r="B469" t="s">
        <v>1659</v>
      </c>
      <c r="C469" t="s">
        <v>120</v>
      </c>
      <c r="D469" t="s">
        <v>487</v>
      </c>
      <c r="E469" t="s">
        <v>1656</v>
      </c>
      <c r="F469" t="s">
        <v>1612</v>
      </c>
      <c r="G469" t="s">
        <v>1653</v>
      </c>
      <c r="H469" t="s">
        <v>1604</v>
      </c>
      <c r="I469" t="s">
        <v>1660</v>
      </c>
      <c r="J469" s="63">
        <v>1.44</v>
      </c>
      <c r="K469" t="s">
        <v>103</v>
      </c>
      <c r="L469" s="64">
        <v>2.8000000000000001E-2</v>
      </c>
      <c r="M469" s="64">
        <v>5.7999999999999996E-3</v>
      </c>
      <c r="N469" s="63">
        <v>234000</v>
      </c>
      <c r="O469" s="63">
        <v>103.33044444444444</v>
      </c>
      <c r="P469" s="63">
        <v>0</v>
      </c>
      <c r="Q469" s="63">
        <v>788.24596240000005</v>
      </c>
      <c r="R469" s="64">
        <v>1E-4</v>
      </c>
      <c r="S469" s="64">
        <f t="shared" si="9"/>
        <v>3.2139412744397803E-4</v>
      </c>
      <c r="T469" s="64">
        <f>Q469/'סכום נכסי הקרן'!$C$41</f>
        <v>3.439343611522818E-5</v>
      </c>
    </row>
    <row r="470" spans="1:20">
      <c r="A470" t="s">
        <v>1661</v>
      </c>
      <c r="B470" t="s">
        <v>1662</v>
      </c>
      <c r="C470" t="s">
        <v>120</v>
      </c>
      <c r="D470" t="s">
        <v>487</v>
      </c>
      <c r="E470" t="s">
        <v>1663</v>
      </c>
      <c r="F470" t="s">
        <v>1664</v>
      </c>
      <c r="G470" t="s">
        <v>1653</v>
      </c>
      <c r="H470" t="s">
        <v>1604</v>
      </c>
      <c r="I470" t="s">
        <v>756</v>
      </c>
      <c r="J470" s="63">
        <v>3.51</v>
      </c>
      <c r="K470" t="s">
        <v>103</v>
      </c>
      <c r="L470" s="64">
        <v>2.7099999999999999E-2</v>
      </c>
      <c r="M470" s="64">
        <v>0.01</v>
      </c>
      <c r="N470" s="63">
        <v>203000</v>
      </c>
      <c r="O470" s="63">
        <v>107.04585</v>
      </c>
      <c r="P470" s="63">
        <v>0</v>
      </c>
      <c r="Q470" s="63">
        <v>708.40802613000005</v>
      </c>
      <c r="R470" s="64">
        <v>1E-4</v>
      </c>
      <c r="S470" s="64">
        <f t="shared" si="9"/>
        <v>2.8884154222514816E-4</v>
      </c>
      <c r="T470" s="64">
        <f>Q470/'סכום נכסי הקרן'!$C$41</f>
        <v>3.090987756668406E-5</v>
      </c>
    </row>
    <row r="471" spans="1:20">
      <c r="A471" t="s">
        <v>1665</v>
      </c>
      <c r="B471" t="s">
        <v>1666</v>
      </c>
      <c r="C471" t="s">
        <v>120</v>
      </c>
      <c r="D471" t="s">
        <v>487</v>
      </c>
      <c r="E471" t="s">
        <v>1667</v>
      </c>
      <c r="F471" t="s">
        <v>1668</v>
      </c>
      <c r="G471" t="s">
        <v>374</v>
      </c>
      <c r="H471" t="s">
        <v>375</v>
      </c>
      <c r="I471" t="s">
        <v>739</v>
      </c>
      <c r="J471" s="63">
        <v>8.7200000000000006</v>
      </c>
      <c r="K471" t="s">
        <v>103</v>
      </c>
      <c r="L471" s="64">
        <v>2.63E-2</v>
      </c>
      <c r="M471" s="64">
        <v>2.3900000000000001E-2</v>
      </c>
      <c r="N471" s="63">
        <v>1000000</v>
      </c>
      <c r="O471" s="63">
        <v>102.53433333</v>
      </c>
      <c r="P471" s="63">
        <v>0</v>
      </c>
      <c r="Q471" s="63">
        <v>3342.6192665580002</v>
      </c>
      <c r="R471" s="64">
        <v>8.0000000000000004E-4</v>
      </c>
      <c r="S471" s="64">
        <f t="shared" si="9"/>
        <v>1.3628971841249714E-3</v>
      </c>
      <c r="T471" s="64">
        <f>Q471/'סכום נכסי הקרן'!$C$41</f>
        <v>1.4584808256024306E-4</v>
      </c>
    </row>
    <row r="472" spans="1:20">
      <c r="A472" t="s">
        <v>1669</v>
      </c>
      <c r="B472" t="s">
        <v>1670</v>
      </c>
      <c r="C472" t="s">
        <v>120</v>
      </c>
      <c r="D472" t="s">
        <v>487</v>
      </c>
      <c r="E472" t="s">
        <v>1671</v>
      </c>
      <c r="F472" t="s">
        <v>1652</v>
      </c>
      <c r="G472" t="s">
        <v>1672</v>
      </c>
      <c r="H472" t="s">
        <v>1604</v>
      </c>
      <c r="I472" t="s">
        <v>1673</v>
      </c>
      <c r="J472" s="63">
        <v>10.06</v>
      </c>
      <c r="K472" t="s">
        <v>103</v>
      </c>
      <c r="L472" s="64">
        <v>1.6299999999999999E-2</v>
      </c>
      <c r="M472" s="64">
        <v>2.0500000000000001E-2</v>
      </c>
      <c r="N472" s="63">
        <v>500000</v>
      </c>
      <c r="O472" s="63">
        <v>96.614277779999995</v>
      </c>
      <c r="P472" s="63">
        <v>0</v>
      </c>
      <c r="Q472" s="63">
        <v>1574.812727814</v>
      </c>
      <c r="R472" s="64">
        <v>6.9999999999999999E-4</v>
      </c>
      <c r="S472" s="64">
        <f t="shared" si="9"/>
        <v>6.4210359035954043E-4</v>
      </c>
      <c r="T472" s="64">
        <f>Q472/'סכום נכסי הקרן'!$C$41</f>
        <v>6.8713604041315194E-5</v>
      </c>
    </row>
    <row r="473" spans="1:20">
      <c r="A473" t="s">
        <v>1674</v>
      </c>
      <c r="B473" t="s">
        <v>1675</v>
      </c>
      <c r="C473" t="s">
        <v>120</v>
      </c>
      <c r="D473" t="s">
        <v>487</v>
      </c>
      <c r="E473" t="s">
        <v>1676</v>
      </c>
      <c r="F473" t="s">
        <v>1602</v>
      </c>
      <c r="G473" t="s">
        <v>1677</v>
      </c>
      <c r="H473" t="s">
        <v>375</v>
      </c>
      <c r="I473" t="s">
        <v>1648</v>
      </c>
      <c r="J473" s="63">
        <v>2.61</v>
      </c>
      <c r="K473" t="s">
        <v>103</v>
      </c>
      <c r="L473" s="64">
        <v>2.9499999999999998E-2</v>
      </c>
      <c r="M473" s="64">
        <v>6.0000000000000001E-3</v>
      </c>
      <c r="N473" s="63">
        <v>164000</v>
      </c>
      <c r="O473" s="63">
        <v>107.17741664634147</v>
      </c>
      <c r="P473" s="63">
        <v>0</v>
      </c>
      <c r="Q473" s="63">
        <v>573.01334035800005</v>
      </c>
      <c r="R473" s="64">
        <v>2.0000000000000001E-4</v>
      </c>
      <c r="S473" s="64">
        <f t="shared" si="9"/>
        <v>2.3363662019579615E-4</v>
      </c>
      <c r="T473" s="64">
        <f>Q473/'סכום נכסי הקרן'!$C$41</f>
        <v>2.5002218412601887E-5</v>
      </c>
    </row>
    <row r="474" spans="1:20">
      <c r="A474" t="s">
        <v>1678</v>
      </c>
      <c r="B474" t="s">
        <v>1679</v>
      </c>
      <c r="C474" t="s">
        <v>120</v>
      </c>
      <c r="D474" t="s">
        <v>487</v>
      </c>
      <c r="E474" t="s">
        <v>1680</v>
      </c>
      <c r="F474" t="s">
        <v>1617</v>
      </c>
      <c r="G474" t="s">
        <v>1672</v>
      </c>
      <c r="H474" t="s">
        <v>1604</v>
      </c>
      <c r="I474" t="s">
        <v>1681</v>
      </c>
      <c r="J474" s="63">
        <v>8.35</v>
      </c>
      <c r="K474" t="s">
        <v>103</v>
      </c>
      <c r="L474" s="64">
        <v>0.02</v>
      </c>
      <c r="M474" s="64">
        <v>2.53E-2</v>
      </c>
      <c r="N474" s="63">
        <v>500000</v>
      </c>
      <c r="O474" s="63">
        <v>96.701111119999993</v>
      </c>
      <c r="P474" s="63">
        <v>0</v>
      </c>
      <c r="Q474" s="63">
        <v>1576.2281112559999</v>
      </c>
      <c r="R474" s="64">
        <v>1E-3</v>
      </c>
      <c r="S474" s="64">
        <f t="shared" si="9"/>
        <v>6.4268068932108184E-4</v>
      </c>
      <c r="T474" s="64">
        <f>Q474/'סכום נכסי הקרן'!$C$41</f>
        <v>6.8775361287546759E-5</v>
      </c>
    </row>
    <row r="475" spans="1:20">
      <c r="A475" t="s">
        <v>1682</v>
      </c>
      <c r="B475" t="s">
        <v>1683</v>
      </c>
      <c r="C475" t="s">
        <v>373</v>
      </c>
      <c r="D475" t="s">
        <v>487</v>
      </c>
      <c r="E475" t="s">
        <v>1684</v>
      </c>
      <c r="F475" t="s">
        <v>1685</v>
      </c>
      <c r="G475" t="s">
        <v>1686</v>
      </c>
      <c r="H475" t="s">
        <v>1604</v>
      </c>
      <c r="I475" t="s">
        <v>569</v>
      </c>
      <c r="J475" s="63">
        <v>8.76</v>
      </c>
      <c r="K475" t="s">
        <v>103</v>
      </c>
      <c r="L475" s="64">
        <v>1.2500000000000001E-2</v>
      </c>
      <c r="M475" s="64">
        <v>0.02</v>
      </c>
      <c r="N475" s="63">
        <v>250000</v>
      </c>
      <c r="O475" s="63">
        <v>94.014416679999997</v>
      </c>
      <c r="P475" s="63">
        <v>0</v>
      </c>
      <c r="Q475" s="63">
        <v>766.21749594200003</v>
      </c>
      <c r="R475" s="64">
        <v>2.9999999999999997E-4</v>
      </c>
      <c r="S475" s="64">
        <f t="shared" si="9"/>
        <v>3.1241238812159484E-4</v>
      </c>
      <c r="T475" s="64">
        <f>Q475/'סכום נכסי הקרן'!$C$41</f>
        <v>3.3432270831827459E-5</v>
      </c>
    </row>
    <row r="476" spans="1:20">
      <c r="A476" t="s">
        <v>1687</v>
      </c>
      <c r="B476" t="s">
        <v>1688</v>
      </c>
      <c r="C476" t="s">
        <v>120</v>
      </c>
      <c r="D476" t="s">
        <v>487</v>
      </c>
      <c r="E476" t="s">
        <v>1689</v>
      </c>
      <c r="F476" t="s">
        <v>1602</v>
      </c>
      <c r="G476" t="s">
        <v>1690</v>
      </c>
      <c r="H476" t="s">
        <v>1604</v>
      </c>
      <c r="I476" t="s">
        <v>1691</v>
      </c>
      <c r="J476" s="63">
        <v>8.61</v>
      </c>
      <c r="K476" t="s">
        <v>103</v>
      </c>
      <c r="L476" s="64">
        <v>1.6500000000000001E-2</v>
      </c>
      <c r="M476" s="64">
        <v>2.0899999999999998E-2</v>
      </c>
      <c r="N476" s="63">
        <v>500000</v>
      </c>
      <c r="O476" s="63">
        <v>96.712916660000005</v>
      </c>
      <c r="P476" s="63">
        <v>0</v>
      </c>
      <c r="Q476" s="63">
        <v>1576.420541558</v>
      </c>
      <c r="R476" s="64">
        <v>5.0000000000000001E-4</v>
      </c>
      <c r="S476" s="64">
        <f t="shared" si="9"/>
        <v>6.4275914956313219E-4</v>
      </c>
      <c r="T476" s="64">
        <f>Q476/'סכום נכסי הקרן'!$C$41</f>
        <v>6.8783757574510701E-5</v>
      </c>
    </row>
    <row r="477" spans="1:20">
      <c r="A477" t="s">
        <v>1692</v>
      </c>
      <c r="B477" t="s">
        <v>1693</v>
      </c>
      <c r="C477" t="s">
        <v>373</v>
      </c>
      <c r="D477" t="s">
        <v>487</v>
      </c>
      <c r="E477" t="s">
        <v>1694</v>
      </c>
      <c r="F477" t="s">
        <v>1695</v>
      </c>
      <c r="G477" t="s">
        <v>1690</v>
      </c>
      <c r="H477" t="s">
        <v>1604</v>
      </c>
      <c r="I477" t="s">
        <v>1696</v>
      </c>
      <c r="J477" s="63">
        <v>6.43</v>
      </c>
      <c r="K477" t="s">
        <v>103</v>
      </c>
      <c r="L477" s="64">
        <v>2.3900000000000001E-2</v>
      </c>
      <c r="M477" s="64">
        <v>1.8599999999999998E-2</v>
      </c>
      <c r="N477" s="63">
        <v>400000</v>
      </c>
      <c r="O477" s="63">
        <v>103.665122225</v>
      </c>
      <c r="P477" s="63">
        <v>0</v>
      </c>
      <c r="Q477" s="63">
        <v>1351.793193814</v>
      </c>
      <c r="R477" s="64">
        <v>1E-4</v>
      </c>
      <c r="S477" s="64">
        <f t="shared" si="9"/>
        <v>5.5117109980208222E-4</v>
      </c>
      <c r="T477" s="64">
        <f>Q477/'סכום נכסי הקרן'!$C$41</f>
        <v>5.8982620996730233E-5</v>
      </c>
    </row>
    <row r="478" spans="1:20">
      <c r="A478" t="s">
        <v>1697</v>
      </c>
      <c r="B478" t="s">
        <v>1698</v>
      </c>
      <c r="C478" t="s">
        <v>373</v>
      </c>
      <c r="D478" t="s">
        <v>487</v>
      </c>
      <c r="E478" t="s">
        <v>1699</v>
      </c>
      <c r="F478" t="s">
        <v>1700</v>
      </c>
      <c r="G478" t="s">
        <v>1690</v>
      </c>
      <c r="H478" t="s">
        <v>1604</v>
      </c>
      <c r="I478" t="s">
        <v>1701</v>
      </c>
      <c r="J478" s="63">
        <v>6.57</v>
      </c>
      <c r="K478" t="s">
        <v>103</v>
      </c>
      <c r="L478" s="64">
        <v>4.4999999999999998E-2</v>
      </c>
      <c r="M478" s="64">
        <v>2.8000000000000001E-2</v>
      </c>
      <c r="N478" s="63">
        <v>2575000</v>
      </c>
      <c r="O478" s="63">
        <v>113.242</v>
      </c>
      <c r="P478" s="63">
        <v>0</v>
      </c>
      <c r="Q478" s="63">
        <v>9506.0996899999991</v>
      </c>
      <c r="R478" s="64">
        <v>1.6999999999999999E-3</v>
      </c>
      <c r="S478" s="64">
        <f t="shared" si="9"/>
        <v>3.8759533965270578E-3</v>
      </c>
      <c r="T478" s="64">
        <f>Q478/'סכום נכסי הקרן'!$C$41</f>
        <v>4.1477844224858073E-4</v>
      </c>
    </row>
    <row r="479" spans="1:20">
      <c r="A479" t="s">
        <v>1702</v>
      </c>
      <c r="B479" t="s">
        <v>1703</v>
      </c>
      <c r="C479" t="s">
        <v>120</v>
      </c>
      <c r="D479" t="s">
        <v>487</v>
      </c>
      <c r="E479" t="s">
        <v>1704</v>
      </c>
      <c r="F479" t="s">
        <v>1695</v>
      </c>
      <c r="G479" t="s">
        <v>1705</v>
      </c>
      <c r="H479" t="s">
        <v>1604</v>
      </c>
      <c r="I479" t="s">
        <v>1706</v>
      </c>
      <c r="J479" s="63">
        <v>2.73</v>
      </c>
      <c r="K479" t="s">
        <v>103</v>
      </c>
      <c r="L479" s="64">
        <v>3.6999999999999998E-2</v>
      </c>
      <c r="M479" s="64">
        <v>3.1199999999999999E-2</v>
      </c>
      <c r="N479" s="63">
        <v>380000</v>
      </c>
      <c r="O479" s="63">
        <v>102.11943671052632</v>
      </c>
      <c r="P479" s="63">
        <v>0</v>
      </c>
      <c r="Q479" s="63">
        <v>1265.05558197</v>
      </c>
      <c r="R479" s="64">
        <v>2.9999999999999997E-4</v>
      </c>
      <c r="S479" s="64">
        <f t="shared" si="9"/>
        <v>5.1580528709268517E-4</v>
      </c>
      <c r="T479" s="64">
        <f>Q479/'סכום נכסי הקרן'!$C$41</f>
        <v>5.5198009778854778E-5</v>
      </c>
    </row>
    <row r="480" spans="1:20">
      <c r="A480" t="s">
        <v>1707</v>
      </c>
      <c r="B480" t="s">
        <v>1708</v>
      </c>
      <c r="C480" t="s">
        <v>120</v>
      </c>
      <c r="D480" t="s">
        <v>487</v>
      </c>
      <c r="E480" t="s">
        <v>1709</v>
      </c>
      <c r="F480" t="s">
        <v>1617</v>
      </c>
      <c r="G480" t="s">
        <v>1597</v>
      </c>
      <c r="H480" t="s">
        <v>375</v>
      </c>
      <c r="I480" t="s">
        <v>1710</v>
      </c>
      <c r="J480" s="63">
        <v>8.07</v>
      </c>
      <c r="K480" t="s">
        <v>103</v>
      </c>
      <c r="L480" s="64">
        <v>2.5399999999999999E-2</v>
      </c>
      <c r="M480" s="64">
        <v>2.5600000000000001E-2</v>
      </c>
      <c r="N480" s="63">
        <v>680000</v>
      </c>
      <c r="O480" s="63">
        <v>100.06175</v>
      </c>
      <c r="P480" s="63">
        <v>0</v>
      </c>
      <c r="Q480" s="63">
        <v>2218.168874</v>
      </c>
      <c r="R480" s="64">
        <v>1E-3</v>
      </c>
      <c r="S480" s="64">
        <f t="shared" si="9"/>
        <v>9.0442131490532467E-4</v>
      </c>
      <c r="T480" s="64">
        <f>Q480/'סכום נכסי הקרן'!$C$41</f>
        <v>9.6785081180019523E-5</v>
      </c>
    </row>
    <row r="481" spans="1:20">
      <c r="A481" t="s">
        <v>1711</v>
      </c>
      <c r="B481" t="s">
        <v>1712</v>
      </c>
      <c r="C481" t="s">
        <v>1713</v>
      </c>
      <c r="D481" t="s">
        <v>487</v>
      </c>
      <c r="E481" t="s">
        <v>1714</v>
      </c>
      <c r="F481" t="s">
        <v>1636</v>
      </c>
      <c r="G481" t="s">
        <v>1597</v>
      </c>
      <c r="H481" t="s">
        <v>375</v>
      </c>
      <c r="I481" t="s">
        <v>1715</v>
      </c>
      <c r="J481" s="63">
        <v>7.08</v>
      </c>
      <c r="K481" t="s">
        <v>107</v>
      </c>
      <c r="L481" s="64">
        <v>1.7500000000000002E-2</v>
      </c>
      <c r="M481" s="64">
        <v>6.1000000000000004E-3</v>
      </c>
      <c r="N481" s="63">
        <v>2375000</v>
      </c>
      <c r="O481" s="63">
        <v>108.99994444444444</v>
      </c>
      <c r="P481" s="63">
        <v>0</v>
      </c>
      <c r="Q481" s="63">
        <v>10030.883387588899</v>
      </c>
      <c r="R481" s="64">
        <v>4.0000000000000001E-3</v>
      </c>
      <c r="S481" s="64">
        <f t="shared" si="9"/>
        <v>4.089925185319831E-3</v>
      </c>
      <c r="T481" s="64">
        <f>Q481/'סכום נכסי הקרן'!$C$41</f>
        <v>4.3767626277452709E-4</v>
      </c>
    </row>
    <row r="482" spans="1:20">
      <c r="A482" t="s">
        <v>1716</v>
      </c>
      <c r="B482" t="s">
        <v>1717</v>
      </c>
      <c r="C482" t="s">
        <v>120</v>
      </c>
      <c r="D482" t="s">
        <v>487</v>
      </c>
      <c r="E482" t="s">
        <v>1718</v>
      </c>
      <c r="F482" t="s">
        <v>1636</v>
      </c>
      <c r="G482" t="s">
        <v>1719</v>
      </c>
      <c r="H482" t="s">
        <v>375</v>
      </c>
      <c r="I482" t="s">
        <v>1720</v>
      </c>
      <c r="J482" s="63">
        <v>4.18</v>
      </c>
      <c r="K482" t="s">
        <v>103</v>
      </c>
      <c r="L482" s="64">
        <v>3.4000000000000002E-2</v>
      </c>
      <c r="M482" s="64">
        <v>2.64E-2</v>
      </c>
      <c r="N482" s="63">
        <v>800000</v>
      </c>
      <c r="O482" s="63">
        <v>105.186705</v>
      </c>
      <c r="P482" s="63">
        <v>0</v>
      </c>
      <c r="Q482" s="63">
        <v>2743.2692664000001</v>
      </c>
      <c r="R482" s="64">
        <v>8.0000000000000004E-4</v>
      </c>
      <c r="S482" s="64">
        <f t="shared" si="9"/>
        <v>1.1185222307185136E-3</v>
      </c>
      <c r="T482" s="64">
        <f>Q482/'סכום נכסי הקרן'!$C$41</f>
        <v>1.1969672001049665E-4</v>
      </c>
    </row>
    <row r="483" spans="1:20">
      <c r="A483" t="s">
        <v>1721</v>
      </c>
      <c r="B483" t="s">
        <v>1722</v>
      </c>
      <c r="C483" t="s">
        <v>373</v>
      </c>
      <c r="D483" t="s">
        <v>487</v>
      </c>
      <c r="E483" t="s">
        <v>1718</v>
      </c>
      <c r="F483" t="s">
        <v>1636</v>
      </c>
      <c r="G483" t="s">
        <v>1719</v>
      </c>
      <c r="H483" t="s">
        <v>375</v>
      </c>
      <c r="I483" t="s">
        <v>1723</v>
      </c>
      <c r="J483" s="63">
        <v>2.83</v>
      </c>
      <c r="K483" t="s">
        <v>103</v>
      </c>
      <c r="L483" s="64">
        <v>4.6300000000000001E-2</v>
      </c>
      <c r="M483" s="64">
        <v>1.9300000000000001E-2</v>
      </c>
      <c r="N483" s="63">
        <v>2500000</v>
      </c>
      <c r="O483" s="63">
        <v>110.05379166567164</v>
      </c>
      <c r="P483" s="63">
        <v>0</v>
      </c>
      <c r="Q483" s="63">
        <v>8969.3840206160003</v>
      </c>
      <c r="R483" s="64">
        <v>6.3E-3</v>
      </c>
      <c r="S483" s="64">
        <f t="shared" si="9"/>
        <v>3.6571165454990203E-3</v>
      </c>
      <c r="T483" s="64">
        <f>Q483/'סכום נכסי הקרן'!$C$41</f>
        <v>3.9135999551046332E-4</v>
      </c>
    </row>
    <row r="484" spans="1:20">
      <c r="A484" t="s">
        <v>1724</v>
      </c>
      <c r="B484" t="s">
        <v>1725</v>
      </c>
      <c r="C484" t="s">
        <v>120</v>
      </c>
      <c r="D484" t="s">
        <v>487</v>
      </c>
      <c r="E484" t="s">
        <v>1726</v>
      </c>
      <c r="F484" t="s">
        <v>1636</v>
      </c>
      <c r="G484" t="s">
        <v>1719</v>
      </c>
      <c r="H484" t="s">
        <v>375</v>
      </c>
      <c r="I484" t="s">
        <v>1727</v>
      </c>
      <c r="J484" s="63">
        <v>3.38</v>
      </c>
      <c r="K484" t="s">
        <v>103</v>
      </c>
      <c r="L484" s="64">
        <v>3.7499999999999999E-2</v>
      </c>
      <c r="M484" s="64">
        <v>1.8200000000000001E-2</v>
      </c>
      <c r="N484" s="63">
        <v>1550000</v>
      </c>
      <c r="O484" s="63">
        <v>108.18933333079848</v>
      </c>
      <c r="P484" s="63">
        <v>0</v>
      </c>
      <c r="Q484" s="63">
        <v>5466.8070131160002</v>
      </c>
      <c r="R484" s="64">
        <v>4.3E-3</v>
      </c>
      <c r="S484" s="64">
        <f t="shared" si="9"/>
        <v>2.2289992638026817E-3</v>
      </c>
      <c r="T484" s="64">
        <f>Q484/'סכום נכסי הקרן'!$C$41</f>
        <v>2.3853249712489299E-4</v>
      </c>
    </row>
    <row r="485" spans="1:20">
      <c r="A485" t="s">
        <v>1728</v>
      </c>
      <c r="B485" t="s">
        <v>1729</v>
      </c>
      <c r="C485" t="s">
        <v>1713</v>
      </c>
      <c r="D485" t="s">
        <v>487</v>
      </c>
      <c r="E485" t="s">
        <v>1730</v>
      </c>
      <c r="F485" t="s">
        <v>1685</v>
      </c>
      <c r="G485" t="s">
        <v>1731</v>
      </c>
      <c r="H485" t="s">
        <v>1604</v>
      </c>
      <c r="I485" t="s">
        <v>1732</v>
      </c>
      <c r="J485" s="63">
        <v>1.92</v>
      </c>
      <c r="K485" t="s">
        <v>103</v>
      </c>
      <c r="L485" s="64">
        <v>5.2499999999999998E-2</v>
      </c>
      <c r="M485" s="64">
        <v>3.0099999999999998E-2</v>
      </c>
      <c r="N485" s="63">
        <v>250000</v>
      </c>
      <c r="O485" s="63">
        <v>109.35475</v>
      </c>
      <c r="P485" s="63">
        <v>0</v>
      </c>
      <c r="Q485" s="63">
        <v>891.24121249999996</v>
      </c>
      <c r="R485" s="64">
        <v>4.0000000000000002E-4</v>
      </c>
      <c r="S485" s="64">
        <f t="shared" si="9"/>
        <v>3.6338872064934849E-4</v>
      </c>
      <c r="T485" s="64">
        <f>Q485/'סכום נכסי הקרן'!$C$41</f>
        <v>3.8887414801399618E-5</v>
      </c>
    </row>
    <row r="486" spans="1:20">
      <c r="A486" t="s">
        <v>1733</v>
      </c>
      <c r="B486" t="s">
        <v>1734</v>
      </c>
      <c r="C486" t="s">
        <v>120</v>
      </c>
      <c r="D486" t="s">
        <v>487</v>
      </c>
      <c r="E486" t="s">
        <v>1735</v>
      </c>
      <c r="F486" t="s">
        <v>1636</v>
      </c>
      <c r="G486" t="s">
        <v>1731</v>
      </c>
      <c r="H486" t="s">
        <v>1604</v>
      </c>
      <c r="I486" t="s">
        <v>378</v>
      </c>
      <c r="J486" s="63">
        <v>3.78</v>
      </c>
      <c r="K486" t="s">
        <v>103</v>
      </c>
      <c r="L486" s="64">
        <v>3.2500000000000001E-2</v>
      </c>
      <c r="M486" s="64">
        <v>1.95E-2</v>
      </c>
      <c r="N486" s="63">
        <v>3150000</v>
      </c>
      <c r="O486" s="63">
        <v>106.54858333454546</v>
      </c>
      <c r="P486" s="63">
        <v>0</v>
      </c>
      <c r="Q486" s="63">
        <v>10941.474022500001</v>
      </c>
      <c r="R486" s="64">
        <v>2.5000000000000001E-3</v>
      </c>
      <c r="S486" s="64">
        <f t="shared" si="9"/>
        <v>4.4612033098215334E-3</v>
      </c>
      <c r="T486" s="64">
        <f>Q486/'סכום נכסי הקרן'!$C$41</f>
        <v>4.7740794847017464E-4</v>
      </c>
    </row>
    <row r="487" spans="1:20">
      <c r="A487" t="s">
        <v>1736</v>
      </c>
      <c r="B487" t="s">
        <v>1737</v>
      </c>
      <c r="C487" t="s">
        <v>120</v>
      </c>
      <c r="D487" t="s">
        <v>487</v>
      </c>
      <c r="E487" t="s">
        <v>1738</v>
      </c>
      <c r="F487" t="s">
        <v>1668</v>
      </c>
      <c r="G487" t="s">
        <v>1731</v>
      </c>
      <c r="H487" t="s">
        <v>1604</v>
      </c>
      <c r="I487" t="s">
        <v>316</v>
      </c>
      <c r="J487" s="63">
        <v>8.5399999999999991</v>
      </c>
      <c r="K487" t="s">
        <v>103</v>
      </c>
      <c r="L487" s="64">
        <v>2.4500000000000001E-2</v>
      </c>
      <c r="M487" s="64">
        <v>2.6800000000000001E-2</v>
      </c>
      <c r="N487" s="63">
        <v>150000</v>
      </c>
      <c r="O487" s="63">
        <v>99.270499999999998</v>
      </c>
      <c r="P487" s="63">
        <v>0</v>
      </c>
      <c r="Q487" s="63">
        <v>485.43274500000001</v>
      </c>
      <c r="R487" s="64">
        <v>1E-4</v>
      </c>
      <c r="S487" s="64">
        <f t="shared" si="9"/>
        <v>1.9792709503640849E-4</v>
      </c>
      <c r="T487" s="64">
        <f>Q487/'סכום נכסי הקרן'!$C$41</f>
        <v>2.1180825401963836E-5</v>
      </c>
    </row>
    <row r="488" spans="1:20">
      <c r="A488" t="s">
        <v>1739</v>
      </c>
      <c r="B488" t="s">
        <v>1740</v>
      </c>
      <c r="C488" t="s">
        <v>120</v>
      </c>
      <c r="D488" t="s">
        <v>487</v>
      </c>
      <c r="E488" t="s">
        <v>1718</v>
      </c>
      <c r="F488" t="s">
        <v>1636</v>
      </c>
      <c r="G488" t="s">
        <v>1719</v>
      </c>
      <c r="H488" t="s">
        <v>375</v>
      </c>
      <c r="I488" t="s">
        <v>1648</v>
      </c>
      <c r="J488" s="63">
        <v>3.26</v>
      </c>
      <c r="K488" t="s">
        <v>103</v>
      </c>
      <c r="L488" s="64">
        <v>4.1300000000000003E-2</v>
      </c>
      <c r="M488" s="64">
        <v>1.7999999999999999E-2</v>
      </c>
      <c r="N488" s="63">
        <v>675000</v>
      </c>
      <c r="O488" s="63">
        <v>107.97029167407408</v>
      </c>
      <c r="P488" s="63">
        <v>0</v>
      </c>
      <c r="Q488" s="63">
        <v>2375.8862682879999</v>
      </c>
      <c r="R488" s="64">
        <v>1.4E-3</v>
      </c>
      <c r="S488" s="64">
        <f t="shared" si="9"/>
        <v>9.6872794854236061E-4</v>
      </c>
      <c r="T488" s="64">
        <f>Q488/'סכום נכסי הקרן'!$C$41</f>
        <v>1.0366674424390453E-4</v>
      </c>
    </row>
    <row r="489" spans="1:20">
      <c r="A489" t="s">
        <v>1741</v>
      </c>
      <c r="B489" t="s">
        <v>1742</v>
      </c>
      <c r="C489" t="s">
        <v>1743</v>
      </c>
      <c r="D489" t="s">
        <v>487</v>
      </c>
      <c r="E489" t="s">
        <v>1744</v>
      </c>
      <c r="F489" t="s">
        <v>1685</v>
      </c>
      <c r="G489" t="s">
        <v>1731</v>
      </c>
      <c r="H489" t="s">
        <v>1604</v>
      </c>
      <c r="I489" t="s">
        <v>1745</v>
      </c>
      <c r="J489" s="63">
        <v>2.25</v>
      </c>
      <c r="K489" t="s">
        <v>107</v>
      </c>
      <c r="L489" s="64">
        <v>2.5000000000000001E-2</v>
      </c>
      <c r="M489" s="64">
        <v>1.49E-2</v>
      </c>
      <c r="N489" s="63">
        <v>2000000</v>
      </c>
      <c r="O489" s="63">
        <v>103.9746564375</v>
      </c>
      <c r="P489" s="63">
        <v>0</v>
      </c>
      <c r="Q489" s="63">
        <v>8057.61997508676</v>
      </c>
      <c r="R489" s="64">
        <v>5.7000000000000002E-3</v>
      </c>
      <c r="S489" s="64">
        <f t="shared" si="9"/>
        <v>3.2853599824137544E-3</v>
      </c>
      <c r="T489" s="64">
        <f>Q489/'סכום נכסי הקרן'!$C$41</f>
        <v>3.5157711053812168E-4</v>
      </c>
    </row>
    <row r="490" spans="1:20">
      <c r="A490" t="s">
        <v>1746</v>
      </c>
      <c r="B490" t="s">
        <v>1747</v>
      </c>
      <c r="C490" t="s">
        <v>120</v>
      </c>
      <c r="D490" t="s">
        <v>487</v>
      </c>
      <c r="E490" t="s">
        <v>1748</v>
      </c>
      <c r="F490" t="s">
        <v>1636</v>
      </c>
      <c r="G490" t="s">
        <v>1731</v>
      </c>
      <c r="H490" t="s">
        <v>1604</v>
      </c>
      <c r="I490" t="s">
        <v>1648</v>
      </c>
      <c r="J490" s="63">
        <v>3.76</v>
      </c>
      <c r="K490" t="s">
        <v>103</v>
      </c>
      <c r="L490" s="64">
        <v>3.7499999999999999E-2</v>
      </c>
      <c r="M490" s="64">
        <v>2.29E-2</v>
      </c>
      <c r="N490" s="63">
        <v>1900000</v>
      </c>
      <c r="O490" s="63">
        <v>107.32983333529411</v>
      </c>
      <c r="P490" s="63">
        <v>0</v>
      </c>
      <c r="Q490" s="63">
        <v>6648.0098768839998</v>
      </c>
      <c r="R490" s="64">
        <v>3.8E-3</v>
      </c>
      <c r="S490" s="64">
        <f t="shared" si="9"/>
        <v>2.7106150053907091E-3</v>
      </c>
      <c r="T490" s="64">
        <f>Q490/'סכום נכסי הקרן'!$C$41</f>
        <v>2.9007177188430315E-4</v>
      </c>
    </row>
    <row r="491" spans="1:20">
      <c r="A491" t="s">
        <v>1749</v>
      </c>
      <c r="B491" t="s">
        <v>1750</v>
      </c>
      <c r="C491" t="s">
        <v>120</v>
      </c>
      <c r="D491" t="s">
        <v>487</v>
      </c>
      <c r="E491" t="s">
        <v>1751</v>
      </c>
      <c r="F491" t="s">
        <v>1607</v>
      </c>
      <c r="G491" t="s">
        <v>1731</v>
      </c>
      <c r="H491" t="s">
        <v>1604</v>
      </c>
      <c r="I491" t="s">
        <v>1752</v>
      </c>
      <c r="J491" s="63">
        <v>7.88</v>
      </c>
      <c r="K491" t="s">
        <v>103</v>
      </c>
      <c r="L491" s="64">
        <v>3.15E-2</v>
      </c>
      <c r="M491" s="64">
        <v>2.9100000000000001E-2</v>
      </c>
      <c r="N491" s="63">
        <v>250000</v>
      </c>
      <c r="O491" s="63">
        <v>102.15725</v>
      </c>
      <c r="P491" s="63">
        <v>0</v>
      </c>
      <c r="Q491" s="63">
        <v>832.58158749999996</v>
      </c>
      <c r="R491" s="64">
        <v>2.9999999999999997E-4</v>
      </c>
      <c r="S491" s="64">
        <f t="shared" si="9"/>
        <v>3.3947123817260484E-4</v>
      </c>
      <c r="T491" s="64">
        <f>Q491/'סכום נכסי הקרן'!$C$41</f>
        <v>3.6327926822751466E-5</v>
      </c>
    </row>
    <row r="492" spans="1:20">
      <c r="A492" t="s">
        <v>1753</v>
      </c>
      <c r="B492" t="s">
        <v>1754</v>
      </c>
      <c r="C492" t="s">
        <v>120</v>
      </c>
      <c r="D492" t="s">
        <v>487</v>
      </c>
      <c r="E492" t="s">
        <v>1755</v>
      </c>
      <c r="F492" t="s">
        <v>1636</v>
      </c>
      <c r="G492" t="s">
        <v>1731</v>
      </c>
      <c r="H492" t="s">
        <v>1604</v>
      </c>
      <c r="I492" t="s">
        <v>1269</v>
      </c>
      <c r="J492" s="63">
        <v>4.95</v>
      </c>
      <c r="K492" t="s">
        <v>103</v>
      </c>
      <c r="L492" s="64">
        <v>3.3599999999999998E-2</v>
      </c>
      <c r="M492" s="64">
        <v>3.4099999999999998E-2</v>
      </c>
      <c r="N492" s="63">
        <v>2000000</v>
      </c>
      <c r="O492" s="63">
        <v>100.20471111000001</v>
      </c>
      <c r="P492" s="63">
        <v>0</v>
      </c>
      <c r="Q492" s="63">
        <v>6533.3471643720004</v>
      </c>
      <c r="R492" s="64">
        <v>6.7000000000000002E-3</v>
      </c>
      <c r="S492" s="64">
        <f t="shared" si="9"/>
        <v>2.6638631992337205E-3</v>
      </c>
      <c r="T492" s="64">
        <f>Q492/'סכום נכסי הקרן'!$C$41</f>
        <v>2.8506870829032941E-4</v>
      </c>
    </row>
    <row r="493" spans="1:20">
      <c r="A493" t="s">
        <v>1756</v>
      </c>
      <c r="B493" t="s">
        <v>1757</v>
      </c>
      <c r="C493" t="s">
        <v>120</v>
      </c>
      <c r="D493" t="s">
        <v>487</v>
      </c>
      <c r="E493" t="s">
        <v>1755</v>
      </c>
      <c r="F493" t="s">
        <v>1636</v>
      </c>
      <c r="G493" t="s">
        <v>1731</v>
      </c>
      <c r="H493" t="s">
        <v>1604</v>
      </c>
      <c r="I493" t="s">
        <v>1758</v>
      </c>
      <c r="J493" s="63">
        <v>4.18</v>
      </c>
      <c r="K493" t="s">
        <v>103</v>
      </c>
      <c r="L493" s="64">
        <v>3.7100000000000001E-2</v>
      </c>
      <c r="M493" s="64">
        <v>3.1300000000000001E-2</v>
      </c>
      <c r="N493" s="63">
        <v>1500000</v>
      </c>
      <c r="O493" s="63">
        <v>104.15781666666666</v>
      </c>
      <c r="P493" s="63">
        <v>0</v>
      </c>
      <c r="Q493" s="63">
        <v>5093.3172350000004</v>
      </c>
      <c r="R493" s="64">
        <v>3.8E-3</v>
      </c>
      <c r="S493" s="64">
        <f t="shared" si="9"/>
        <v>2.0767150440632563E-3</v>
      </c>
      <c r="T493" s="64">
        <f>Q493/'סכום נכסי הקרן'!$C$41</f>
        <v>2.2223606500082358E-4</v>
      </c>
    </row>
    <row r="494" spans="1:20">
      <c r="A494" t="s">
        <v>1759</v>
      </c>
      <c r="B494" t="s">
        <v>1760</v>
      </c>
      <c r="C494" t="s">
        <v>120</v>
      </c>
      <c r="D494" t="s">
        <v>487</v>
      </c>
      <c r="E494" t="s">
        <v>1761</v>
      </c>
      <c r="F494" t="s">
        <v>1762</v>
      </c>
      <c r="G494" t="s">
        <v>1731</v>
      </c>
      <c r="H494" t="s">
        <v>1604</v>
      </c>
      <c r="I494" t="s">
        <v>1763</v>
      </c>
      <c r="J494" s="63">
        <v>0.72</v>
      </c>
      <c r="K494" t="s">
        <v>107</v>
      </c>
      <c r="L494" s="64">
        <v>2.5000000000000001E-2</v>
      </c>
      <c r="M494" s="64">
        <v>5.4999999999999997E-3</v>
      </c>
      <c r="N494" s="63">
        <v>1925000</v>
      </c>
      <c r="O494" s="63">
        <v>102.09744444242425</v>
      </c>
      <c r="P494" s="63">
        <v>0</v>
      </c>
      <c r="Q494" s="63">
        <v>7615.4381711513997</v>
      </c>
      <c r="R494" s="64">
        <v>1.8E-3</v>
      </c>
      <c r="S494" s="64">
        <f t="shared" si="9"/>
        <v>3.1050677363048014E-3</v>
      </c>
      <c r="T494" s="64">
        <f>Q494/'סכום נכסי הקרן'!$C$41</f>
        <v>3.3228344796272155E-4</v>
      </c>
    </row>
    <row r="495" spans="1:20">
      <c r="A495" t="s">
        <v>1764</v>
      </c>
      <c r="B495" t="s">
        <v>1765</v>
      </c>
      <c r="C495" t="s">
        <v>120</v>
      </c>
      <c r="D495" t="s">
        <v>487</v>
      </c>
      <c r="E495" t="s">
        <v>1766</v>
      </c>
      <c r="F495" t="s">
        <v>1664</v>
      </c>
      <c r="G495" t="s">
        <v>1767</v>
      </c>
      <c r="H495" t="s">
        <v>375</v>
      </c>
      <c r="I495" t="s">
        <v>1768</v>
      </c>
      <c r="J495" s="63">
        <v>2.82</v>
      </c>
      <c r="K495" t="s">
        <v>103</v>
      </c>
      <c r="L495" s="64">
        <v>5.5E-2</v>
      </c>
      <c r="M495" s="64">
        <v>0.10290000000000001</v>
      </c>
      <c r="N495" s="63">
        <v>2025000</v>
      </c>
      <c r="O495" s="63">
        <v>88.766077777142854</v>
      </c>
      <c r="P495" s="63">
        <v>0</v>
      </c>
      <c r="Q495" s="63">
        <v>5859.8926245000002</v>
      </c>
      <c r="R495" s="64">
        <v>5.4999999999999997E-3</v>
      </c>
      <c r="S495" s="64">
        <f t="shared" si="9"/>
        <v>2.3892733573062951E-3</v>
      </c>
      <c r="T495" s="64">
        <f>Q495/'סכום נכסי הקרן'!$C$41</f>
        <v>2.5568395175688059E-4</v>
      </c>
    </row>
    <row r="496" spans="1:20">
      <c r="A496" t="s">
        <v>1769</v>
      </c>
      <c r="B496" t="s">
        <v>1770</v>
      </c>
      <c r="C496" t="s">
        <v>120</v>
      </c>
      <c r="D496" t="s">
        <v>487</v>
      </c>
      <c r="E496" t="s">
        <v>1771</v>
      </c>
      <c r="F496" t="s">
        <v>1772</v>
      </c>
      <c r="G496" t="s">
        <v>1773</v>
      </c>
      <c r="H496" t="s">
        <v>1604</v>
      </c>
      <c r="I496" t="s">
        <v>1774</v>
      </c>
      <c r="J496" s="63">
        <v>6.67</v>
      </c>
      <c r="K496" t="s">
        <v>103</v>
      </c>
      <c r="L496" s="64">
        <v>4.1300000000000003E-2</v>
      </c>
      <c r="M496" s="64">
        <v>3.6600000000000001E-2</v>
      </c>
      <c r="N496" s="63">
        <v>2960000</v>
      </c>
      <c r="O496" s="63">
        <v>104.40945833795014</v>
      </c>
      <c r="P496" s="63">
        <v>0</v>
      </c>
      <c r="Q496" s="63">
        <v>10075.095091441999</v>
      </c>
      <c r="R496" s="64">
        <v>0</v>
      </c>
      <c r="S496" s="64">
        <f t="shared" si="9"/>
        <v>4.1079517692295215E-3</v>
      </c>
      <c r="T496" s="64">
        <f>Q496/'סכום נכסי הקרן'!$C$41</f>
        <v>4.3960534644199958E-4</v>
      </c>
    </row>
    <row r="497" spans="1:20">
      <c r="A497" t="s">
        <v>1775</v>
      </c>
      <c r="B497" t="s">
        <v>1776</v>
      </c>
      <c r="C497" t="s">
        <v>373</v>
      </c>
      <c r="D497" t="s">
        <v>487</v>
      </c>
      <c r="E497" t="s">
        <v>1777</v>
      </c>
      <c r="F497" t="s">
        <v>1602</v>
      </c>
      <c r="G497" t="s">
        <v>1773</v>
      </c>
      <c r="H497" t="s">
        <v>1604</v>
      </c>
      <c r="I497" t="s">
        <v>1648</v>
      </c>
      <c r="J497" s="63">
        <v>2.8</v>
      </c>
      <c r="K497" t="s">
        <v>107</v>
      </c>
      <c r="L497" s="64">
        <v>3.7499999999999999E-2</v>
      </c>
      <c r="M497" s="64">
        <v>3.09E-2</v>
      </c>
      <c r="N497" s="63">
        <v>3500000</v>
      </c>
      <c r="O497" s="63">
        <v>105.6</v>
      </c>
      <c r="P497" s="63">
        <v>508.5675</v>
      </c>
      <c r="Q497" s="63">
        <v>14829.828299999999</v>
      </c>
      <c r="R497" s="64">
        <v>2.3E-3</v>
      </c>
      <c r="S497" s="64">
        <f t="shared" si="9"/>
        <v>6.0466148308716177E-3</v>
      </c>
      <c r="T497" s="64">
        <f>Q497/'סכום נכסי הקרן'!$C$41</f>
        <v>6.4706801755493883E-4</v>
      </c>
    </row>
    <row r="498" spans="1:20">
      <c r="A498" t="s">
        <v>1778</v>
      </c>
      <c r="B498" t="s">
        <v>1779</v>
      </c>
      <c r="C498" t="s">
        <v>373</v>
      </c>
      <c r="D498" t="s">
        <v>487</v>
      </c>
      <c r="E498" t="s">
        <v>1780</v>
      </c>
      <c r="F498" t="s">
        <v>1612</v>
      </c>
      <c r="G498" t="s">
        <v>1767</v>
      </c>
      <c r="H498" t="s">
        <v>375</v>
      </c>
      <c r="I498" t="s">
        <v>1648</v>
      </c>
      <c r="J498" s="63">
        <v>1.35</v>
      </c>
      <c r="K498" t="s">
        <v>103</v>
      </c>
      <c r="L498" s="64">
        <v>3.7499999999999999E-2</v>
      </c>
      <c r="M498" s="64">
        <v>2.1499999999999998E-2</v>
      </c>
      <c r="N498" s="63">
        <v>1834428</v>
      </c>
      <c r="O498" s="63">
        <v>102.63233333536868</v>
      </c>
      <c r="P498" s="63">
        <v>0</v>
      </c>
      <c r="Q498" s="63">
        <v>6137.6550066871996</v>
      </c>
      <c r="R498" s="64">
        <v>4.4999999999999997E-3</v>
      </c>
      <c r="S498" s="64">
        <f t="shared" si="9"/>
        <v>2.5025263300053353E-3</v>
      </c>
      <c r="T498" s="64">
        <f>Q498/'סכום נכסי הקרן'!$C$41</f>
        <v>2.6780352255415061E-4</v>
      </c>
    </row>
    <row r="499" spans="1:20">
      <c r="A499" t="s">
        <v>1781</v>
      </c>
      <c r="B499" t="s">
        <v>1782</v>
      </c>
      <c r="C499" t="s">
        <v>373</v>
      </c>
      <c r="D499" t="s">
        <v>487</v>
      </c>
      <c r="E499" t="s">
        <v>1783</v>
      </c>
      <c r="F499" t="s">
        <v>1784</v>
      </c>
      <c r="G499" t="s">
        <v>1767</v>
      </c>
      <c r="H499" t="s">
        <v>375</v>
      </c>
      <c r="I499" t="s">
        <v>1785</v>
      </c>
      <c r="J499" s="63">
        <v>2.74</v>
      </c>
      <c r="K499" t="s">
        <v>103</v>
      </c>
      <c r="L499" s="64">
        <v>5.3800000000000001E-2</v>
      </c>
      <c r="M499" s="64">
        <v>3.9100000000000003E-2</v>
      </c>
      <c r="N499" s="63">
        <v>2862000</v>
      </c>
      <c r="O499" s="63">
        <v>104.53398610810811</v>
      </c>
      <c r="P499" s="63">
        <v>0</v>
      </c>
      <c r="Q499" s="63">
        <v>9753.1463449500006</v>
      </c>
      <c r="R499" s="64">
        <v>1.6000000000000001E-3</v>
      </c>
      <c r="S499" s="64">
        <f t="shared" si="9"/>
        <v>3.9766825443984391E-3</v>
      </c>
      <c r="T499" s="64">
        <f>Q499/'סכום נכסי הקרן'!$C$41</f>
        <v>4.2555779761455461E-4</v>
      </c>
    </row>
    <row r="500" spans="1:20">
      <c r="A500" t="s">
        <v>1786</v>
      </c>
      <c r="B500" t="s">
        <v>1787</v>
      </c>
      <c r="C500" t="s">
        <v>120</v>
      </c>
      <c r="D500" t="s">
        <v>487</v>
      </c>
      <c r="E500" t="s">
        <v>1788</v>
      </c>
      <c r="F500" t="s">
        <v>1784</v>
      </c>
      <c r="G500" t="s">
        <v>1767</v>
      </c>
      <c r="H500" t="s">
        <v>375</v>
      </c>
      <c r="I500" t="s">
        <v>1789</v>
      </c>
      <c r="J500" s="63">
        <v>7.16</v>
      </c>
      <c r="K500" t="s">
        <v>103</v>
      </c>
      <c r="L500" s="64">
        <v>3.9E-2</v>
      </c>
      <c r="M500" s="64">
        <v>3.0700000000000002E-2</v>
      </c>
      <c r="N500" s="63">
        <v>2035000</v>
      </c>
      <c r="O500" s="63">
        <v>106.9945</v>
      </c>
      <c r="P500" s="63">
        <v>0</v>
      </c>
      <c r="Q500" s="63">
        <v>7098.1221244999997</v>
      </c>
      <c r="R500" s="64">
        <v>5.7999999999999996E-3</v>
      </c>
      <c r="S500" s="64">
        <f t="shared" si="9"/>
        <v>2.8941407574718616E-3</v>
      </c>
      <c r="T500" s="64">
        <f>Q500/'סכום נכסי הקרן'!$C$41</f>
        <v>3.0971146250311377E-4</v>
      </c>
    </row>
    <row r="501" spans="1:20">
      <c r="A501" t="s">
        <v>1790</v>
      </c>
      <c r="B501" t="s">
        <v>1791</v>
      </c>
      <c r="C501" t="s">
        <v>120</v>
      </c>
      <c r="D501" t="s">
        <v>487</v>
      </c>
      <c r="E501" t="s">
        <v>1792</v>
      </c>
      <c r="F501" t="s">
        <v>1664</v>
      </c>
      <c r="G501" t="s">
        <v>1793</v>
      </c>
      <c r="H501" t="s">
        <v>375</v>
      </c>
      <c r="I501" t="s">
        <v>561</v>
      </c>
      <c r="J501" s="63">
        <v>7.22</v>
      </c>
      <c r="K501" t="s">
        <v>103</v>
      </c>
      <c r="L501" s="64">
        <v>5.9499999999999997E-2</v>
      </c>
      <c r="M501" s="64">
        <v>6.4799999999999996E-2</v>
      </c>
      <c r="N501" s="63">
        <v>832000</v>
      </c>
      <c r="O501" s="63">
        <v>99.422222227624772</v>
      </c>
      <c r="P501" s="63">
        <v>0</v>
      </c>
      <c r="Q501" s="63">
        <v>2696.6488178139998</v>
      </c>
      <c r="R501" s="64">
        <v>2.0000000000000001E-4</v>
      </c>
      <c r="S501" s="64">
        <f t="shared" si="9"/>
        <v>1.0995135213700718E-3</v>
      </c>
      <c r="T501" s="64">
        <f>Q501/'סכום נכסי הקרן'!$C$41</f>
        <v>1.1766253588956079E-4</v>
      </c>
    </row>
    <row r="502" spans="1:20">
      <c r="A502" t="s">
        <v>1794</v>
      </c>
      <c r="B502" t="s">
        <v>1795</v>
      </c>
      <c r="C502" t="s">
        <v>120</v>
      </c>
      <c r="D502" t="s">
        <v>487</v>
      </c>
      <c r="E502" t="s">
        <v>1792</v>
      </c>
      <c r="F502" t="s">
        <v>1664</v>
      </c>
      <c r="G502" t="s">
        <v>1793</v>
      </c>
      <c r="H502" t="s">
        <v>375</v>
      </c>
      <c r="I502" t="s">
        <v>561</v>
      </c>
      <c r="J502" s="63">
        <v>6.47</v>
      </c>
      <c r="K502" t="s">
        <v>103</v>
      </c>
      <c r="L502" s="64">
        <v>6.8400000000000002E-2</v>
      </c>
      <c r="M502" s="64">
        <v>6.5000000000000002E-2</v>
      </c>
      <c r="N502" s="63">
        <v>3175000</v>
      </c>
      <c r="O502" s="63">
        <v>105.79</v>
      </c>
      <c r="P502" s="63">
        <v>0</v>
      </c>
      <c r="Q502" s="63">
        <v>10949.793949999999</v>
      </c>
      <c r="R502" s="64">
        <v>6.9999999999999999E-4</v>
      </c>
      <c r="S502" s="64">
        <f t="shared" si="9"/>
        <v>4.4645956213166882E-3</v>
      </c>
      <c r="T502" s="64">
        <f>Q502/'סכום נכסי הקרן'!$C$41</f>
        <v>4.7777097081168248E-4</v>
      </c>
    </row>
    <row r="503" spans="1:20">
      <c r="A503" t="s">
        <v>1796</v>
      </c>
      <c r="B503" t="s">
        <v>1797</v>
      </c>
      <c r="C503" t="s">
        <v>120</v>
      </c>
      <c r="D503" t="s">
        <v>487</v>
      </c>
      <c r="E503" t="s">
        <v>1792</v>
      </c>
      <c r="F503" t="s">
        <v>1664</v>
      </c>
      <c r="G503" t="s">
        <v>1793</v>
      </c>
      <c r="H503" t="s">
        <v>375</v>
      </c>
      <c r="I503" t="s">
        <v>782</v>
      </c>
      <c r="J503" s="63">
        <v>4.1100000000000003</v>
      </c>
      <c r="K503" t="s">
        <v>103</v>
      </c>
      <c r="L503" s="64">
        <v>4.4999999999999998E-2</v>
      </c>
      <c r="M503" s="64">
        <v>4.2700000000000002E-2</v>
      </c>
      <c r="N503" s="63">
        <v>2910000</v>
      </c>
      <c r="O503" s="63">
        <v>103.0515</v>
      </c>
      <c r="P503" s="63">
        <v>0</v>
      </c>
      <c r="Q503" s="63">
        <v>9776.0835989999996</v>
      </c>
      <c r="R503" s="64">
        <v>2.0999999999999999E-3</v>
      </c>
      <c r="S503" s="64">
        <f t="shared" si="9"/>
        <v>3.986034826684688E-3</v>
      </c>
      <c r="T503" s="64">
        <f>Q503/'סכום נכסי הקרן'!$C$41</f>
        <v>4.2655861591170825E-4</v>
      </c>
    </row>
    <row r="504" spans="1:20">
      <c r="A504" t="s">
        <v>1798</v>
      </c>
      <c r="B504" t="s">
        <v>1799</v>
      </c>
      <c r="C504" t="s">
        <v>120</v>
      </c>
      <c r="D504" t="s">
        <v>487</v>
      </c>
      <c r="E504" t="s">
        <v>1800</v>
      </c>
      <c r="F504" t="s">
        <v>1664</v>
      </c>
      <c r="G504" t="s">
        <v>1603</v>
      </c>
      <c r="H504" t="s">
        <v>1604</v>
      </c>
      <c r="I504" t="s">
        <v>1801</v>
      </c>
      <c r="J504" s="63">
        <v>2.59</v>
      </c>
      <c r="K504" t="s">
        <v>103</v>
      </c>
      <c r="L504" s="64">
        <v>4.4999999999999998E-2</v>
      </c>
      <c r="M504" s="64">
        <v>3.7699999999999997E-2</v>
      </c>
      <c r="N504" s="63">
        <v>100000</v>
      </c>
      <c r="O504" s="63">
        <v>103.19750000000001</v>
      </c>
      <c r="P504" s="63">
        <v>0</v>
      </c>
      <c r="Q504" s="63">
        <v>336.42385000000002</v>
      </c>
      <c r="R504" s="64">
        <v>2.0000000000000001E-4</v>
      </c>
      <c r="S504" s="64">
        <f t="shared" si="9"/>
        <v>1.3717120655192807E-4</v>
      </c>
      <c r="T504" s="64">
        <f>Q504/'סכום נכסי הקרן'!$C$41</f>
        <v>1.4679139183135392E-5</v>
      </c>
    </row>
    <row r="505" spans="1:20">
      <c r="A505" t="s">
        <v>1802</v>
      </c>
      <c r="B505" t="s">
        <v>1803</v>
      </c>
      <c r="C505" t="s">
        <v>120</v>
      </c>
      <c r="D505" t="s">
        <v>487</v>
      </c>
      <c r="E505" t="s">
        <v>1800</v>
      </c>
      <c r="F505" t="s">
        <v>1664</v>
      </c>
      <c r="G505" t="s">
        <v>1603</v>
      </c>
      <c r="H505" t="s">
        <v>1604</v>
      </c>
      <c r="I505" t="s">
        <v>1538</v>
      </c>
      <c r="J505" s="63">
        <v>5.69</v>
      </c>
      <c r="K505" t="s">
        <v>103</v>
      </c>
      <c r="L505" s="64">
        <v>5.3800000000000001E-2</v>
      </c>
      <c r="M505" s="64">
        <v>4.9799999999999997E-2</v>
      </c>
      <c r="N505" s="63">
        <v>950000</v>
      </c>
      <c r="O505" s="63">
        <v>104.02826388421053</v>
      </c>
      <c r="P505" s="63">
        <v>0</v>
      </c>
      <c r="Q505" s="63">
        <v>3221.755332494</v>
      </c>
      <c r="R505" s="64">
        <v>1.5E-3</v>
      </c>
      <c r="S505" s="64">
        <f t="shared" si="9"/>
        <v>1.3136169334406885E-3</v>
      </c>
      <c r="T505" s="64">
        <f>Q505/'סכום נכסי הקרן'!$C$41</f>
        <v>1.4057444185270476E-4</v>
      </c>
    </row>
    <row r="506" spans="1:20">
      <c r="A506" t="s">
        <v>1804</v>
      </c>
      <c r="B506" t="s">
        <v>1805</v>
      </c>
      <c r="C506" t="s">
        <v>120</v>
      </c>
      <c r="D506" t="s">
        <v>487</v>
      </c>
      <c r="E506" t="s">
        <v>1800</v>
      </c>
      <c r="F506" t="s">
        <v>1664</v>
      </c>
      <c r="G506" t="s">
        <v>1603</v>
      </c>
      <c r="H506" t="s">
        <v>1604</v>
      </c>
      <c r="I506" t="s">
        <v>1538</v>
      </c>
      <c r="J506" s="63">
        <v>7.48</v>
      </c>
      <c r="K506" t="s">
        <v>103</v>
      </c>
      <c r="L506" s="64">
        <v>5.8799999999999998E-2</v>
      </c>
      <c r="M506" s="64">
        <v>5.5800000000000002E-2</v>
      </c>
      <c r="N506" s="63">
        <v>1050000</v>
      </c>
      <c r="O506" s="63">
        <v>104.31098611428571</v>
      </c>
      <c r="P506" s="63">
        <v>0</v>
      </c>
      <c r="Q506" s="63">
        <v>3570.5650546920001</v>
      </c>
      <c r="R506" s="64">
        <v>1.6999999999999999E-3</v>
      </c>
      <c r="S506" s="64">
        <f t="shared" si="9"/>
        <v>1.4558382725370176E-3</v>
      </c>
      <c r="T506" s="64">
        <f>Q506/'סכום נכסי הקרן'!$C$41</f>
        <v>1.5579401222672916E-4</v>
      </c>
    </row>
    <row r="507" spans="1:20">
      <c r="A507" t="s">
        <v>1806</v>
      </c>
      <c r="B507" t="s">
        <v>1807</v>
      </c>
      <c r="C507" t="s">
        <v>373</v>
      </c>
      <c r="D507" t="s">
        <v>487</v>
      </c>
      <c r="E507" t="s">
        <v>1808</v>
      </c>
      <c r="F507" t="s">
        <v>1668</v>
      </c>
      <c r="G507" t="s">
        <v>1603</v>
      </c>
      <c r="H507" t="s">
        <v>1604</v>
      </c>
      <c r="I507" t="s">
        <v>1809</v>
      </c>
      <c r="J507" s="63">
        <v>2.8</v>
      </c>
      <c r="K507" t="s">
        <v>103</v>
      </c>
      <c r="L507" s="64">
        <v>4.8800000000000003E-2</v>
      </c>
      <c r="M507" s="64">
        <v>3.3500000000000002E-2</v>
      </c>
      <c r="N507" s="63">
        <v>310000</v>
      </c>
      <c r="O507" s="63">
        <v>104.51191780645161</v>
      </c>
      <c r="P507" s="63">
        <v>0</v>
      </c>
      <c r="Q507" s="63">
        <v>1056.1974413519999</v>
      </c>
      <c r="R507" s="64">
        <v>5.9999999999999995E-4</v>
      </c>
      <c r="S507" s="64">
        <f t="shared" si="9"/>
        <v>4.3064686819116162E-4</v>
      </c>
      <c r="T507" s="64">
        <f>Q507/'סכום נכסי הקרן'!$C$41</f>
        <v>4.608492901581587E-5</v>
      </c>
    </row>
    <row r="508" spans="1:20">
      <c r="A508" s="140" t="s">
        <v>258</v>
      </c>
      <c r="B508" s="12"/>
      <c r="C508" s="12"/>
      <c r="D508" s="12"/>
      <c r="E508" s="12"/>
    </row>
    <row r="509" spans="1:20">
      <c r="A509" s="140" t="s">
        <v>396</v>
      </c>
      <c r="B509" s="12"/>
      <c r="C509" s="12"/>
      <c r="D509" s="12"/>
      <c r="E509" s="12"/>
    </row>
    <row r="510" spans="1:20">
      <c r="A510" s="140" t="s">
        <v>397</v>
      </c>
      <c r="B510" s="12"/>
      <c r="C510" s="12"/>
      <c r="D510" s="12"/>
      <c r="E510" s="12"/>
    </row>
    <row r="511" spans="1:20">
      <c r="A511" s="140" t="s">
        <v>398</v>
      </c>
      <c r="B511" s="12"/>
      <c r="C511" s="12"/>
      <c r="D511" s="12"/>
      <c r="E511" s="12"/>
    </row>
    <row r="512" spans="1:20">
      <c r="A512" s="140" t="s">
        <v>399</v>
      </c>
      <c r="B512" s="12"/>
      <c r="C512" s="12"/>
      <c r="D512" s="12"/>
      <c r="E512" s="12"/>
    </row>
    <row r="513" spans="2:5" hidden="1">
      <c r="B513" s="12"/>
      <c r="C513" s="12"/>
      <c r="D513" s="12"/>
      <c r="E513" s="12"/>
    </row>
    <row r="514" spans="2:5" hidden="1">
      <c r="B514" s="12"/>
      <c r="C514" s="12"/>
      <c r="D514" s="12"/>
      <c r="E514" s="12"/>
    </row>
    <row r="515" spans="2:5" hidden="1">
      <c r="B515" s="12"/>
      <c r="C515" s="12"/>
      <c r="D515" s="12"/>
      <c r="E515" s="12"/>
    </row>
    <row r="516" spans="2:5" hidden="1">
      <c r="B516" s="12"/>
      <c r="C516" s="12"/>
      <c r="D516" s="12"/>
      <c r="E516" s="12"/>
    </row>
    <row r="517" spans="2:5" hidden="1">
      <c r="B517" s="12"/>
      <c r="C517" s="12"/>
      <c r="D517" s="12"/>
      <c r="E517" s="12"/>
    </row>
    <row r="518" spans="2:5" hidden="1">
      <c r="B518" s="12"/>
      <c r="C518" s="12"/>
      <c r="D518" s="12"/>
      <c r="E518" s="12"/>
    </row>
    <row r="519" spans="2:5" hidden="1">
      <c r="B519" s="12"/>
      <c r="C519" s="12"/>
      <c r="D519" s="12"/>
      <c r="E519" s="12"/>
    </row>
    <row r="520" spans="2:5" hidden="1">
      <c r="B520" s="12"/>
      <c r="C520" s="12"/>
      <c r="D520" s="12"/>
      <c r="E520" s="12"/>
    </row>
    <row r="521" spans="2:5" hidden="1">
      <c r="B521" s="12"/>
      <c r="C521" s="12"/>
      <c r="D521" s="12"/>
      <c r="E521" s="12"/>
    </row>
    <row r="522" spans="2:5" hidden="1">
      <c r="B522" s="12"/>
      <c r="C522" s="12"/>
      <c r="D522" s="12"/>
      <c r="E522" s="12"/>
    </row>
    <row r="523" spans="2:5" hidden="1">
      <c r="B523" s="12"/>
      <c r="C523" s="12"/>
      <c r="D523" s="12"/>
      <c r="E523" s="12"/>
    </row>
    <row r="524" spans="2:5" hidden="1">
      <c r="B524" s="12"/>
      <c r="C524" s="12"/>
      <c r="D524" s="12"/>
      <c r="E524" s="12"/>
    </row>
    <row r="525" spans="2:5" hidden="1">
      <c r="B525" s="12"/>
      <c r="C525" s="12"/>
      <c r="D525" s="12"/>
      <c r="E525" s="12"/>
    </row>
    <row r="526" spans="2:5" hidden="1">
      <c r="B526" s="12"/>
      <c r="C526" s="12"/>
      <c r="D526" s="12"/>
      <c r="E526" s="12"/>
    </row>
    <row r="527" spans="2:5" hidden="1">
      <c r="B527" s="12"/>
      <c r="C527" s="12"/>
      <c r="D527" s="12"/>
      <c r="E527" s="12"/>
    </row>
    <row r="528" spans="2:5" hidden="1">
      <c r="B528" s="12"/>
      <c r="C528" s="12"/>
      <c r="D528" s="12"/>
      <c r="E528" s="12"/>
    </row>
    <row r="529" spans="2:5" hidden="1">
      <c r="B529" s="12"/>
      <c r="C529" s="12"/>
      <c r="D529" s="12"/>
      <c r="E529" s="12"/>
    </row>
    <row r="530" spans="2:5" hidden="1">
      <c r="B530" s="12"/>
      <c r="C530" s="12"/>
      <c r="D530" s="12"/>
      <c r="E530" s="12"/>
    </row>
    <row r="531" spans="2:5" hidden="1">
      <c r="B531" s="12"/>
      <c r="C531" s="12"/>
      <c r="D531" s="12"/>
      <c r="E531" s="12"/>
    </row>
    <row r="532" spans="2:5" hidden="1">
      <c r="B532" s="12"/>
      <c r="C532" s="12"/>
      <c r="D532" s="12"/>
      <c r="E532" s="12"/>
    </row>
    <row r="533" spans="2:5" hidden="1">
      <c r="B533" s="12"/>
      <c r="C533" s="12"/>
      <c r="D533" s="12"/>
      <c r="E533" s="12"/>
    </row>
    <row r="534" spans="2:5" hidden="1">
      <c r="B534" s="12"/>
      <c r="C534" s="12"/>
      <c r="D534" s="12"/>
      <c r="E534" s="12"/>
    </row>
    <row r="535" spans="2:5" hidden="1">
      <c r="B535" s="12"/>
      <c r="C535" s="12"/>
      <c r="D535" s="12"/>
      <c r="E535" s="12"/>
    </row>
    <row r="536" spans="2:5" hidden="1">
      <c r="B536" s="12"/>
      <c r="C536" s="12"/>
      <c r="D536" s="12"/>
      <c r="E536" s="12"/>
    </row>
    <row r="537" spans="2:5" hidden="1">
      <c r="B537" s="12"/>
      <c r="C537" s="12"/>
      <c r="D537" s="12"/>
      <c r="E537" s="12"/>
    </row>
    <row r="538" spans="2:5" hidden="1">
      <c r="B538" s="12"/>
      <c r="C538" s="12"/>
      <c r="D538" s="12"/>
      <c r="E538" s="12"/>
    </row>
    <row r="539" spans="2:5" hidden="1">
      <c r="B539" s="12"/>
      <c r="C539" s="12"/>
      <c r="D539" s="12"/>
      <c r="E539" s="12"/>
    </row>
    <row r="540" spans="2:5" hidden="1">
      <c r="B540" s="12"/>
      <c r="C540" s="12"/>
      <c r="D540" s="12"/>
      <c r="E540" s="12"/>
    </row>
    <row r="541" spans="2:5" hidden="1">
      <c r="B541" s="12"/>
      <c r="C541" s="12"/>
      <c r="D541" s="12"/>
      <c r="E541" s="12"/>
    </row>
    <row r="542" spans="2:5" hidden="1">
      <c r="B542" s="12"/>
      <c r="C542" s="12"/>
      <c r="D542" s="12"/>
      <c r="E542" s="12"/>
    </row>
    <row r="543" spans="2:5" hidden="1">
      <c r="B543" s="12"/>
      <c r="C543" s="12"/>
      <c r="D543" s="12"/>
      <c r="E543" s="12"/>
    </row>
    <row r="544" spans="2:5" hidden="1">
      <c r="B544" s="12"/>
      <c r="C544" s="12"/>
      <c r="D544" s="12"/>
      <c r="E544" s="12"/>
    </row>
    <row r="545" spans="2:5" hidden="1">
      <c r="B545" s="12"/>
      <c r="C545" s="12"/>
      <c r="D545" s="12"/>
      <c r="E545" s="12"/>
    </row>
    <row r="546" spans="2:5" hidden="1">
      <c r="B546" s="12"/>
      <c r="C546" s="12"/>
      <c r="D546" s="12"/>
      <c r="E546" s="12"/>
    </row>
    <row r="547" spans="2:5" hidden="1">
      <c r="B547" s="12"/>
      <c r="C547" s="12"/>
      <c r="D547" s="12"/>
      <c r="E547" s="12"/>
    </row>
    <row r="548" spans="2:5" hidden="1">
      <c r="B548" s="12"/>
      <c r="C548" s="12"/>
      <c r="D548" s="12"/>
      <c r="E548" s="12"/>
    </row>
    <row r="549" spans="2:5" hidden="1">
      <c r="B549" s="12"/>
      <c r="C549" s="12"/>
      <c r="D549" s="12"/>
      <c r="E549" s="12"/>
    </row>
    <row r="550" spans="2:5" hidden="1">
      <c r="B550" s="12"/>
      <c r="C550" s="12"/>
      <c r="D550" s="12"/>
      <c r="E550" s="12"/>
    </row>
    <row r="551" spans="2:5" hidden="1">
      <c r="B551" s="12"/>
      <c r="C551" s="12"/>
      <c r="D551" s="12"/>
      <c r="E551" s="12"/>
    </row>
    <row r="552" spans="2:5" hidden="1">
      <c r="B552" s="12"/>
      <c r="C552" s="12"/>
      <c r="D552" s="12"/>
      <c r="E552" s="12"/>
    </row>
    <row r="553" spans="2:5" hidden="1">
      <c r="B553" s="12"/>
      <c r="C553" s="12"/>
      <c r="D553" s="12"/>
      <c r="E553" s="12"/>
    </row>
    <row r="554" spans="2:5" hidden="1">
      <c r="B554" s="12"/>
      <c r="C554" s="12"/>
      <c r="D554" s="12"/>
      <c r="E554" s="12"/>
    </row>
    <row r="555" spans="2:5" hidden="1">
      <c r="B555" s="12"/>
      <c r="C555" s="12"/>
      <c r="D555" s="12"/>
      <c r="E555" s="12"/>
    </row>
    <row r="556" spans="2:5" hidden="1">
      <c r="B556" s="12"/>
      <c r="C556" s="12"/>
      <c r="D556" s="12"/>
      <c r="E556" s="12"/>
    </row>
    <row r="557" spans="2:5" hidden="1">
      <c r="B557" s="12"/>
      <c r="C557" s="12"/>
      <c r="D557" s="12"/>
      <c r="E557" s="12"/>
    </row>
    <row r="558" spans="2:5" hidden="1">
      <c r="B558" s="12"/>
      <c r="C558" s="12"/>
      <c r="D558" s="12"/>
      <c r="E558" s="12"/>
    </row>
    <row r="559" spans="2:5" hidden="1">
      <c r="B559" s="12"/>
      <c r="C559" s="12"/>
      <c r="D559" s="12"/>
      <c r="E559" s="12"/>
    </row>
    <row r="560" spans="2:5" hidden="1">
      <c r="B560" s="12"/>
      <c r="C560" s="12"/>
      <c r="D560" s="12"/>
      <c r="E560" s="12"/>
    </row>
    <row r="561" spans="2:5" hidden="1">
      <c r="B561" s="12"/>
      <c r="C561" s="12"/>
      <c r="D561" s="12"/>
      <c r="E561" s="12"/>
    </row>
    <row r="562" spans="2:5" hidden="1">
      <c r="B562" s="12"/>
      <c r="C562" s="12"/>
      <c r="D562" s="12"/>
      <c r="E562" s="12"/>
    </row>
    <row r="563" spans="2:5" hidden="1">
      <c r="B563" s="12"/>
      <c r="C563" s="12"/>
      <c r="D563" s="12"/>
      <c r="E563" s="12"/>
    </row>
    <row r="564" spans="2:5" hidden="1">
      <c r="B564" s="12"/>
      <c r="C564" s="12"/>
      <c r="D564" s="12"/>
      <c r="E564" s="12"/>
    </row>
    <row r="565" spans="2:5" hidden="1">
      <c r="B565" s="12"/>
      <c r="C565" s="12"/>
      <c r="D565" s="12"/>
      <c r="E565" s="12"/>
    </row>
    <row r="566" spans="2:5" hidden="1">
      <c r="B566" s="12"/>
      <c r="C566" s="12"/>
      <c r="D566" s="12"/>
      <c r="E566" s="12"/>
    </row>
    <row r="567" spans="2:5" hidden="1">
      <c r="B567" s="12"/>
      <c r="C567" s="12"/>
      <c r="D567" s="12"/>
      <c r="E567" s="12"/>
    </row>
    <row r="568" spans="2:5" hidden="1">
      <c r="B568" s="12"/>
      <c r="C568" s="12"/>
      <c r="D568" s="12"/>
      <c r="E568" s="12"/>
    </row>
    <row r="569" spans="2:5" hidden="1">
      <c r="B569" s="12"/>
      <c r="C569" s="12"/>
      <c r="D569" s="12"/>
      <c r="E569" s="12"/>
    </row>
    <row r="570" spans="2:5" hidden="1">
      <c r="B570" s="12"/>
      <c r="C570" s="12"/>
      <c r="D570" s="12"/>
      <c r="E570" s="12"/>
    </row>
    <row r="571" spans="2:5" hidden="1">
      <c r="B571" s="12"/>
      <c r="C571" s="12"/>
      <c r="D571" s="12"/>
      <c r="E571" s="12"/>
    </row>
    <row r="572" spans="2:5" hidden="1">
      <c r="B572" s="12"/>
      <c r="C572" s="12"/>
      <c r="D572" s="12"/>
      <c r="E572" s="12"/>
    </row>
    <row r="573" spans="2:5" hidden="1">
      <c r="B573" s="12"/>
      <c r="C573" s="12"/>
      <c r="D573" s="12"/>
      <c r="E573" s="12"/>
    </row>
    <row r="574" spans="2:5" hidden="1">
      <c r="B574" s="12"/>
      <c r="C574" s="12"/>
      <c r="D574" s="12"/>
      <c r="E574" s="12"/>
    </row>
    <row r="575" spans="2:5" hidden="1">
      <c r="B575" s="12"/>
      <c r="C575" s="12"/>
      <c r="D575" s="12"/>
      <c r="E575" s="12"/>
    </row>
    <row r="576" spans="2:5" hidden="1">
      <c r="B576" s="12"/>
      <c r="C576" s="12"/>
      <c r="D576" s="12"/>
      <c r="E576" s="12"/>
    </row>
    <row r="577" spans="2:5" hidden="1">
      <c r="B577" s="12"/>
      <c r="C577" s="12"/>
      <c r="D577" s="12"/>
      <c r="E577" s="12"/>
    </row>
    <row r="578" spans="2:5" hidden="1">
      <c r="B578" s="12"/>
      <c r="C578" s="12"/>
      <c r="D578" s="12"/>
      <c r="E578" s="12"/>
    </row>
    <row r="579" spans="2:5" hidden="1">
      <c r="B579" s="12"/>
      <c r="C579" s="12"/>
      <c r="D579" s="12"/>
      <c r="E579" s="12"/>
    </row>
    <row r="580" spans="2:5" hidden="1">
      <c r="B580" s="12"/>
      <c r="C580" s="12"/>
      <c r="D580" s="12"/>
      <c r="E580" s="12"/>
    </row>
    <row r="581" spans="2:5" hidden="1">
      <c r="B581" s="12"/>
      <c r="C581" s="12"/>
      <c r="D581" s="12"/>
      <c r="E581" s="12"/>
    </row>
    <row r="582" spans="2:5" hidden="1">
      <c r="B582" s="12"/>
      <c r="C582" s="12"/>
      <c r="D582" s="12"/>
      <c r="E582" s="12"/>
    </row>
    <row r="583" spans="2:5" hidden="1">
      <c r="B583" s="12"/>
      <c r="C583" s="12"/>
      <c r="D583" s="12"/>
      <c r="E583" s="12"/>
    </row>
    <row r="584" spans="2:5" hidden="1">
      <c r="B584" s="12"/>
      <c r="C584" s="12"/>
      <c r="D584" s="12"/>
      <c r="E584" s="12"/>
    </row>
    <row r="585" spans="2:5" hidden="1">
      <c r="B585" s="12"/>
      <c r="C585" s="12"/>
      <c r="D585" s="12"/>
      <c r="E585" s="12"/>
    </row>
    <row r="586" spans="2:5" hidden="1">
      <c r="B586" s="12"/>
      <c r="C586" s="12"/>
      <c r="D586" s="12"/>
      <c r="E586" s="12"/>
    </row>
    <row r="587" spans="2:5" hidden="1">
      <c r="B587" s="12"/>
      <c r="C587" s="12"/>
      <c r="D587" s="12"/>
      <c r="E587" s="12"/>
    </row>
    <row r="588" spans="2:5" hidden="1">
      <c r="B588" s="12"/>
      <c r="C588" s="12"/>
      <c r="D588" s="12"/>
      <c r="E588" s="12"/>
    </row>
    <row r="589" spans="2:5" hidden="1">
      <c r="B589" s="12"/>
      <c r="C589" s="12"/>
      <c r="D589" s="12"/>
      <c r="E589" s="12"/>
    </row>
    <row r="590" spans="2:5" hidden="1">
      <c r="B590" s="12"/>
      <c r="C590" s="12"/>
      <c r="D590" s="12"/>
      <c r="E590" s="12"/>
    </row>
    <row r="591" spans="2:5" hidden="1">
      <c r="B591" s="12"/>
      <c r="C591" s="12"/>
      <c r="D591" s="12"/>
      <c r="E591" s="12"/>
    </row>
    <row r="592" spans="2:5" hidden="1">
      <c r="B592" s="12"/>
      <c r="C592" s="12"/>
      <c r="D592" s="12"/>
      <c r="E592" s="12"/>
    </row>
    <row r="593" spans="2:5" hidden="1">
      <c r="B593" s="12"/>
      <c r="C593" s="12"/>
      <c r="D593" s="12"/>
      <c r="E593" s="12"/>
    </row>
    <row r="594" spans="2:5" hidden="1">
      <c r="B594" s="12"/>
      <c r="C594" s="12"/>
      <c r="D594" s="12"/>
      <c r="E594" s="12"/>
    </row>
    <row r="595" spans="2:5" hidden="1">
      <c r="B595" s="12"/>
      <c r="C595" s="12"/>
      <c r="D595" s="12"/>
      <c r="E595" s="12"/>
    </row>
    <row r="596" spans="2:5" hidden="1">
      <c r="B596" s="12"/>
      <c r="C596" s="12"/>
      <c r="D596" s="12"/>
      <c r="E596" s="12"/>
    </row>
    <row r="597" spans="2:5" hidden="1">
      <c r="B597" s="12"/>
      <c r="C597" s="12"/>
      <c r="D597" s="12"/>
      <c r="E597" s="12"/>
    </row>
    <row r="598" spans="2:5" hidden="1">
      <c r="B598" s="12"/>
      <c r="C598" s="12"/>
      <c r="D598" s="12"/>
      <c r="E598" s="12"/>
    </row>
    <row r="599" spans="2:5" hidden="1">
      <c r="B599" s="12"/>
      <c r="C599" s="12"/>
      <c r="D599" s="12"/>
      <c r="E599" s="12"/>
    </row>
    <row r="600" spans="2:5" hidden="1">
      <c r="B600" s="12"/>
      <c r="C600" s="12"/>
      <c r="D600" s="12"/>
      <c r="E600" s="12"/>
    </row>
    <row r="601" spans="2:5" hidden="1">
      <c r="B601" s="12"/>
      <c r="C601" s="12"/>
      <c r="D601" s="12"/>
      <c r="E601" s="12"/>
    </row>
    <row r="602" spans="2:5" hidden="1">
      <c r="B602" s="12"/>
      <c r="C602" s="12"/>
      <c r="D602" s="12"/>
      <c r="E602" s="12"/>
    </row>
    <row r="603" spans="2:5" hidden="1">
      <c r="B603" s="12"/>
      <c r="C603" s="12"/>
      <c r="D603" s="12"/>
      <c r="E603" s="12"/>
    </row>
    <row r="604" spans="2:5" hidden="1">
      <c r="B604" s="12"/>
      <c r="C604" s="12"/>
      <c r="D604" s="12"/>
      <c r="E604" s="12"/>
    </row>
    <row r="605" spans="2:5" hidden="1">
      <c r="B605" s="12"/>
      <c r="C605" s="12"/>
      <c r="D605" s="12"/>
      <c r="E605" s="12"/>
    </row>
    <row r="606" spans="2:5" hidden="1">
      <c r="B606" s="12"/>
      <c r="C606" s="12"/>
      <c r="D606" s="12"/>
      <c r="E606" s="12"/>
    </row>
    <row r="607" spans="2:5" hidden="1">
      <c r="B607" s="12"/>
      <c r="C607" s="12"/>
      <c r="D607" s="12"/>
      <c r="E607" s="12"/>
    </row>
    <row r="608" spans="2:5" hidden="1">
      <c r="B608" s="12"/>
      <c r="C608" s="12"/>
      <c r="D608" s="12"/>
      <c r="E608" s="12"/>
    </row>
    <row r="609" spans="2:5" hidden="1">
      <c r="B609" s="12"/>
      <c r="C609" s="12"/>
      <c r="D609" s="12"/>
      <c r="E609" s="12"/>
    </row>
    <row r="610" spans="2:5" hidden="1">
      <c r="B610" s="12"/>
      <c r="C610" s="12"/>
      <c r="D610" s="12"/>
      <c r="E610" s="12"/>
    </row>
    <row r="611" spans="2:5" hidden="1">
      <c r="B611" s="12"/>
      <c r="C611" s="12"/>
      <c r="D611" s="12"/>
      <c r="E611" s="12"/>
    </row>
    <row r="612" spans="2:5" hidden="1">
      <c r="B612" s="12"/>
      <c r="C612" s="12"/>
      <c r="D612" s="12"/>
      <c r="E612" s="12"/>
    </row>
    <row r="613" spans="2:5" hidden="1">
      <c r="B613" s="12"/>
      <c r="C613" s="12"/>
      <c r="D613" s="12"/>
      <c r="E613" s="12"/>
    </row>
    <row r="614" spans="2:5" hidden="1">
      <c r="B614" s="12"/>
      <c r="C614" s="12"/>
      <c r="D614" s="12"/>
      <c r="E614" s="12"/>
    </row>
    <row r="615" spans="2:5" hidden="1">
      <c r="B615" s="12"/>
      <c r="C615" s="12"/>
      <c r="D615" s="12"/>
      <c r="E615" s="12"/>
    </row>
    <row r="616" spans="2:5" hidden="1">
      <c r="B616" s="12"/>
      <c r="C616" s="12"/>
      <c r="D616" s="12"/>
      <c r="E616" s="12"/>
    </row>
    <row r="617" spans="2:5" hidden="1">
      <c r="B617" s="12"/>
      <c r="C617" s="12"/>
      <c r="D617" s="12"/>
      <c r="E617" s="12"/>
    </row>
    <row r="618" spans="2:5" hidden="1">
      <c r="B618" s="12"/>
      <c r="C618" s="12"/>
      <c r="D618" s="12"/>
      <c r="E618" s="12"/>
    </row>
    <row r="619" spans="2:5" hidden="1">
      <c r="B619" s="12"/>
      <c r="C619" s="12"/>
      <c r="D619" s="12"/>
      <c r="E619" s="12"/>
    </row>
    <row r="620" spans="2:5" hidden="1">
      <c r="B620" s="12"/>
      <c r="C620" s="12"/>
      <c r="D620" s="12"/>
      <c r="E620" s="12"/>
    </row>
    <row r="621" spans="2:5" hidden="1">
      <c r="B621" s="12"/>
      <c r="C621" s="12"/>
      <c r="D621" s="12"/>
      <c r="E621" s="12"/>
    </row>
    <row r="622" spans="2:5" hidden="1">
      <c r="B622" s="12"/>
      <c r="C622" s="12"/>
      <c r="D622" s="12"/>
      <c r="E622" s="12"/>
    </row>
    <row r="623" spans="2:5" hidden="1">
      <c r="B623" s="12"/>
      <c r="C623" s="12"/>
      <c r="D623" s="12"/>
      <c r="E623" s="12"/>
    </row>
    <row r="624" spans="2:5" hidden="1">
      <c r="B624" s="12"/>
      <c r="C624" s="12"/>
      <c r="D624" s="12"/>
      <c r="E624" s="12"/>
    </row>
    <row r="625" spans="2:5" hidden="1">
      <c r="B625" s="12"/>
      <c r="C625" s="12"/>
      <c r="D625" s="12"/>
      <c r="E625" s="12"/>
    </row>
    <row r="626" spans="2:5" hidden="1">
      <c r="B626" s="12"/>
      <c r="C626" s="12"/>
      <c r="D626" s="12"/>
      <c r="E626" s="12"/>
    </row>
    <row r="627" spans="2:5" hidden="1">
      <c r="B627" s="12"/>
      <c r="C627" s="12"/>
      <c r="D627" s="12"/>
      <c r="E627" s="12"/>
    </row>
    <row r="628" spans="2:5" hidden="1">
      <c r="B628" s="12"/>
      <c r="C628" s="12"/>
      <c r="D628" s="12"/>
      <c r="E628" s="12"/>
    </row>
    <row r="629" spans="2:5" hidden="1">
      <c r="B629" s="12"/>
      <c r="C629" s="12"/>
      <c r="D629" s="12"/>
      <c r="E629" s="12"/>
    </row>
    <row r="630" spans="2:5" hidden="1">
      <c r="B630" s="12"/>
      <c r="C630" s="12"/>
      <c r="D630" s="12"/>
      <c r="E630" s="12"/>
    </row>
    <row r="631" spans="2:5" hidden="1">
      <c r="B631" s="12"/>
      <c r="C631" s="12"/>
      <c r="D631" s="12"/>
      <c r="E631" s="12"/>
    </row>
    <row r="632" spans="2:5" hidden="1">
      <c r="B632" s="12"/>
      <c r="C632" s="12"/>
      <c r="D632" s="12"/>
      <c r="E632" s="12"/>
    </row>
    <row r="633" spans="2:5" hidden="1">
      <c r="B633" s="12"/>
      <c r="C633" s="12"/>
      <c r="D633" s="12"/>
      <c r="E633" s="12"/>
    </row>
    <row r="634" spans="2:5" hidden="1">
      <c r="B634" s="12"/>
      <c r="C634" s="12"/>
      <c r="D634" s="12"/>
      <c r="E634" s="12"/>
    </row>
    <row r="635" spans="2:5" hidden="1">
      <c r="B635" s="12"/>
      <c r="C635" s="12"/>
      <c r="D635" s="12"/>
      <c r="E635" s="12"/>
    </row>
    <row r="636" spans="2:5" hidden="1">
      <c r="B636" s="12"/>
      <c r="C636" s="12"/>
      <c r="D636" s="12"/>
      <c r="E636" s="12"/>
    </row>
    <row r="637" spans="2:5" hidden="1">
      <c r="B637" s="12"/>
      <c r="C637" s="12"/>
      <c r="D637" s="12"/>
      <c r="E637" s="12"/>
    </row>
    <row r="638" spans="2:5" hidden="1">
      <c r="B638" s="12"/>
      <c r="C638" s="12"/>
      <c r="D638" s="12"/>
      <c r="E638" s="12"/>
    </row>
    <row r="639" spans="2:5" hidden="1">
      <c r="B639" s="12"/>
      <c r="C639" s="12"/>
      <c r="D639" s="12"/>
      <c r="E639" s="12"/>
    </row>
    <row r="640" spans="2:5" hidden="1">
      <c r="B640" s="12"/>
      <c r="C640" s="12"/>
      <c r="D640" s="12"/>
      <c r="E640" s="12"/>
    </row>
    <row r="641" spans="2:5" hidden="1">
      <c r="B641" s="12"/>
      <c r="C641" s="12"/>
      <c r="D641" s="12"/>
      <c r="E641" s="12"/>
    </row>
    <row r="642" spans="2:5" hidden="1">
      <c r="B642" s="12"/>
      <c r="C642" s="12"/>
      <c r="D642" s="12"/>
      <c r="E642" s="12"/>
    </row>
    <row r="643" spans="2:5" hidden="1">
      <c r="B643" s="12"/>
      <c r="C643" s="12"/>
      <c r="D643" s="12"/>
      <c r="E643" s="12"/>
    </row>
    <row r="644" spans="2:5" hidden="1">
      <c r="B644" s="12"/>
      <c r="C644" s="12"/>
      <c r="D644" s="12"/>
      <c r="E644" s="12"/>
    </row>
    <row r="645" spans="2:5" hidden="1">
      <c r="B645" s="12"/>
      <c r="C645" s="12"/>
      <c r="D645" s="12"/>
      <c r="E645" s="12"/>
    </row>
    <row r="646" spans="2:5" hidden="1">
      <c r="B646" s="12"/>
      <c r="C646" s="12"/>
      <c r="D646" s="12"/>
      <c r="E646" s="12"/>
    </row>
    <row r="647" spans="2:5" hidden="1">
      <c r="B647" s="12"/>
      <c r="C647" s="12"/>
      <c r="D647" s="12"/>
      <c r="E647" s="12"/>
    </row>
    <row r="648" spans="2:5" hidden="1">
      <c r="B648" s="12"/>
      <c r="C648" s="12"/>
      <c r="D648" s="12"/>
      <c r="E648" s="12"/>
    </row>
    <row r="649" spans="2:5" hidden="1">
      <c r="B649" s="12"/>
      <c r="C649" s="12"/>
      <c r="D649" s="12"/>
      <c r="E649" s="12"/>
    </row>
    <row r="650" spans="2:5" hidden="1">
      <c r="B650" s="12"/>
      <c r="C650" s="12"/>
      <c r="D650" s="12"/>
      <c r="E650" s="12"/>
    </row>
    <row r="651" spans="2:5" hidden="1">
      <c r="B651" s="12"/>
      <c r="C651" s="12"/>
      <c r="D651" s="12"/>
      <c r="E651" s="12"/>
    </row>
    <row r="652" spans="2:5" hidden="1">
      <c r="B652" s="12"/>
      <c r="C652" s="12"/>
      <c r="D652" s="12"/>
      <c r="E652" s="12"/>
    </row>
    <row r="653" spans="2:5" hidden="1">
      <c r="B653" s="12"/>
      <c r="C653" s="12"/>
      <c r="D653" s="12"/>
      <c r="E653" s="12"/>
    </row>
    <row r="654" spans="2:5" hidden="1">
      <c r="B654" s="12"/>
      <c r="C654" s="12"/>
      <c r="D654" s="12"/>
      <c r="E654" s="12"/>
    </row>
    <row r="655" spans="2:5" hidden="1">
      <c r="B655" s="12"/>
      <c r="C655" s="12"/>
      <c r="D655" s="12"/>
      <c r="E655" s="12"/>
    </row>
    <row r="656" spans="2:5" hidden="1">
      <c r="B656" s="12"/>
      <c r="C656" s="12"/>
      <c r="D656" s="12"/>
      <c r="E656" s="12"/>
    </row>
    <row r="657" spans="2:5" hidden="1">
      <c r="B657" s="12"/>
      <c r="C657" s="12"/>
      <c r="D657" s="12"/>
      <c r="E657" s="12"/>
    </row>
    <row r="658" spans="2:5" hidden="1">
      <c r="B658" s="12"/>
      <c r="C658" s="12"/>
      <c r="D658" s="12"/>
      <c r="E658" s="12"/>
    </row>
    <row r="659" spans="2:5" hidden="1">
      <c r="B659" s="12"/>
      <c r="C659" s="12"/>
      <c r="D659" s="12"/>
      <c r="E659" s="12"/>
    </row>
    <row r="660" spans="2:5" hidden="1">
      <c r="B660" s="12"/>
      <c r="C660" s="12"/>
      <c r="D660" s="12"/>
      <c r="E660" s="12"/>
    </row>
    <row r="661" spans="2:5" hidden="1">
      <c r="B661" s="12"/>
      <c r="C661" s="12"/>
      <c r="D661" s="12"/>
      <c r="E661" s="12"/>
    </row>
    <row r="662" spans="2:5" hidden="1">
      <c r="B662" s="12"/>
      <c r="C662" s="12"/>
      <c r="D662" s="12"/>
      <c r="E662" s="12"/>
    </row>
    <row r="663" spans="2:5" hidden="1">
      <c r="B663" s="12"/>
      <c r="C663" s="12"/>
      <c r="D663" s="12"/>
      <c r="E663" s="12"/>
    </row>
    <row r="664" spans="2:5" hidden="1">
      <c r="B664" s="12"/>
      <c r="C664" s="12"/>
      <c r="D664" s="12"/>
      <c r="E664" s="12"/>
    </row>
    <row r="665" spans="2:5" hidden="1">
      <c r="B665" s="12"/>
      <c r="C665" s="12"/>
      <c r="D665" s="12"/>
      <c r="E665" s="12"/>
    </row>
    <row r="666" spans="2:5" hidden="1">
      <c r="B666" s="12"/>
      <c r="C666" s="12"/>
      <c r="D666" s="12"/>
      <c r="E666" s="12"/>
    </row>
    <row r="667" spans="2:5" hidden="1">
      <c r="B667" s="12"/>
      <c r="C667" s="12"/>
      <c r="D667" s="12"/>
      <c r="E667" s="12"/>
    </row>
    <row r="668" spans="2:5" hidden="1">
      <c r="B668" s="12"/>
      <c r="C668" s="12"/>
      <c r="D668" s="12"/>
      <c r="E668" s="12"/>
    </row>
    <row r="669" spans="2:5" hidden="1">
      <c r="B669" s="12"/>
      <c r="C669" s="12"/>
      <c r="D669" s="12"/>
      <c r="E669" s="12"/>
    </row>
    <row r="670" spans="2:5" hidden="1">
      <c r="B670" s="12"/>
      <c r="C670" s="12"/>
      <c r="D670" s="12"/>
      <c r="E670" s="12"/>
    </row>
    <row r="671" spans="2:5" hidden="1">
      <c r="B671" s="12"/>
      <c r="C671" s="12"/>
      <c r="D671" s="12"/>
      <c r="E671" s="12"/>
    </row>
    <row r="672" spans="2:5" hidden="1">
      <c r="B672" s="12"/>
      <c r="C672" s="12"/>
      <c r="D672" s="12"/>
      <c r="E672" s="12"/>
    </row>
    <row r="673" spans="2:5" hidden="1">
      <c r="B673" s="12"/>
      <c r="C673" s="12"/>
      <c r="D673" s="12"/>
      <c r="E673" s="12"/>
    </row>
    <row r="674" spans="2:5" hidden="1">
      <c r="B674" s="12"/>
      <c r="C674" s="12"/>
      <c r="D674" s="12"/>
      <c r="E674" s="12"/>
    </row>
    <row r="675" spans="2:5" hidden="1">
      <c r="B675" s="12"/>
      <c r="C675" s="12"/>
      <c r="D675" s="12"/>
      <c r="E675" s="12"/>
    </row>
    <row r="676" spans="2:5" hidden="1">
      <c r="B676" s="12"/>
      <c r="C676" s="12"/>
      <c r="D676" s="12"/>
      <c r="E676" s="12"/>
    </row>
    <row r="677" spans="2:5" hidden="1">
      <c r="B677" s="12"/>
      <c r="C677" s="12"/>
      <c r="D677" s="12"/>
      <c r="E677" s="12"/>
    </row>
    <row r="678" spans="2:5" hidden="1">
      <c r="B678" s="12"/>
      <c r="C678" s="12"/>
      <c r="D678" s="12"/>
      <c r="E678" s="12"/>
    </row>
    <row r="679" spans="2:5" hidden="1">
      <c r="B679" s="12"/>
      <c r="C679" s="12"/>
      <c r="D679" s="12"/>
      <c r="E679" s="12"/>
    </row>
    <row r="680" spans="2:5" hidden="1">
      <c r="B680" s="12"/>
      <c r="C680" s="12"/>
      <c r="D680" s="12"/>
      <c r="E680" s="12"/>
    </row>
    <row r="681" spans="2:5" hidden="1">
      <c r="B681" s="12"/>
      <c r="C681" s="12"/>
      <c r="D681" s="12"/>
      <c r="E681" s="12"/>
    </row>
    <row r="682" spans="2:5" hidden="1">
      <c r="B682" s="12"/>
      <c r="C682" s="12"/>
      <c r="D682" s="12"/>
      <c r="E682" s="12"/>
    </row>
    <row r="683" spans="2:5" hidden="1">
      <c r="B683" s="12"/>
      <c r="C683" s="12"/>
      <c r="D683" s="12"/>
      <c r="E683" s="12"/>
    </row>
    <row r="684" spans="2:5" hidden="1">
      <c r="B684" s="12"/>
      <c r="C684" s="12"/>
      <c r="D684" s="12"/>
      <c r="E684" s="12"/>
    </row>
    <row r="685" spans="2:5" hidden="1">
      <c r="B685" s="12"/>
      <c r="C685" s="12"/>
      <c r="D685" s="12"/>
      <c r="E685" s="12"/>
    </row>
    <row r="686" spans="2:5" hidden="1">
      <c r="B686" s="12"/>
      <c r="C686" s="12"/>
      <c r="D686" s="12"/>
      <c r="E686" s="12"/>
    </row>
    <row r="687" spans="2:5" hidden="1">
      <c r="B687" s="12"/>
      <c r="C687" s="12"/>
      <c r="D687" s="12"/>
      <c r="E687" s="12"/>
    </row>
    <row r="688" spans="2:5" hidden="1">
      <c r="B688" s="12"/>
      <c r="C688" s="12"/>
      <c r="D688" s="12"/>
      <c r="E688" s="12"/>
    </row>
    <row r="689" spans="2:5" hidden="1">
      <c r="B689" s="12"/>
      <c r="C689" s="12"/>
      <c r="D689" s="12"/>
      <c r="E689" s="12"/>
    </row>
    <row r="690" spans="2:5" hidden="1">
      <c r="B690" s="12"/>
      <c r="C690" s="12"/>
      <c r="D690" s="12"/>
      <c r="E690" s="12"/>
    </row>
    <row r="691" spans="2:5" hidden="1">
      <c r="B691" s="12"/>
      <c r="C691" s="12"/>
      <c r="D691" s="12"/>
      <c r="E691" s="12"/>
    </row>
    <row r="692" spans="2:5" hidden="1">
      <c r="B692" s="12"/>
      <c r="C692" s="12"/>
      <c r="D692" s="12"/>
      <c r="E692" s="12"/>
    </row>
    <row r="693" spans="2:5" hidden="1">
      <c r="B693" s="12"/>
      <c r="C693" s="12"/>
      <c r="D693" s="12"/>
      <c r="E693" s="12"/>
    </row>
    <row r="694" spans="2:5" hidden="1">
      <c r="B694" s="12"/>
      <c r="C694" s="12"/>
      <c r="D694" s="12"/>
      <c r="E694" s="12"/>
    </row>
    <row r="695" spans="2:5" hidden="1">
      <c r="B695" s="12"/>
      <c r="C695" s="12"/>
      <c r="D695" s="12"/>
      <c r="E695" s="12"/>
    </row>
    <row r="696" spans="2:5" hidden="1">
      <c r="B696" s="12"/>
      <c r="C696" s="12"/>
      <c r="D696" s="12"/>
      <c r="E696" s="12"/>
    </row>
    <row r="697" spans="2:5" hidden="1">
      <c r="B697" s="12"/>
      <c r="C697" s="12"/>
      <c r="D697" s="12"/>
      <c r="E697" s="12"/>
    </row>
    <row r="698" spans="2:5" hidden="1">
      <c r="B698" s="12"/>
      <c r="C698" s="12"/>
      <c r="D698" s="12"/>
      <c r="E698" s="12"/>
    </row>
    <row r="699" spans="2:5" hidden="1">
      <c r="B699" s="12"/>
      <c r="C699" s="12"/>
      <c r="D699" s="12"/>
      <c r="E699" s="12"/>
    </row>
    <row r="700" spans="2:5" hidden="1">
      <c r="B700" s="12"/>
      <c r="C700" s="12"/>
      <c r="D700" s="12"/>
      <c r="E700" s="12"/>
    </row>
    <row r="701" spans="2:5" hidden="1">
      <c r="B701" s="12"/>
      <c r="C701" s="12"/>
      <c r="D701" s="12"/>
      <c r="E701" s="12"/>
    </row>
    <row r="702" spans="2:5" hidden="1">
      <c r="B702" s="12"/>
      <c r="C702" s="12"/>
      <c r="D702" s="12"/>
      <c r="E702" s="12"/>
    </row>
    <row r="703" spans="2:5" hidden="1">
      <c r="B703" s="12"/>
      <c r="C703" s="12"/>
      <c r="D703" s="12"/>
      <c r="E703" s="12"/>
    </row>
    <row r="704" spans="2:5" hidden="1">
      <c r="B704" s="12"/>
      <c r="C704" s="12"/>
      <c r="D704" s="12"/>
      <c r="E704" s="12"/>
    </row>
    <row r="705" spans="2:5" hidden="1">
      <c r="B705" s="12"/>
      <c r="C705" s="12"/>
      <c r="D705" s="12"/>
      <c r="E705" s="12"/>
    </row>
    <row r="706" spans="2:5" hidden="1">
      <c r="B706" s="12"/>
      <c r="C706" s="12"/>
      <c r="D706" s="12"/>
      <c r="E706" s="12"/>
    </row>
    <row r="707" spans="2:5" hidden="1">
      <c r="B707" s="12"/>
      <c r="C707" s="12"/>
      <c r="D707" s="12"/>
      <c r="E707" s="12"/>
    </row>
    <row r="708" spans="2:5" hidden="1">
      <c r="B708" s="12"/>
      <c r="C708" s="12"/>
      <c r="D708" s="12"/>
      <c r="E708" s="12"/>
    </row>
    <row r="709" spans="2:5" hidden="1">
      <c r="B709" s="12"/>
      <c r="C709" s="12"/>
      <c r="D709" s="12"/>
      <c r="E709" s="12"/>
    </row>
    <row r="710" spans="2:5" hidden="1">
      <c r="B710" s="12"/>
      <c r="C710" s="12"/>
      <c r="D710" s="12"/>
      <c r="E710" s="12"/>
    </row>
    <row r="711" spans="2:5" hidden="1">
      <c r="B711" s="12"/>
      <c r="C711" s="12"/>
      <c r="D711" s="12"/>
      <c r="E711" s="12"/>
    </row>
    <row r="712" spans="2:5" hidden="1">
      <c r="B712" s="12"/>
      <c r="C712" s="12"/>
      <c r="D712" s="12"/>
      <c r="E712" s="12"/>
    </row>
    <row r="713" spans="2:5" hidden="1">
      <c r="B713" s="12"/>
      <c r="C713" s="12"/>
      <c r="D713" s="12"/>
      <c r="E713" s="12"/>
    </row>
    <row r="714" spans="2:5" hidden="1">
      <c r="B714" s="12"/>
      <c r="C714" s="12"/>
      <c r="D714" s="12"/>
      <c r="E714" s="12"/>
    </row>
    <row r="715" spans="2:5" hidden="1">
      <c r="B715" s="12"/>
      <c r="C715" s="12"/>
      <c r="D715" s="12"/>
      <c r="E715" s="12"/>
    </row>
    <row r="716" spans="2:5" hidden="1">
      <c r="B716" s="12"/>
      <c r="C716" s="12"/>
      <c r="D716" s="12"/>
      <c r="E716" s="12"/>
    </row>
    <row r="717" spans="2:5" hidden="1">
      <c r="B717" s="12"/>
      <c r="C717" s="12"/>
      <c r="D717" s="12"/>
      <c r="E717" s="12"/>
    </row>
    <row r="718" spans="2:5" hidden="1">
      <c r="B718" s="12"/>
      <c r="C718" s="12"/>
      <c r="D718" s="12"/>
      <c r="E718" s="12"/>
    </row>
    <row r="719" spans="2:5" hidden="1">
      <c r="B719" s="12"/>
      <c r="C719" s="12"/>
      <c r="D719" s="12"/>
      <c r="E719" s="12"/>
    </row>
    <row r="720" spans="2:5" hidden="1">
      <c r="B720" s="12"/>
      <c r="C720" s="12"/>
      <c r="D720" s="12"/>
      <c r="E720" s="12"/>
    </row>
    <row r="721" spans="2:5" hidden="1">
      <c r="B721" s="12"/>
      <c r="C721" s="12"/>
      <c r="D721" s="12"/>
      <c r="E721" s="12"/>
    </row>
    <row r="722" spans="2:5" hidden="1">
      <c r="B722" s="12"/>
      <c r="C722" s="12"/>
      <c r="D722" s="12"/>
      <c r="E722" s="12"/>
    </row>
    <row r="723" spans="2:5" hidden="1">
      <c r="B723" s="12"/>
      <c r="C723" s="12"/>
      <c r="D723" s="12"/>
      <c r="E723" s="12"/>
    </row>
    <row r="724" spans="2:5" hidden="1">
      <c r="B724" s="12"/>
      <c r="C724" s="12"/>
      <c r="D724" s="12"/>
      <c r="E724" s="12"/>
    </row>
    <row r="725" spans="2:5" hidden="1">
      <c r="B725" s="12"/>
      <c r="C725" s="12"/>
      <c r="D725" s="12"/>
      <c r="E725" s="12"/>
    </row>
    <row r="726" spans="2:5" hidden="1">
      <c r="B726" s="12"/>
      <c r="C726" s="12"/>
      <c r="D726" s="12"/>
      <c r="E726" s="12"/>
    </row>
    <row r="727" spans="2:5" hidden="1">
      <c r="B727" s="12"/>
      <c r="C727" s="12"/>
      <c r="D727" s="12"/>
      <c r="E727" s="12"/>
    </row>
    <row r="728" spans="2:5" hidden="1">
      <c r="B728" s="12"/>
      <c r="C728" s="12"/>
      <c r="D728" s="12"/>
      <c r="E728" s="12"/>
    </row>
    <row r="729" spans="2:5" hidden="1">
      <c r="B729" s="12"/>
      <c r="C729" s="12"/>
      <c r="D729" s="12"/>
      <c r="E729" s="12"/>
    </row>
    <row r="730" spans="2:5" hidden="1">
      <c r="B730" s="12"/>
      <c r="C730" s="12"/>
      <c r="D730" s="12"/>
      <c r="E730" s="12"/>
    </row>
    <row r="731" spans="2:5" hidden="1">
      <c r="B731" s="12"/>
      <c r="C731" s="12"/>
      <c r="D731" s="12"/>
      <c r="E731" s="12"/>
    </row>
    <row r="732" spans="2:5" hidden="1">
      <c r="B732" s="12"/>
      <c r="C732" s="12"/>
      <c r="D732" s="12"/>
      <c r="E732" s="12"/>
    </row>
    <row r="733" spans="2:5" hidden="1">
      <c r="B733" s="12"/>
      <c r="C733" s="12"/>
      <c r="D733" s="12"/>
      <c r="E733" s="12"/>
    </row>
    <row r="734" spans="2:5" hidden="1">
      <c r="B734" s="12"/>
      <c r="C734" s="12"/>
      <c r="D734" s="12"/>
      <c r="E734" s="12"/>
    </row>
    <row r="735" spans="2:5" hidden="1">
      <c r="B735" s="12"/>
      <c r="C735" s="12"/>
      <c r="D735" s="12"/>
      <c r="E735" s="12"/>
    </row>
    <row r="736" spans="2:5" hidden="1">
      <c r="B736" s="12"/>
      <c r="C736" s="12"/>
      <c r="D736" s="12"/>
      <c r="E736" s="12"/>
    </row>
    <row r="737" spans="2:5" hidden="1">
      <c r="B737" s="12"/>
      <c r="C737" s="12"/>
      <c r="D737" s="12"/>
      <c r="E737" s="12"/>
    </row>
    <row r="738" spans="2:5" hidden="1">
      <c r="B738" s="12"/>
      <c r="C738" s="12"/>
      <c r="D738" s="12"/>
      <c r="E738" s="12"/>
    </row>
    <row r="739" spans="2:5" hidden="1">
      <c r="B739" s="12"/>
      <c r="C739" s="12"/>
      <c r="D739" s="12"/>
      <c r="E739" s="12"/>
    </row>
    <row r="740" spans="2:5" hidden="1">
      <c r="B740" s="12"/>
      <c r="C740" s="12"/>
      <c r="D740" s="12"/>
      <c r="E740" s="12"/>
    </row>
    <row r="741" spans="2:5" hidden="1">
      <c r="B741" s="12"/>
      <c r="C741" s="12"/>
      <c r="D741" s="12"/>
      <c r="E741" s="12"/>
    </row>
    <row r="742" spans="2:5" hidden="1">
      <c r="B742" s="12"/>
      <c r="C742" s="12"/>
      <c r="D742" s="12"/>
      <c r="E742" s="12"/>
    </row>
    <row r="743" spans="2:5" hidden="1">
      <c r="B743" s="12"/>
      <c r="C743" s="12"/>
      <c r="D743" s="12"/>
      <c r="E743" s="12"/>
    </row>
    <row r="744" spans="2:5" hidden="1">
      <c r="B744" s="12"/>
      <c r="C744" s="12"/>
      <c r="D744" s="12"/>
      <c r="E744" s="12"/>
    </row>
    <row r="745" spans="2:5" hidden="1">
      <c r="B745" s="12"/>
      <c r="C745" s="12"/>
      <c r="D745" s="12"/>
      <c r="E745" s="12"/>
    </row>
    <row r="746" spans="2:5" hidden="1">
      <c r="B746" s="12"/>
      <c r="C746" s="12"/>
      <c r="D746" s="12"/>
      <c r="E746" s="12"/>
    </row>
    <row r="747" spans="2:5" hidden="1">
      <c r="B747" s="12"/>
      <c r="C747" s="12"/>
      <c r="D747" s="12"/>
      <c r="E747" s="12"/>
    </row>
    <row r="748" spans="2:5" hidden="1">
      <c r="B748" s="12"/>
      <c r="C748" s="12"/>
      <c r="D748" s="12"/>
      <c r="E748" s="12"/>
    </row>
    <row r="749" spans="2:5" hidden="1">
      <c r="B749" s="12"/>
      <c r="C749" s="12"/>
      <c r="D749" s="12"/>
      <c r="E749" s="12"/>
    </row>
    <row r="750" spans="2:5" hidden="1">
      <c r="B750" s="12"/>
      <c r="C750" s="12"/>
      <c r="D750" s="12"/>
      <c r="E750" s="12"/>
    </row>
    <row r="751" spans="2:5" hidden="1">
      <c r="B751" s="12"/>
      <c r="C751" s="12"/>
      <c r="D751" s="12"/>
      <c r="E751" s="12"/>
    </row>
    <row r="752" spans="2:5" hidden="1">
      <c r="B752" s="12"/>
      <c r="C752" s="12"/>
      <c r="D752" s="12"/>
      <c r="E752" s="12"/>
    </row>
    <row r="753" spans="1:5" hidden="1">
      <c r="B753" s="12"/>
      <c r="C753" s="12"/>
      <c r="D753" s="12"/>
      <c r="E753" s="12"/>
    </row>
    <row r="754" spans="1:5" hidden="1">
      <c r="B754" s="12"/>
      <c r="C754" s="12"/>
      <c r="D754" s="12"/>
      <c r="E754" s="12"/>
    </row>
    <row r="755" spans="1:5" hidden="1">
      <c r="B755" s="12"/>
      <c r="C755" s="12"/>
      <c r="D755" s="12"/>
      <c r="E755" s="12"/>
    </row>
    <row r="756" spans="1:5" hidden="1">
      <c r="B756" s="12"/>
      <c r="C756" s="12"/>
      <c r="D756" s="12"/>
      <c r="E756" s="12"/>
    </row>
    <row r="757" spans="1:5" hidden="1">
      <c r="B757" s="12"/>
      <c r="C757" s="12"/>
      <c r="D757" s="12"/>
      <c r="E757" s="12"/>
    </row>
    <row r="758" spans="1:5" hidden="1">
      <c r="B758" s="12"/>
      <c r="C758" s="12"/>
      <c r="D758" s="12"/>
      <c r="E758" s="12"/>
    </row>
    <row r="759" spans="1:5" hidden="1">
      <c r="B759" s="12"/>
      <c r="C759" s="12"/>
      <c r="D759" s="12"/>
      <c r="E759" s="12"/>
    </row>
    <row r="760" spans="1:5" hidden="1">
      <c r="B760" s="12"/>
      <c r="C760" s="12"/>
      <c r="D760" s="12"/>
      <c r="E760" s="12"/>
    </row>
    <row r="761" spans="1:5" hidden="1">
      <c r="B761" s="12"/>
      <c r="C761" s="12"/>
      <c r="D761" s="12"/>
      <c r="E761" s="12"/>
    </row>
    <row r="762" spans="1:5" hidden="1">
      <c r="B762" s="12"/>
      <c r="C762" s="12"/>
      <c r="D762" s="12"/>
      <c r="E762" s="12"/>
    </row>
    <row r="763" spans="1:5" hidden="1">
      <c r="B763" s="12"/>
      <c r="C763" s="12"/>
      <c r="D763" s="12"/>
      <c r="E763" s="12"/>
    </row>
    <row r="764" spans="1:5" hidden="1">
      <c r="B764" s="12"/>
      <c r="C764" s="12"/>
      <c r="D764" s="12"/>
      <c r="E764" s="12"/>
    </row>
    <row r="765" spans="1:5" hidden="1">
      <c r="B765" s="12"/>
      <c r="C765" s="12"/>
      <c r="D765" s="12"/>
      <c r="E765" s="12"/>
    </row>
    <row r="766" spans="1:5" hidden="1">
      <c r="B766" s="12"/>
      <c r="C766" s="12"/>
      <c r="D766" s="12"/>
      <c r="E766" s="12"/>
    </row>
    <row r="767" spans="1:5" hidden="1">
      <c r="A767" s="12"/>
      <c r="B767" s="12"/>
      <c r="C767" s="12"/>
      <c r="D767" s="12"/>
      <c r="E767" s="12"/>
    </row>
    <row r="768" spans="1:5" hidden="1">
      <c r="A768" s="12"/>
      <c r="B768" s="12"/>
      <c r="C768" s="12"/>
      <c r="D768" s="12"/>
      <c r="E768" s="12"/>
    </row>
    <row r="769" spans="1:5" hidden="1">
      <c r="A769" s="14"/>
      <c r="B769" s="12"/>
      <c r="C769" s="12"/>
      <c r="D769" s="12"/>
      <c r="E769" s="12"/>
    </row>
    <row r="770" spans="1:5" hidden="1">
      <c r="B770" s="12"/>
      <c r="C770" s="12"/>
      <c r="D770" s="12"/>
      <c r="E770" s="12"/>
    </row>
    <row r="771" spans="1:5" hidden="1">
      <c r="B771" s="12"/>
      <c r="C771" s="12"/>
      <c r="D771" s="12"/>
      <c r="E771" s="12"/>
    </row>
    <row r="772" spans="1:5" hidden="1">
      <c r="B772" s="12"/>
      <c r="C772" s="12"/>
      <c r="D772" s="12"/>
      <c r="E772" s="12"/>
    </row>
    <row r="773" spans="1:5" hidden="1">
      <c r="B773" s="12"/>
      <c r="C773" s="12"/>
      <c r="D773" s="12"/>
      <c r="E773" s="12"/>
    </row>
    <row r="774" spans="1:5" hidden="1">
      <c r="B774" s="12"/>
      <c r="C774" s="12"/>
      <c r="D774" s="12"/>
      <c r="E774" s="12"/>
    </row>
    <row r="775" spans="1:5" hidden="1">
      <c r="B775" s="12"/>
      <c r="C775" s="12"/>
      <c r="D775" s="12"/>
      <c r="E775" s="12"/>
    </row>
    <row r="776" spans="1:5" hidden="1">
      <c r="B776" s="12"/>
      <c r="C776" s="12"/>
      <c r="D776" s="12"/>
      <c r="E776" s="12"/>
    </row>
    <row r="777" spans="1:5" hidden="1">
      <c r="B777" s="12"/>
      <c r="C777" s="12"/>
      <c r="D777" s="12"/>
      <c r="E777" s="12"/>
    </row>
    <row r="778" spans="1:5" hidden="1">
      <c r="B778" s="12"/>
      <c r="C778" s="12"/>
      <c r="D778" s="12"/>
      <c r="E778" s="12"/>
    </row>
    <row r="779" spans="1:5" hidden="1">
      <c r="B779" s="12"/>
      <c r="C779" s="12"/>
      <c r="D779" s="12"/>
      <c r="E779" s="12"/>
    </row>
    <row r="780" spans="1:5" hidden="1">
      <c r="B780" s="12"/>
      <c r="C780" s="12"/>
      <c r="D780" s="12"/>
      <c r="E780" s="12"/>
    </row>
    <row r="781" spans="1:5" hidden="1">
      <c r="B781" s="12"/>
      <c r="C781" s="12"/>
      <c r="D781" s="12"/>
      <c r="E781" s="12"/>
    </row>
    <row r="782" spans="1:5" hidden="1">
      <c r="B782" s="12"/>
      <c r="C782" s="12"/>
      <c r="D782" s="12"/>
      <c r="E782" s="12"/>
    </row>
    <row r="783" spans="1:5" hidden="1">
      <c r="B783" s="12"/>
      <c r="C783" s="12"/>
      <c r="D783" s="12"/>
      <c r="E783" s="12"/>
    </row>
    <row r="784" spans="1:5" hidden="1">
      <c r="B784" s="12"/>
      <c r="C784" s="12"/>
      <c r="D784" s="12"/>
      <c r="E784" s="12"/>
    </row>
    <row r="785" spans="2:5" hidden="1">
      <c r="B785" s="12"/>
      <c r="C785" s="12"/>
      <c r="D785" s="12"/>
      <c r="E785" s="12"/>
    </row>
    <row r="786" spans="2:5" hidden="1">
      <c r="B786" s="12"/>
      <c r="C786" s="12"/>
      <c r="D786" s="12"/>
      <c r="E786" s="12"/>
    </row>
    <row r="787" spans="2:5" hidden="1">
      <c r="B787" s="12"/>
      <c r="C787" s="12"/>
      <c r="D787" s="12"/>
      <c r="E787" s="12"/>
    </row>
    <row r="788" spans="2:5" hidden="1">
      <c r="B788" s="12"/>
      <c r="C788" s="12"/>
      <c r="D788" s="12"/>
      <c r="E788" s="12"/>
    </row>
    <row r="789" spans="2:5" hidden="1">
      <c r="B789" s="12"/>
      <c r="C789" s="12"/>
      <c r="D789" s="12"/>
      <c r="E789" s="12"/>
    </row>
    <row r="790" spans="2:5" hidden="1">
      <c r="B790" s="12"/>
      <c r="C790" s="12"/>
      <c r="D790" s="12"/>
      <c r="E790" s="12"/>
    </row>
    <row r="791" spans="2:5" hidden="1">
      <c r="B791" s="12"/>
      <c r="C791" s="12"/>
      <c r="D791" s="12"/>
      <c r="E791" s="12"/>
    </row>
    <row r="792" spans="2:5" hidden="1">
      <c r="B792" s="12"/>
      <c r="C792" s="12"/>
      <c r="D792" s="12"/>
      <c r="E792" s="12"/>
    </row>
    <row r="793" spans="2:5" hidden="1">
      <c r="B793" s="12"/>
      <c r="C793" s="12"/>
      <c r="D793" s="12"/>
      <c r="E793" s="12"/>
    </row>
    <row r="794" spans="2:5" hidden="1">
      <c r="B794" s="12"/>
      <c r="C794" s="12"/>
      <c r="D794" s="12"/>
      <c r="E794" s="12"/>
    </row>
    <row r="795" spans="2:5" hidden="1">
      <c r="B795" s="12"/>
      <c r="C795" s="12"/>
      <c r="D795" s="12"/>
      <c r="E795" s="12"/>
    </row>
    <row r="796" spans="2:5" hidden="1">
      <c r="B796" s="12"/>
      <c r="C796" s="12"/>
      <c r="D796" s="12"/>
      <c r="E796" s="12"/>
    </row>
    <row r="797" spans="2:5" hidden="1">
      <c r="B797" s="12"/>
      <c r="C797" s="12"/>
      <c r="D797" s="12"/>
      <c r="E797" s="12"/>
    </row>
    <row r="798" spans="2:5" hidden="1">
      <c r="B798" s="12"/>
      <c r="C798" s="12"/>
      <c r="D798" s="12"/>
      <c r="E798" s="12"/>
    </row>
    <row r="799" spans="2:5" hidden="1">
      <c r="B799" s="12"/>
      <c r="C799" s="12"/>
      <c r="D799" s="12"/>
      <c r="E799" s="12"/>
    </row>
    <row r="800" spans="2:5" hidden="1">
      <c r="B800" s="12"/>
      <c r="C800" s="12"/>
      <c r="D800" s="12"/>
      <c r="E800" s="12"/>
    </row>
    <row r="801" spans="2:5" hidden="1">
      <c r="B801" s="12"/>
      <c r="C801" s="12"/>
      <c r="D801" s="12"/>
      <c r="E801" s="12"/>
    </row>
    <row r="802" spans="2:5" hidden="1"/>
  </sheetData>
  <dataValidations count="5">
    <dataValidation allowBlank="1" showInputMessage="1" showErrorMessage="1" sqref="G2 P8"/>
    <dataValidation type="list" allowBlank="1" showInputMessage="1" showErrorMessage="1" sqref="K11:K799">
      <formula1>$BM$6:$BM$10</formula1>
    </dataValidation>
    <dataValidation type="list" allowBlank="1" showInputMessage="1" showErrorMessage="1" sqref="D11:D793">
      <formula1>$BH$6:$BH$10</formula1>
    </dataValidation>
    <dataValidation type="list" allowBlank="1" showInputMessage="1" showErrorMessage="1" sqref="H11:H799">
      <formula1>$BL$6:$BL$9</formula1>
    </dataValidation>
    <dataValidation type="list" allowBlank="1" showInputMessage="1" showErrorMessage="1" sqref="F11:F799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66"/>
  <sheetViews>
    <sheetView rightToLeft="1" workbookViewId="0">
      <selection activeCell="A7" sqref="A7"/>
    </sheetView>
  </sheetViews>
  <sheetFormatPr defaultColWidth="0" defaultRowHeight="18" zeroHeight="1"/>
  <cols>
    <col min="1" max="1" width="58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3.85546875" style="11" customWidth="1"/>
    <col min="6" max="6" width="11.85546875" style="11" customWidth="1"/>
    <col min="7" max="7" width="11.5703125" style="12" customWidth="1"/>
    <col min="8" max="8" width="14.7109375" style="12" customWidth="1"/>
    <col min="9" max="9" width="11.7109375" style="12" customWidth="1"/>
    <col min="10" max="10" width="31.140625" style="12" customWidth="1"/>
    <col min="11" max="11" width="14.7109375" style="12" customWidth="1"/>
    <col min="12" max="12" width="22.7109375" style="12" customWidth="1"/>
    <col min="13" max="13" width="26.85546875" style="12" customWidth="1"/>
    <col min="14" max="14" width="25.42578125" style="12" customWidth="1"/>
    <col min="15" max="15" width="7.7109375" style="12" hidden="1" customWidth="1"/>
    <col min="16" max="16" width="7.140625" style="12" hidden="1" customWidth="1"/>
    <col min="17" max="17" width="6" style="12" hidden="1" customWidth="1"/>
    <col min="18" max="18" width="7.85546875" style="12" hidden="1" customWidth="1"/>
    <col min="19" max="19" width="8.140625" style="12" hidden="1" customWidth="1"/>
    <col min="20" max="20" width="6.28515625" style="12" hidden="1" customWidth="1"/>
    <col min="21" max="21" width="8" style="12" hidden="1" customWidth="1"/>
    <col min="22" max="22" width="8.7109375" style="12" hidden="1" customWidth="1"/>
    <col min="23" max="23" width="10" style="12" hidden="1" customWidth="1"/>
    <col min="24" max="24" width="9.5703125" style="12" hidden="1" customWidth="1"/>
    <col min="25" max="25" width="6.140625" style="12" hidden="1" customWidth="1"/>
    <col min="26" max="27" width="5.7109375" style="12" hidden="1" customWidth="1"/>
    <col min="28" max="28" width="6.85546875" style="12" hidden="1" customWidth="1"/>
    <col min="29" max="29" width="6.42578125" style="12" hidden="1" customWidth="1"/>
    <col min="30" max="30" width="6.7109375" style="12" hidden="1" customWidth="1"/>
    <col min="31" max="31" width="7.28515625" style="12" hidden="1" customWidth="1"/>
    <col min="32" max="43" width="5.7109375" style="12" hidden="1" customWidth="1"/>
    <col min="44" max="44" width="9.140625" style="12" hidden="1" customWidth="1"/>
    <col min="45" max="62" width="0" style="12" hidden="1" customWidth="1"/>
    <col min="63" max="16384" width="9.140625" style="12" hidden="1"/>
  </cols>
  <sheetData>
    <row r="1" spans="1:61">
      <c r="A1" s="2" t="s">
        <v>0</v>
      </c>
      <c r="B1" t="s">
        <v>194</v>
      </c>
    </row>
    <row r="2" spans="1:61">
      <c r="A2" s="2" t="s">
        <v>1</v>
      </c>
    </row>
    <row r="3" spans="1:61">
      <c r="A3" s="2" t="s">
        <v>2</v>
      </c>
      <c r="B3" t="s">
        <v>195</v>
      </c>
    </row>
    <row r="4" spans="1:61">
      <c r="A4" s="2" t="s">
        <v>3</v>
      </c>
    </row>
    <row r="5" spans="1:61" ht="26.25" customHeight="1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  <c r="BI5" s="14"/>
    </row>
    <row r="6" spans="1:61" ht="26.25" customHeight="1">
      <c r="A6" s="154" t="s">
        <v>88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BE6" s="14"/>
      <c r="BI6" s="14"/>
    </row>
    <row r="7" spans="1:61" s="14" customFormat="1" ht="20.25">
      <c r="A7" s="38" t="s">
        <v>45</v>
      </c>
      <c r="B7" s="39" t="s">
        <v>46</v>
      </c>
      <c r="C7" s="157" t="s">
        <v>67</v>
      </c>
      <c r="D7" s="157" t="s">
        <v>80</v>
      </c>
      <c r="E7" s="157" t="s">
        <v>47</v>
      </c>
      <c r="F7" s="157" t="s">
        <v>81</v>
      </c>
      <c r="G7" s="157" t="s">
        <v>50</v>
      </c>
      <c r="H7" s="148" t="s">
        <v>184</v>
      </c>
      <c r="I7" s="148" t="s">
        <v>185</v>
      </c>
      <c r="J7" s="148" t="s">
        <v>189</v>
      </c>
      <c r="K7" s="148" t="s">
        <v>53</v>
      </c>
      <c r="L7" s="148" t="s">
        <v>70</v>
      </c>
      <c r="M7" s="148" t="s">
        <v>54</v>
      </c>
      <c r="N7" s="42" t="s">
        <v>180</v>
      </c>
      <c r="BE7" s="12"/>
      <c r="BF7" s="12"/>
      <c r="BG7" s="12"/>
      <c r="BI7" s="18"/>
    </row>
    <row r="8" spans="1:61" s="14" customFormat="1" ht="24" customHeight="1">
      <c r="A8" s="15"/>
      <c r="B8" s="16"/>
      <c r="C8" s="16"/>
      <c r="D8" s="16"/>
      <c r="E8" s="16"/>
      <c r="F8" s="16"/>
      <c r="G8" s="16"/>
      <c r="H8" s="16" t="s">
        <v>181</v>
      </c>
      <c r="I8" s="16"/>
      <c r="J8" s="16" t="s">
        <v>182</v>
      </c>
      <c r="K8" s="16" t="s">
        <v>6</v>
      </c>
      <c r="L8" s="16" t="s">
        <v>7</v>
      </c>
      <c r="M8" s="16" t="s">
        <v>7</v>
      </c>
      <c r="N8" s="34" t="s">
        <v>7</v>
      </c>
      <c r="BE8" s="12"/>
      <c r="BG8" s="12"/>
      <c r="BI8" s="18"/>
    </row>
    <row r="9" spans="1:61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27" t="s">
        <v>73</v>
      </c>
      <c r="M9" s="27" t="s">
        <v>74</v>
      </c>
      <c r="N9" s="27" t="s">
        <v>75</v>
      </c>
      <c r="BE9" s="12"/>
      <c r="BF9" s="14"/>
      <c r="BG9" s="12"/>
      <c r="BI9" s="12"/>
    </row>
    <row r="10" spans="1:61" s="18" customFormat="1" ht="18" customHeight="1">
      <c r="A10" s="19" t="s">
        <v>89</v>
      </c>
      <c r="B10" s="6"/>
      <c r="C10" s="6"/>
      <c r="D10" s="6"/>
      <c r="E10" s="6"/>
      <c r="F10" s="6"/>
      <c r="G10" s="6"/>
      <c r="H10" s="61">
        <v>152350813.53</v>
      </c>
      <c r="I10" s="6"/>
      <c r="J10" s="61">
        <v>2988.9025421599999</v>
      </c>
      <c r="K10" s="61">
        <v>4937257.4277091855</v>
      </c>
      <c r="L10" s="6"/>
      <c r="M10" s="62">
        <v>1</v>
      </c>
      <c r="N10" s="62">
        <v>0.2157</v>
      </c>
      <c r="BE10" s="12"/>
      <c r="BF10" s="14"/>
      <c r="BG10" s="12"/>
      <c r="BI10" s="12"/>
    </row>
    <row r="11" spans="1:61">
      <c r="A11" s="65" t="s">
        <v>202</v>
      </c>
      <c r="D11" s="12"/>
      <c r="E11" s="12"/>
      <c r="F11" s="12"/>
      <c r="H11" s="67">
        <v>143723169.68000001</v>
      </c>
      <c r="J11" s="67">
        <v>2271.4774400000001</v>
      </c>
      <c r="K11" s="67">
        <v>2560968.8354528393</v>
      </c>
      <c r="M11" s="66">
        <v>0.51870000000000005</v>
      </c>
      <c r="N11" s="66">
        <v>0.1119</v>
      </c>
    </row>
    <row r="12" spans="1:61">
      <c r="A12" s="65" t="s">
        <v>1810</v>
      </c>
      <c r="D12" s="12"/>
      <c r="E12" s="12"/>
      <c r="F12" s="12"/>
      <c r="H12" s="67">
        <v>47859034.560000002</v>
      </c>
      <c r="J12" s="67">
        <v>233.94346999999999</v>
      </c>
      <c r="K12" s="67">
        <v>1338188.0140969984</v>
      </c>
      <c r="M12" s="66">
        <v>0.27100000000000002</v>
      </c>
      <c r="N12" s="66">
        <v>5.8500000000000003E-2</v>
      </c>
    </row>
    <row r="13" spans="1:61" s="97" customFormat="1">
      <c r="A13" s="94" t="s">
        <v>1811</v>
      </c>
      <c r="B13" s="94">
        <v>1141571</v>
      </c>
      <c r="C13" s="94" t="s">
        <v>97</v>
      </c>
      <c r="D13" s="94" t="s">
        <v>120</v>
      </c>
      <c r="E13" s="94" t="s">
        <v>813</v>
      </c>
      <c r="F13" s="94" t="s">
        <v>480</v>
      </c>
      <c r="G13" s="94" t="s">
        <v>99</v>
      </c>
      <c r="H13" s="95">
        <v>729940</v>
      </c>
      <c r="I13" s="95">
        <f>K13*1000/H13*100</f>
        <v>3182</v>
      </c>
      <c r="J13" s="95">
        <v>0</v>
      </c>
      <c r="K13" s="95">
        <f>23226690.8/1000</f>
        <v>23226.6908</v>
      </c>
      <c r="L13" s="96">
        <v>0</v>
      </c>
      <c r="M13" s="96">
        <v>-1E-4</v>
      </c>
      <c r="N13" s="96">
        <v>0</v>
      </c>
    </row>
    <row r="14" spans="1:61" s="97" customFormat="1">
      <c r="A14" s="94" t="s">
        <v>1811</v>
      </c>
      <c r="B14" s="94">
        <v>11415710</v>
      </c>
      <c r="C14" s="94" t="s">
        <v>97</v>
      </c>
      <c r="D14" s="94" t="s">
        <v>120</v>
      </c>
      <c r="E14" s="94" t="s">
        <v>813</v>
      </c>
      <c r="F14" s="94" t="s">
        <v>480</v>
      </c>
      <c r="G14" s="94" t="s">
        <v>99</v>
      </c>
      <c r="H14" s="95">
        <v>469000</v>
      </c>
      <c r="I14" s="95">
        <f>K14*1000/H14*100</f>
        <v>3085.6065573770575</v>
      </c>
      <c r="J14" s="95">
        <v>0</v>
      </c>
      <c r="K14" s="95">
        <f>14471494.7540984/1000</f>
        <v>14471.494754098401</v>
      </c>
      <c r="L14" s="96">
        <v>6.4000000000000003E-3</v>
      </c>
      <c r="M14" s="96">
        <v>7.7000000000000002E-3</v>
      </c>
      <c r="N14" s="96">
        <v>1.6999999999999999E-3</v>
      </c>
    </row>
    <row r="15" spans="1:61">
      <c r="A15" t="s">
        <v>1812</v>
      </c>
      <c r="B15" t="s">
        <v>1813</v>
      </c>
      <c r="C15" t="s">
        <v>97</v>
      </c>
      <c r="D15" t="s">
        <v>120</v>
      </c>
      <c r="E15" t="s">
        <v>1814</v>
      </c>
      <c r="F15" t="s">
        <v>869</v>
      </c>
      <c r="G15" t="s">
        <v>99</v>
      </c>
      <c r="H15" s="63">
        <v>119206</v>
      </c>
      <c r="I15" s="63">
        <v>22570</v>
      </c>
      <c r="J15" s="63">
        <v>0</v>
      </c>
      <c r="K15" s="63">
        <v>26904.7942</v>
      </c>
      <c r="L15" s="64">
        <v>2.0999999999999999E-3</v>
      </c>
      <c r="M15" s="64">
        <v>5.4000000000000003E-3</v>
      </c>
      <c r="N15" s="64">
        <v>1.1999999999999999E-3</v>
      </c>
    </row>
    <row r="16" spans="1:61">
      <c r="A16" t="s">
        <v>1815</v>
      </c>
      <c r="B16" t="s">
        <v>1816</v>
      </c>
      <c r="C16" t="s">
        <v>97</v>
      </c>
      <c r="D16" t="s">
        <v>120</v>
      </c>
      <c r="E16" t="s">
        <v>1213</v>
      </c>
      <c r="F16" t="s">
        <v>869</v>
      </c>
      <c r="G16" t="s">
        <v>99</v>
      </c>
      <c r="H16" s="63">
        <v>2876050</v>
      </c>
      <c r="I16" s="63">
        <v>1251</v>
      </c>
      <c r="J16" s="63">
        <v>0</v>
      </c>
      <c r="K16" s="63">
        <v>35979.385499999997</v>
      </c>
      <c r="L16" s="64">
        <v>5.8999999999999999E-3</v>
      </c>
      <c r="M16" s="64">
        <v>7.3000000000000001E-3</v>
      </c>
      <c r="N16" s="64">
        <v>1.6000000000000001E-3</v>
      </c>
    </row>
    <row r="17" spans="1:14">
      <c r="A17" t="s">
        <v>1817</v>
      </c>
      <c r="B17" t="s">
        <v>1818</v>
      </c>
      <c r="C17" t="s">
        <v>97</v>
      </c>
      <c r="D17" t="s">
        <v>120</v>
      </c>
      <c r="E17" t="s">
        <v>1004</v>
      </c>
      <c r="F17" t="s">
        <v>565</v>
      </c>
      <c r="G17" t="s">
        <v>99</v>
      </c>
      <c r="H17" s="63">
        <v>902682</v>
      </c>
      <c r="I17" s="63">
        <v>3047</v>
      </c>
      <c r="J17" s="63">
        <v>0</v>
      </c>
      <c r="K17" s="63">
        <v>27504.720539999998</v>
      </c>
      <c r="L17" s="64">
        <v>3.5000000000000001E-3</v>
      </c>
      <c r="M17" s="64">
        <v>5.5999999999999999E-3</v>
      </c>
      <c r="N17" s="64">
        <v>1.1999999999999999E-3</v>
      </c>
    </row>
    <row r="18" spans="1:14">
      <c r="A18" t="s">
        <v>1819</v>
      </c>
      <c r="B18" t="s">
        <v>1820</v>
      </c>
      <c r="C18" t="s">
        <v>97</v>
      </c>
      <c r="D18" t="s">
        <v>120</v>
      </c>
      <c r="E18" t="s">
        <v>1821</v>
      </c>
      <c r="F18" t="s">
        <v>565</v>
      </c>
      <c r="G18" t="s">
        <v>99</v>
      </c>
      <c r="H18" s="63">
        <v>1483720</v>
      </c>
      <c r="I18" s="63">
        <v>3230</v>
      </c>
      <c r="J18" s="63">
        <v>0</v>
      </c>
      <c r="K18" s="63">
        <v>47924.156000000003</v>
      </c>
      <c r="L18" s="64">
        <v>6.7000000000000002E-3</v>
      </c>
      <c r="M18" s="64">
        <v>9.7000000000000003E-3</v>
      </c>
      <c r="N18" s="64">
        <v>2.0999999999999999E-3</v>
      </c>
    </row>
    <row r="19" spans="1:14">
      <c r="A19" t="s">
        <v>1822</v>
      </c>
      <c r="B19" t="s">
        <v>1823</v>
      </c>
      <c r="C19" t="s">
        <v>97</v>
      </c>
      <c r="D19" t="s">
        <v>120</v>
      </c>
      <c r="E19" t="s">
        <v>1824</v>
      </c>
      <c r="F19" t="s">
        <v>987</v>
      </c>
      <c r="G19" t="s">
        <v>99</v>
      </c>
      <c r="H19" s="63">
        <v>99736</v>
      </c>
      <c r="I19" s="63">
        <v>42200</v>
      </c>
      <c r="J19" s="63">
        <v>0</v>
      </c>
      <c r="K19" s="63">
        <v>42088.591999999997</v>
      </c>
      <c r="L19" s="64">
        <v>2.3E-3</v>
      </c>
      <c r="M19" s="64">
        <v>8.5000000000000006E-3</v>
      </c>
      <c r="N19" s="64">
        <v>1.8E-3</v>
      </c>
    </row>
    <row r="20" spans="1:14">
      <c r="A20" t="s">
        <v>1825</v>
      </c>
      <c r="B20" t="s">
        <v>1826</v>
      </c>
      <c r="C20" t="s">
        <v>97</v>
      </c>
      <c r="D20" t="s">
        <v>120</v>
      </c>
      <c r="E20" t="s">
        <v>1241</v>
      </c>
      <c r="F20" t="s">
        <v>797</v>
      </c>
      <c r="G20" t="s">
        <v>99</v>
      </c>
      <c r="H20" s="63">
        <v>362</v>
      </c>
      <c r="I20" s="63">
        <v>7400</v>
      </c>
      <c r="J20" s="63">
        <v>0</v>
      </c>
      <c r="K20" s="63">
        <v>26.788</v>
      </c>
      <c r="L20" s="64">
        <v>0</v>
      </c>
      <c r="M20" s="64">
        <v>0</v>
      </c>
      <c r="N20" s="64">
        <v>0</v>
      </c>
    </row>
    <row r="21" spans="1:14">
      <c r="A21" t="s">
        <v>1827</v>
      </c>
      <c r="B21" t="s">
        <v>1828</v>
      </c>
      <c r="C21" t="s">
        <v>97</v>
      </c>
      <c r="D21" t="s">
        <v>120</v>
      </c>
      <c r="E21" t="s">
        <v>796</v>
      </c>
      <c r="F21" t="s">
        <v>797</v>
      </c>
      <c r="G21" t="s">
        <v>99</v>
      </c>
      <c r="H21" s="63">
        <v>490951.6</v>
      </c>
      <c r="I21" s="63">
        <v>2108</v>
      </c>
      <c r="J21" s="63">
        <v>0</v>
      </c>
      <c r="K21" s="63">
        <v>10349.259728000001</v>
      </c>
      <c r="L21" s="64">
        <v>1.1000000000000001E-3</v>
      </c>
      <c r="M21" s="64">
        <v>2.0999999999999999E-3</v>
      </c>
      <c r="N21" s="64">
        <v>5.0000000000000001E-4</v>
      </c>
    </row>
    <row r="22" spans="1:14">
      <c r="A22" t="s">
        <v>1829</v>
      </c>
      <c r="B22" t="s">
        <v>1830</v>
      </c>
      <c r="C22" t="s">
        <v>97</v>
      </c>
      <c r="D22" t="s">
        <v>120</v>
      </c>
      <c r="E22" t="s">
        <v>1831</v>
      </c>
      <c r="F22" t="s">
        <v>415</v>
      </c>
      <c r="G22" t="s">
        <v>99</v>
      </c>
      <c r="H22" s="63">
        <v>456564</v>
      </c>
      <c r="I22" s="63">
        <v>10440</v>
      </c>
      <c r="J22" s="63">
        <v>0</v>
      </c>
      <c r="K22" s="63">
        <v>47665.281600000002</v>
      </c>
      <c r="L22" s="64">
        <v>4.5999999999999999E-3</v>
      </c>
      <c r="M22" s="64">
        <v>9.7000000000000003E-3</v>
      </c>
      <c r="N22" s="64">
        <v>2.0999999999999999E-3</v>
      </c>
    </row>
    <row r="23" spans="1:14">
      <c r="A23" t="s">
        <v>1832</v>
      </c>
      <c r="B23" t="s">
        <v>1833</v>
      </c>
      <c r="C23" t="s">
        <v>97</v>
      </c>
      <c r="D23" t="s">
        <v>120</v>
      </c>
      <c r="E23" t="s">
        <v>785</v>
      </c>
      <c r="F23" t="s">
        <v>415</v>
      </c>
      <c r="G23" t="s">
        <v>99</v>
      </c>
      <c r="H23" s="63">
        <v>6010343</v>
      </c>
      <c r="I23" s="63">
        <v>1552</v>
      </c>
      <c r="J23" s="63">
        <v>0</v>
      </c>
      <c r="K23" s="63">
        <v>93280.523360000007</v>
      </c>
      <c r="L23" s="64">
        <v>5.1999999999999998E-3</v>
      </c>
      <c r="M23" s="64">
        <v>1.89E-2</v>
      </c>
      <c r="N23" s="64">
        <v>4.1000000000000003E-3</v>
      </c>
    </row>
    <row r="24" spans="1:14">
      <c r="A24" t="s">
        <v>1834</v>
      </c>
      <c r="B24" t="s">
        <v>1835</v>
      </c>
      <c r="C24" t="s">
        <v>97</v>
      </c>
      <c r="D24" t="s">
        <v>120</v>
      </c>
      <c r="E24" t="s">
        <v>421</v>
      </c>
      <c r="F24" t="s">
        <v>415</v>
      </c>
      <c r="G24" t="s">
        <v>99</v>
      </c>
      <c r="H24" s="63">
        <v>7389934</v>
      </c>
      <c r="I24" s="63">
        <v>2476</v>
      </c>
      <c r="J24" s="63">
        <v>0</v>
      </c>
      <c r="K24" s="63">
        <v>182974.76584000001</v>
      </c>
      <c r="L24" s="64">
        <v>4.7999999999999996E-3</v>
      </c>
      <c r="M24" s="64">
        <v>3.7100000000000001E-2</v>
      </c>
      <c r="N24" s="64">
        <v>8.0000000000000002E-3</v>
      </c>
    </row>
    <row r="25" spans="1:14">
      <c r="A25" t="s">
        <v>1836</v>
      </c>
      <c r="B25" t="s">
        <v>1837</v>
      </c>
      <c r="C25" t="s">
        <v>97</v>
      </c>
      <c r="D25" t="s">
        <v>120</v>
      </c>
      <c r="E25" t="s">
        <v>687</v>
      </c>
      <c r="F25" t="s">
        <v>415</v>
      </c>
      <c r="G25" t="s">
        <v>99</v>
      </c>
      <c r="H25" s="63">
        <v>280852.21999999997</v>
      </c>
      <c r="I25" s="63">
        <v>10040</v>
      </c>
      <c r="J25" s="63">
        <v>0</v>
      </c>
      <c r="K25" s="63">
        <v>28197.562888</v>
      </c>
      <c r="L25" s="64">
        <v>1.1000000000000001E-3</v>
      </c>
      <c r="M25" s="64">
        <v>5.7000000000000002E-3</v>
      </c>
      <c r="N25" s="64">
        <v>1.1999999999999999E-3</v>
      </c>
    </row>
    <row r="26" spans="1:14">
      <c r="A26" t="s">
        <v>1838</v>
      </c>
      <c r="B26" t="s">
        <v>1839</v>
      </c>
      <c r="C26" t="s">
        <v>97</v>
      </c>
      <c r="D26" t="s">
        <v>120</v>
      </c>
      <c r="E26" t="s">
        <v>1840</v>
      </c>
      <c r="F26" t="s">
        <v>415</v>
      </c>
      <c r="G26" t="s">
        <v>99</v>
      </c>
      <c r="H26" s="63">
        <v>5420586</v>
      </c>
      <c r="I26" s="63">
        <v>2616</v>
      </c>
      <c r="J26" s="63">
        <v>0</v>
      </c>
      <c r="K26" s="63">
        <v>141802.52976</v>
      </c>
      <c r="L26" s="64">
        <v>4.1000000000000003E-3</v>
      </c>
      <c r="M26" s="64">
        <v>2.87E-2</v>
      </c>
      <c r="N26" s="64">
        <v>6.1999999999999998E-3</v>
      </c>
    </row>
    <row r="27" spans="1:14">
      <c r="A27" t="s">
        <v>1841</v>
      </c>
      <c r="B27" t="s">
        <v>1842</v>
      </c>
      <c r="C27" t="s">
        <v>97</v>
      </c>
      <c r="D27" t="s">
        <v>120</v>
      </c>
      <c r="E27" t="s">
        <v>1095</v>
      </c>
      <c r="F27" t="s">
        <v>837</v>
      </c>
      <c r="G27" t="s">
        <v>99</v>
      </c>
      <c r="H27" s="63">
        <v>18</v>
      </c>
      <c r="I27" s="63">
        <v>184900</v>
      </c>
      <c r="J27" s="63">
        <v>0</v>
      </c>
      <c r="K27" s="63">
        <v>33.281999999999996</v>
      </c>
      <c r="L27" s="64">
        <v>0</v>
      </c>
      <c r="M27" s="64">
        <v>0</v>
      </c>
      <c r="N27" s="64">
        <v>0</v>
      </c>
    </row>
    <row r="28" spans="1:14">
      <c r="A28" t="s">
        <v>1843</v>
      </c>
      <c r="B28" t="s">
        <v>1844</v>
      </c>
      <c r="C28" t="s">
        <v>97</v>
      </c>
      <c r="D28" t="s">
        <v>120</v>
      </c>
      <c r="E28" t="s">
        <v>1845</v>
      </c>
      <c r="F28" t="s">
        <v>1846</v>
      </c>
      <c r="G28" t="s">
        <v>99</v>
      </c>
      <c r="H28" s="63">
        <v>3207</v>
      </c>
      <c r="I28" s="63">
        <v>1288</v>
      </c>
      <c r="J28" s="63">
        <v>0</v>
      </c>
      <c r="K28" s="63">
        <v>41.306159999999998</v>
      </c>
      <c r="L28" s="64">
        <v>0</v>
      </c>
      <c r="M28" s="64">
        <v>0</v>
      </c>
      <c r="N28" s="64">
        <v>0</v>
      </c>
    </row>
    <row r="29" spans="1:14">
      <c r="A29" t="s">
        <v>1847</v>
      </c>
      <c r="B29" t="s">
        <v>1848</v>
      </c>
      <c r="C29" t="s">
        <v>97</v>
      </c>
      <c r="D29" t="s">
        <v>120</v>
      </c>
      <c r="E29" t="s">
        <v>1800</v>
      </c>
      <c r="F29" t="s">
        <v>954</v>
      </c>
      <c r="G29" t="s">
        <v>99</v>
      </c>
      <c r="H29" s="63">
        <v>1130</v>
      </c>
      <c r="I29" s="63">
        <v>3285</v>
      </c>
      <c r="J29" s="63">
        <v>0</v>
      </c>
      <c r="K29" s="63">
        <v>37.1205</v>
      </c>
      <c r="L29" s="64">
        <v>0</v>
      </c>
      <c r="M29" s="64">
        <v>0</v>
      </c>
      <c r="N29" s="64">
        <v>0</v>
      </c>
    </row>
    <row r="30" spans="1:14">
      <c r="A30" t="s">
        <v>1849</v>
      </c>
      <c r="B30" t="s">
        <v>1850</v>
      </c>
      <c r="C30" t="s">
        <v>97</v>
      </c>
      <c r="D30" t="s">
        <v>120</v>
      </c>
      <c r="E30" t="s">
        <v>926</v>
      </c>
      <c r="F30" t="s">
        <v>630</v>
      </c>
      <c r="G30" t="s">
        <v>99</v>
      </c>
      <c r="H30" s="63">
        <v>2244535</v>
      </c>
      <c r="I30" s="63">
        <v>2211</v>
      </c>
      <c r="J30" s="63">
        <v>0</v>
      </c>
      <c r="K30" s="63">
        <v>49626.668850000002</v>
      </c>
      <c r="L30" s="64">
        <v>1.6999999999999999E-3</v>
      </c>
      <c r="M30" s="64">
        <v>1.01E-2</v>
      </c>
      <c r="N30" s="64">
        <v>2.2000000000000001E-3</v>
      </c>
    </row>
    <row r="31" spans="1:14">
      <c r="A31" t="s">
        <v>1851</v>
      </c>
      <c r="B31" t="s">
        <v>1852</v>
      </c>
      <c r="C31" t="s">
        <v>97</v>
      </c>
      <c r="D31" t="s">
        <v>120</v>
      </c>
      <c r="E31" t="s">
        <v>1029</v>
      </c>
      <c r="F31" t="s">
        <v>1030</v>
      </c>
      <c r="G31" t="s">
        <v>99</v>
      </c>
      <c r="H31" s="63">
        <v>137438</v>
      </c>
      <c r="I31" s="63">
        <v>9622</v>
      </c>
      <c r="J31" s="63">
        <v>0</v>
      </c>
      <c r="K31" s="63">
        <v>13224.28436</v>
      </c>
      <c r="L31" s="64">
        <v>1.2999999999999999E-3</v>
      </c>
      <c r="M31" s="64">
        <v>2.7000000000000001E-3</v>
      </c>
      <c r="N31" s="64">
        <v>5.9999999999999995E-4</v>
      </c>
    </row>
    <row r="32" spans="1:14">
      <c r="A32" t="s">
        <v>1853</v>
      </c>
      <c r="B32" t="s">
        <v>1854</v>
      </c>
      <c r="C32" t="s">
        <v>97</v>
      </c>
      <c r="D32" t="s">
        <v>120</v>
      </c>
      <c r="E32" t="s">
        <v>1616</v>
      </c>
      <c r="F32" t="s">
        <v>1030</v>
      </c>
      <c r="G32" t="s">
        <v>99</v>
      </c>
      <c r="H32" s="63">
        <v>35403</v>
      </c>
      <c r="I32" s="63">
        <v>33470</v>
      </c>
      <c r="J32" s="63">
        <v>0</v>
      </c>
      <c r="K32" s="63">
        <v>11849.384099999999</v>
      </c>
      <c r="L32" s="64">
        <v>1.2999999999999999E-3</v>
      </c>
      <c r="M32" s="64">
        <v>2.3999999999999998E-3</v>
      </c>
      <c r="N32" s="64">
        <v>5.0000000000000001E-4</v>
      </c>
    </row>
    <row r="33" spans="1:14">
      <c r="A33" t="s">
        <v>1855</v>
      </c>
      <c r="B33" t="s">
        <v>1856</v>
      </c>
      <c r="C33" t="s">
        <v>97</v>
      </c>
      <c r="D33" t="s">
        <v>120</v>
      </c>
      <c r="E33" t="s">
        <v>919</v>
      </c>
      <c r="F33" t="s">
        <v>920</v>
      </c>
      <c r="G33" t="s">
        <v>99</v>
      </c>
      <c r="H33" s="63">
        <v>465315</v>
      </c>
      <c r="I33" s="63">
        <v>9125</v>
      </c>
      <c r="J33" s="63">
        <v>0</v>
      </c>
      <c r="K33" s="63">
        <v>42459.993750000001</v>
      </c>
      <c r="L33" s="64">
        <v>4.0000000000000001E-3</v>
      </c>
      <c r="M33" s="64">
        <v>8.6E-3</v>
      </c>
      <c r="N33" s="64">
        <v>1.9E-3</v>
      </c>
    </row>
    <row r="34" spans="1:14">
      <c r="A34" t="s">
        <v>1857</v>
      </c>
      <c r="B34" t="s">
        <v>1858</v>
      </c>
      <c r="C34" t="s">
        <v>97</v>
      </c>
      <c r="D34" t="s">
        <v>120</v>
      </c>
      <c r="E34" t="s">
        <v>619</v>
      </c>
      <c r="F34" t="s">
        <v>620</v>
      </c>
      <c r="G34" t="s">
        <v>99</v>
      </c>
      <c r="H34" s="63">
        <v>3949726</v>
      </c>
      <c r="I34" s="63">
        <v>2594</v>
      </c>
      <c r="J34" s="63">
        <v>0</v>
      </c>
      <c r="K34" s="63">
        <v>102455.89244</v>
      </c>
      <c r="L34" s="64">
        <v>1.44E-2</v>
      </c>
      <c r="M34" s="64">
        <v>2.0799999999999999E-2</v>
      </c>
      <c r="N34" s="64">
        <v>4.4999999999999997E-3</v>
      </c>
    </row>
    <row r="35" spans="1:14">
      <c r="A35" t="s">
        <v>1859</v>
      </c>
      <c r="B35" t="s">
        <v>1860</v>
      </c>
      <c r="C35" t="s">
        <v>97</v>
      </c>
      <c r="D35" t="s">
        <v>120</v>
      </c>
      <c r="E35" t="s">
        <v>1181</v>
      </c>
      <c r="F35" t="s">
        <v>1182</v>
      </c>
      <c r="G35" t="s">
        <v>99</v>
      </c>
      <c r="H35" s="63">
        <v>1262161</v>
      </c>
      <c r="I35" s="63">
        <v>2485</v>
      </c>
      <c r="J35" s="63">
        <v>0</v>
      </c>
      <c r="K35" s="63">
        <v>31364.700850000001</v>
      </c>
      <c r="L35" s="64">
        <v>3.5000000000000001E-3</v>
      </c>
      <c r="M35" s="64">
        <v>6.4000000000000003E-3</v>
      </c>
      <c r="N35" s="64">
        <v>1.4E-3</v>
      </c>
    </row>
    <row r="36" spans="1:14">
      <c r="A36" t="s">
        <v>1861</v>
      </c>
      <c r="B36" t="s">
        <v>1862</v>
      </c>
      <c r="C36" t="s">
        <v>97</v>
      </c>
      <c r="D36" t="s">
        <v>120</v>
      </c>
      <c r="E36" t="s">
        <v>533</v>
      </c>
      <c r="F36" t="s">
        <v>475</v>
      </c>
      <c r="G36" t="s">
        <v>99</v>
      </c>
      <c r="H36" s="63">
        <v>121383.73</v>
      </c>
      <c r="I36" s="63">
        <v>5466</v>
      </c>
      <c r="J36" s="63">
        <v>0</v>
      </c>
      <c r="K36" s="63">
        <v>6634.8346818</v>
      </c>
      <c r="L36" s="64">
        <v>8.9999999999999998E-4</v>
      </c>
      <c r="M36" s="64">
        <v>1.2999999999999999E-3</v>
      </c>
      <c r="N36" s="64">
        <v>2.9999999999999997E-4</v>
      </c>
    </row>
    <row r="37" spans="1:14">
      <c r="A37" t="s">
        <v>1863</v>
      </c>
      <c r="B37" t="s">
        <v>1864</v>
      </c>
      <c r="C37" t="s">
        <v>97</v>
      </c>
      <c r="D37" t="s">
        <v>120</v>
      </c>
      <c r="E37" t="s">
        <v>634</v>
      </c>
      <c r="F37" t="s">
        <v>475</v>
      </c>
      <c r="G37" t="s">
        <v>99</v>
      </c>
      <c r="H37" s="63">
        <v>1518068</v>
      </c>
      <c r="I37" s="63">
        <v>4540</v>
      </c>
      <c r="J37" s="63">
        <v>0</v>
      </c>
      <c r="K37" s="63">
        <v>68920.287200000006</v>
      </c>
      <c r="L37" s="64">
        <v>8.6999999999999994E-3</v>
      </c>
      <c r="M37" s="64">
        <v>1.4E-2</v>
      </c>
      <c r="N37" s="64">
        <v>3.0000000000000001E-3</v>
      </c>
    </row>
    <row r="38" spans="1:14">
      <c r="A38" t="s">
        <v>1865</v>
      </c>
      <c r="B38" t="s">
        <v>1866</v>
      </c>
      <c r="C38" t="s">
        <v>97</v>
      </c>
      <c r="D38" t="s">
        <v>120</v>
      </c>
      <c r="E38" t="s">
        <v>525</v>
      </c>
      <c r="F38" t="s">
        <v>475</v>
      </c>
      <c r="G38" t="s">
        <v>99</v>
      </c>
      <c r="H38" s="63">
        <v>2555535</v>
      </c>
      <c r="I38" s="63">
        <v>2138</v>
      </c>
      <c r="J38" s="63">
        <v>0</v>
      </c>
      <c r="K38" s="63">
        <v>54637.338300000003</v>
      </c>
      <c r="L38" s="64">
        <v>6.1999999999999998E-3</v>
      </c>
      <c r="M38" s="64">
        <v>1.11E-2</v>
      </c>
      <c r="N38" s="64">
        <v>2.3999999999999998E-3</v>
      </c>
    </row>
    <row r="39" spans="1:14">
      <c r="A39" t="s">
        <v>1867</v>
      </c>
      <c r="B39" t="s">
        <v>1868</v>
      </c>
      <c r="C39" t="s">
        <v>97</v>
      </c>
      <c r="D39" t="s">
        <v>120</v>
      </c>
      <c r="E39" t="s">
        <v>572</v>
      </c>
      <c r="F39" t="s">
        <v>475</v>
      </c>
      <c r="G39" t="s">
        <v>99</v>
      </c>
      <c r="H39" s="63">
        <v>4124789.4</v>
      </c>
      <c r="I39" s="63">
        <v>945</v>
      </c>
      <c r="J39" s="63">
        <v>0</v>
      </c>
      <c r="K39" s="63">
        <v>38979.259830000003</v>
      </c>
      <c r="L39" s="64">
        <v>5.0000000000000001E-3</v>
      </c>
      <c r="M39" s="64">
        <v>7.9000000000000008E-3</v>
      </c>
      <c r="N39" s="64">
        <v>1.6999999999999999E-3</v>
      </c>
    </row>
    <row r="40" spans="1:14">
      <c r="A40" t="s">
        <v>1869</v>
      </c>
      <c r="B40" t="s">
        <v>1870</v>
      </c>
      <c r="C40" t="s">
        <v>97</v>
      </c>
      <c r="D40" t="s">
        <v>120</v>
      </c>
      <c r="E40" t="s">
        <v>588</v>
      </c>
      <c r="F40" t="s">
        <v>475</v>
      </c>
      <c r="G40" t="s">
        <v>99</v>
      </c>
      <c r="H40" s="63">
        <v>184110</v>
      </c>
      <c r="I40" s="63">
        <v>22300</v>
      </c>
      <c r="J40" s="63">
        <v>0</v>
      </c>
      <c r="K40" s="63">
        <v>41056.53</v>
      </c>
      <c r="L40" s="64">
        <v>3.8999999999999998E-3</v>
      </c>
      <c r="M40" s="64">
        <v>8.3000000000000001E-3</v>
      </c>
      <c r="N40" s="64">
        <v>1.8E-3</v>
      </c>
    </row>
    <row r="41" spans="1:14">
      <c r="A41" t="s">
        <v>1871</v>
      </c>
      <c r="B41" t="s">
        <v>1872</v>
      </c>
      <c r="C41" t="s">
        <v>97</v>
      </c>
      <c r="D41" t="s">
        <v>120</v>
      </c>
      <c r="E41" t="s">
        <v>507</v>
      </c>
      <c r="F41" t="s">
        <v>475</v>
      </c>
      <c r="G41" t="s">
        <v>99</v>
      </c>
      <c r="H41" s="63">
        <v>189143</v>
      </c>
      <c r="I41" s="63">
        <v>22950</v>
      </c>
      <c r="J41" s="63">
        <v>233.94346999999999</v>
      </c>
      <c r="K41" s="63">
        <v>43642.26197</v>
      </c>
      <c r="L41" s="64">
        <v>1.6000000000000001E-3</v>
      </c>
      <c r="M41" s="64">
        <v>8.8000000000000005E-3</v>
      </c>
      <c r="N41" s="64">
        <v>1.9E-3</v>
      </c>
    </row>
    <row r="42" spans="1:14">
      <c r="A42" t="s">
        <v>1873</v>
      </c>
      <c r="B42" t="s">
        <v>1874</v>
      </c>
      <c r="C42" t="s">
        <v>97</v>
      </c>
      <c r="D42" t="s">
        <v>120</v>
      </c>
      <c r="E42" t="s">
        <v>1601</v>
      </c>
      <c r="F42" t="s">
        <v>1875</v>
      </c>
      <c r="G42" t="s">
        <v>99</v>
      </c>
      <c r="H42" s="63">
        <v>412190</v>
      </c>
      <c r="I42" s="63">
        <v>3245</v>
      </c>
      <c r="J42" s="63">
        <v>0</v>
      </c>
      <c r="K42" s="63">
        <v>13375.565500000001</v>
      </c>
      <c r="L42" s="64">
        <v>2.9999999999999997E-4</v>
      </c>
      <c r="M42" s="64">
        <v>2.7000000000000001E-3</v>
      </c>
      <c r="N42" s="64">
        <v>5.9999999999999995E-4</v>
      </c>
    </row>
    <row r="43" spans="1:14">
      <c r="A43" t="s">
        <v>1876</v>
      </c>
      <c r="B43" t="s">
        <v>1877</v>
      </c>
      <c r="C43" t="s">
        <v>97</v>
      </c>
      <c r="D43" t="s">
        <v>120</v>
      </c>
      <c r="E43" t="s">
        <v>1878</v>
      </c>
      <c r="F43" t="s">
        <v>1875</v>
      </c>
      <c r="G43" t="s">
        <v>99</v>
      </c>
      <c r="H43" s="63">
        <v>9934</v>
      </c>
      <c r="I43" s="63">
        <v>15000</v>
      </c>
      <c r="J43" s="63">
        <v>0</v>
      </c>
      <c r="K43" s="63">
        <v>1490.1</v>
      </c>
      <c r="L43" s="64">
        <v>1E-4</v>
      </c>
      <c r="M43" s="64">
        <v>2.9999999999999997E-4</v>
      </c>
      <c r="N43" s="64">
        <v>1E-4</v>
      </c>
    </row>
    <row r="44" spans="1:14">
      <c r="A44" t="s">
        <v>1879</v>
      </c>
      <c r="B44" t="s">
        <v>1880</v>
      </c>
      <c r="C44" t="s">
        <v>97</v>
      </c>
      <c r="D44" t="s">
        <v>120</v>
      </c>
      <c r="E44" t="s">
        <v>1881</v>
      </c>
      <c r="F44" t="s">
        <v>1882</v>
      </c>
      <c r="G44" t="s">
        <v>99</v>
      </c>
      <c r="H44" s="63">
        <v>107476.61</v>
      </c>
      <c r="I44" s="63">
        <v>6791</v>
      </c>
      <c r="J44" s="63">
        <v>0</v>
      </c>
      <c r="K44" s="63">
        <v>7298.7365851000004</v>
      </c>
      <c r="L44" s="64">
        <v>1E-3</v>
      </c>
      <c r="M44" s="64">
        <v>1.5E-3</v>
      </c>
      <c r="N44" s="64">
        <v>2.9999999999999997E-4</v>
      </c>
    </row>
    <row r="45" spans="1:14">
      <c r="A45" t="s">
        <v>1883</v>
      </c>
      <c r="B45" t="s">
        <v>1884</v>
      </c>
      <c r="C45" t="s">
        <v>97</v>
      </c>
      <c r="D45" t="s">
        <v>120</v>
      </c>
      <c r="E45" t="s">
        <v>1885</v>
      </c>
      <c r="F45" t="s">
        <v>126</v>
      </c>
      <c r="G45" t="s">
        <v>99</v>
      </c>
      <c r="H45" s="63">
        <v>538</v>
      </c>
      <c r="I45" s="63">
        <v>20910</v>
      </c>
      <c r="J45" s="63">
        <v>0</v>
      </c>
      <c r="K45" s="63">
        <v>112.4958</v>
      </c>
      <c r="L45" s="64">
        <v>0</v>
      </c>
      <c r="M45" s="64">
        <v>0</v>
      </c>
      <c r="N45" s="64">
        <v>0</v>
      </c>
    </row>
    <row r="46" spans="1:14">
      <c r="A46" t="s">
        <v>1886</v>
      </c>
      <c r="B46" t="s">
        <v>1887</v>
      </c>
      <c r="C46" t="s">
        <v>97</v>
      </c>
      <c r="D46" t="s">
        <v>120</v>
      </c>
      <c r="E46" t="s">
        <v>1888</v>
      </c>
      <c r="F46" t="s">
        <v>126</v>
      </c>
      <c r="G46" t="s">
        <v>99</v>
      </c>
      <c r="H46" s="63">
        <v>79813</v>
      </c>
      <c r="I46" s="63">
        <v>79620</v>
      </c>
      <c r="J46" s="63">
        <v>0</v>
      </c>
      <c r="K46" s="63">
        <v>63547.1106</v>
      </c>
      <c r="L46" s="64">
        <v>1.1000000000000001E-3</v>
      </c>
      <c r="M46" s="64">
        <v>1.29E-2</v>
      </c>
      <c r="N46" s="64">
        <v>2.8E-3</v>
      </c>
    </row>
    <row r="47" spans="1:14">
      <c r="A47" t="s">
        <v>1889</v>
      </c>
      <c r="B47" t="s">
        <v>1890</v>
      </c>
      <c r="C47" t="s">
        <v>97</v>
      </c>
      <c r="D47" t="s">
        <v>120</v>
      </c>
      <c r="E47" t="s">
        <v>1562</v>
      </c>
      <c r="F47" t="s">
        <v>126</v>
      </c>
      <c r="G47" t="s">
        <v>99</v>
      </c>
      <c r="H47" s="63">
        <v>43107</v>
      </c>
      <c r="I47" s="63">
        <v>8740</v>
      </c>
      <c r="J47" s="63">
        <v>0</v>
      </c>
      <c r="K47" s="63">
        <v>3767.5518000000002</v>
      </c>
      <c r="L47" s="64">
        <v>8.0000000000000004E-4</v>
      </c>
      <c r="M47" s="64">
        <v>8.0000000000000004E-4</v>
      </c>
      <c r="N47" s="64">
        <v>2.0000000000000001E-4</v>
      </c>
    </row>
    <row r="48" spans="1:14">
      <c r="A48" t="s">
        <v>1891</v>
      </c>
      <c r="B48" t="s">
        <v>1892</v>
      </c>
      <c r="C48" t="s">
        <v>97</v>
      </c>
      <c r="D48" t="s">
        <v>120</v>
      </c>
      <c r="E48" t="s">
        <v>638</v>
      </c>
      <c r="F48" t="s">
        <v>129</v>
      </c>
      <c r="G48" t="s">
        <v>99</v>
      </c>
      <c r="H48" s="63">
        <v>5982187</v>
      </c>
      <c r="I48" s="63">
        <v>355</v>
      </c>
      <c r="J48" s="63">
        <v>0</v>
      </c>
      <c r="K48" s="63">
        <v>21236.763849999999</v>
      </c>
      <c r="L48" s="64">
        <v>2.2000000000000001E-3</v>
      </c>
      <c r="M48" s="64">
        <v>4.3E-3</v>
      </c>
      <c r="N48" s="64">
        <v>8.9999999999999998E-4</v>
      </c>
    </row>
    <row r="49" spans="1:14">
      <c r="A49" s="65" t="s">
        <v>1893</v>
      </c>
      <c r="D49" s="12"/>
      <c r="E49" s="12"/>
      <c r="F49" s="12"/>
      <c r="H49" s="67">
        <v>42957130.609999999</v>
      </c>
      <c r="J49" s="67">
        <v>2018.2560000000001</v>
      </c>
      <c r="K49" s="67">
        <v>869926.64304750005</v>
      </c>
      <c r="M49" s="66">
        <v>0.1762</v>
      </c>
      <c r="N49" s="66">
        <v>3.7999999999999999E-2</v>
      </c>
    </row>
    <row r="50" spans="1:14">
      <c r="A50" t="s">
        <v>1894</v>
      </c>
      <c r="B50" t="s">
        <v>1895</v>
      </c>
      <c r="C50" t="s">
        <v>97</v>
      </c>
      <c r="D50" t="s">
        <v>120</v>
      </c>
      <c r="E50" t="s">
        <v>1107</v>
      </c>
      <c r="F50" t="s">
        <v>98</v>
      </c>
      <c r="G50" t="s">
        <v>99</v>
      </c>
      <c r="H50" s="63">
        <v>91</v>
      </c>
      <c r="I50" s="63">
        <v>13500</v>
      </c>
      <c r="J50" s="63">
        <v>0</v>
      </c>
      <c r="K50" s="63">
        <v>12.285</v>
      </c>
      <c r="L50" s="64">
        <v>0</v>
      </c>
      <c r="M50" s="64">
        <v>0</v>
      </c>
      <c r="N50" s="64">
        <v>0</v>
      </c>
    </row>
    <row r="51" spans="1:14">
      <c r="A51" t="s">
        <v>1896</v>
      </c>
      <c r="B51" t="s">
        <v>1897</v>
      </c>
      <c r="C51" t="s">
        <v>97</v>
      </c>
      <c r="D51" t="s">
        <v>120</v>
      </c>
      <c r="E51" t="s">
        <v>1898</v>
      </c>
      <c r="F51" t="s">
        <v>98</v>
      </c>
      <c r="G51" t="s">
        <v>99</v>
      </c>
      <c r="H51" s="63">
        <v>139550</v>
      </c>
      <c r="I51" s="63">
        <v>37340</v>
      </c>
      <c r="J51" s="63">
        <v>0</v>
      </c>
      <c r="K51" s="63">
        <v>52107.97</v>
      </c>
      <c r="L51" s="64">
        <v>1.03E-2</v>
      </c>
      <c r="M51" s="64">
        <v>1.06E-2</v>
      </c>
      <c r="N51" s="64">
        <v>2.3E-3</v>
      </c>
    </row>
    <row r="52" spans="1:14">
      <c r="A52" t="s">
        <v>1899</v>
      </c>
      <c r="B52" t="s">
        <v>1900</v>
      </c>
      <c r="C52" t="s">
        <v>97</v>
      </c>
      <c r="D52" t="s">
        <v>120</v>
      </c>
      <c r="E52" t="s">
        <v>1901</v>
      </c>
      <c r="F52" t="s">
        <v>1902</v>
      </c>
      <c r="G52" t="s">
        <v>99</v>
      </c>
      <c r="H52" s="63">
        <v>69102</v>
      </c>
      <c r="I52" s="63">
        <v>4042</v>
      </c>
      <c r="J52" s="63">
        <v>0</v>
      </c>
      <c r="K52" s="63">
        <v>2793.10284</v>
      </c>
      <c r="L52" s="64">
        <v>2.3999999999999998E-3</v>
      </c>
      <c r="M52" s="64">
        <v>5.9999999999999995E-4</v>
      </c>
      <c r="N52" s="64">
        <v>1E-4</v>
      </c>
    </row>
    <row r="53" spans="1:14">
      <c r="A53" t="s">
        <v>1903</v>
      </c>
      <c r="B53" t="s">
        <v>1904</v>
      </c>
      <c r="C53" t="s">
        <v>97</v>
      </c>
      <c r="D53" t="s">
        <v>120</v>
      </c>
      <c r="E53" t="s">
        <v>1905</v>
      </c>
      <c r="F53" t="s">
        <v>1902</v>
      </c>
      <c r="G53" t="s">
        <v>99</v>
      </c>
      <c r="H53" s="63">
        <v>109810</v>
      </c>
      <c r="I53" s="63">
        <v>4419</v>
      </c>
      <c r="J53" s="63">
        <v>0</v>
      </c>
      <c r="K53" s="63">
        <v>4852.5038999999997</v>
      </c>
      <c r="L53" s="64">
        <v>4.4000000000000003E-3</v>
      </c>
      <c r="M53" s="64">
        <v>1E-3</v>
      </c>
      <c r="N53" s="64">
        <v>2.0000000000000001E-4</v>
      </c>
    </row>
    <row r="54" spans="1:14">
      <c r="A54" t="s">
        <v>1906</v>
      </c>
      <c r="B54" t="s">
        <v>1907</v>
      </c>
      <c r="C54" t="s">
        <v>97</v>
      </c>
      <c r="D54" t="s">
        <v>120</v>
      </c>
      <c r="E54" t="s">
        <v>1338</v>
      </c>
      <c r="F54" t="s">
        <v>480</v>
      </c>
      <c r="G54" t="s">
        <v>99</v>
      </c>
      <c r="H54" s="63">
        <v>1210104</v>
      </c>
      <c r="I54" s="63">
        <v>84</v>
      </c>
      <c r="J54" s="63">
        <v>0</v>
      </c>
      <c r="K54" s="63">
        <v>1016.48736</v>
      </c>
      <c r="L54" s="64">
        <v>4.0000000000000002E-4</v>
      </c>
      <c r="M54" s="64">
        <v>2.0000000000000001E-4</v>
      </c>
      <c r="N54" s="64">
        <v>0</v>
      </c>
    </row>
    <row r="55" spans="1:14">
      <c r="A55" t="s">
        <v>1908</v>
      </c>
      <c r="B55" t="s">
        <v>1909</v>
      </c>
      <c r="C55" t="s">
        <v>97</v>
      </c>
      <c r="D55" t="s">
        <v>120</v>
      </c>
      <c r="E55" t="s">
        <v>742</v>
      </c>
      <c r="F55" t="s">
        <v>480</v>
      </c>
      <c r="G55" t="s">
        <v>99</v>
      </c>
      <c r="H55" s="63">
        <v>2994899</v>
      </c>
      <c r="I55" s="63">
        <v>107.6</v>
      </c>
      <c r="J55" s="63">
        <v>0</v>
      </c>
      <c r="K55" s="63">
        <v>3222.5113240000001</v>
      </c>
      <c r="L55" s="64">
        <v>2.7000000000000001E-3</v>
      </c>
      <c r="M55" s="64">
        <v>6.9999999999999999E-4</v>
      </c>
      <c r="N55" s="64">
        <v>1E-4</v>
      </c>
    </row>
    <row r="56" spans="1:14">
      <c r="A56" t="s">
        <v>1910</v>
      </c>
      <c r="B56" t="s">
        <v>1911</v>
      </c>
      <c r="C56" t="s">
        <v>97</v>
      </c>
      <c r="D56" t="s">
        <v>120</v>
      </c>
      <c r="E56" t="s">
        <v>1156</v>
      </c>
      <c r="F56" t="s">
        <v>480</v>
      </c>
      <c r="G56" t="s">
        <v>99</v>
      </c>
      <c r="H56" s="63">
        <v>51321</v>
      </c>
      <c r="I56" s="63">
        <v>7187</v>
      </c>
      <c r="J56" s="63">
        <v>0</v>
      </c>
      <c r="K56" s="63">
        <v>3688.4402700000001</v>
      </c>
      <c r="L56" s="64">
        <v>3.2000000000000002E-3</v>
      </c>
      <c r="M56" s="64">
        <v>6.9999999999999999E-4</v>
      </c>
      <c r="N56" s="64">
        <v>2.0000000000000001E-4</v>
      </c>
    </row>
    <row r="57" spans="1:14">
      <c r="A57" t="s">
        <v>1912</v>
      </c>
      <c r="B57" t="s">
        <v>1913</v>
      </c>
      <c r="C57" t="s">
        <v>97</v>
      </c>
      <c r="D57" t="s">
        <v>120</v>
      </c>
      <c r="E57" t="s">
        <v>716</v>
      </c>
      <c r="F57" t="s">
        <v>480</v>
      </c>
      <c r="G57" t="s">
        <v>99</v>
      </c>
      <c r="H57" s="63">
        <v>28689</v>
      </c>
      <c r="I57" s="63">
        <v>40020</v>
      </c>
      <c r="J57" s="63">
        <v>0</v>
      </c>
      <c r="K57" s="63">
        <v>11481.337799999999</v>
      </c>
      <c r="L57" s="64">
        <v>2.3E-3</v>
      </c>
      <c r="M57" s="64">
        <v>2.3E-3</v>
      </c>
      <c r="N57" s="64">
        <v>5.0000000000000001E-4</v>
      </c>
    </row>
    <row r="58" spans="1:14">
      <c r="A58" t="s">
        <v>1914</v>
      </c>
      <c r="B58" t="s">
        <v>1915</v>
      </c>
      <c r="C58" t="s">
        <v>97</v>
      </c>
      <c r="D58" t="s">
        <v>120</v>
      </c>
      <c r="E58" t="s">
        <v>1394</v>
      </c>
      <c r="F58" t="s">
        <v>869</v>
      </c>
      <c r="G58" t="s">
        <v>99</v>
      </c>
      <c r="H58" s="63">
        <v>50300</v>
      </c>
      <c r="I58" s="63">
        <v>9967</v>
      </c>
      <c r="J58" s="63">
        <v>0</v>
      </c>
      <c r="K58" s="63">
        <v>5013.4009999999998</v>
      </c>
      <c r="L58" s="64">
        <v>3.8E-3</v>
      </c>
      <c r="M58" s="64">
        <v>1E-3</v>
      </c>
      <c r="N58" s="64">
        <v>2.0000000000000001E-4</v>
      </c>
    </row>
    <row r="59" spans="1:14">
      <c r="A59" t="s">
        <v>1916</v>
      </c>
      <c r="B59" t="s">
        <v>1917</v>
      </c>
      <c r="C59" t="s">
        <v>97</v>
      </c>
      <c r="D59" t="s">
        <v>120</v>
      </c>
      <c r="E59" t="s">
        <v>1326</v>
      </c>
      <c r="F59" t="s">
        <v>869</v>
      </c>
      <c r="G59" t="s">
        <v>99</v>
      </c>
      <c r="H59" s="63">
        <v>7091654</v>
      </c>
      <c r="I59" s="63">
        <v>699.5</v>
      </c>
      <c r="J59" s="63">
        <v>0</v>
      </c>
      <c r="K59" s="63">
        <v>49606.119729999999</v>
      </c>
      <c r="L59" s="64">
        <v>7.7000000000000002E-3</v>
      </c>
      <c r="M59" s="64">
        <v>0.01</v>
      </c>
      <c r="N59" s="64">
        <v>2.2000000000000001E-3</v>
      </c>
    </row>
    <row r="60" spans="1:14">
      <c r="A60" t="s">
        <v>1918</v>
      </c>
      <c r="B60" t="s">
        <v>1919</v>
      </c>
      <c r="C60" t="s">
        <v>97</v>
      </c>
      <c r="D60" t="s">
        <v>120</v>
      </c>
      <c r="E60" t="s">
        <v>1920</v>
      </c>
      <c r="F60" t="s">
        <v>869</v>
      </c>
      <c r="G60" t="s">
        <v>99</v>
      </c>
      <c r="H60" s="63">
        <v>44516</v>
      </c>
      <c r="I60" s="63">
        <v>1539</v>
      </c>
      <c r="J60" s="63">
        <v>0</v>
      </c>
      <c r="K60" s="63">
        <v>685.10123999999996</v>
      </c>
      <c r="L60" s="64">
        <v>2.9999999999999997E-4</v>
      </c>
      <c r="M60" s="64">
        <v>1E-4</v>
      </c>
      <c r="N60" s="64">
        <v>0</v>
      </c>
    </row>
    <row r="61" spans="1:14">
      <c r="A61" t="s">
        <v>1921</v>
      </c>
      <c r="B61" t="s">
        <v>1922</v>
      </c>
      <c r="C61" t="s">
        <v>97</v>
      </c>
      <c r="D61" t="s">
        <v>120</v>
      </c>
      <c r="E61" t="s">
        <v>1923</v>
      </c>
      <c r="F61" t="s">
        <v>869</v>
      </c>
      <c r="G61" t="s">
        <v>99</v>
      </c>
      <c r="H61" s="63">
        <v>46051</v>
      </c>
      <c r="I61" s="63">
        <v>10220</v>
      </c>
      <c r="J61" s="63">
        <v>0</v>
      </c>
      <c r="K61" s="63">
        <v>4706.4121999999998</v>
      </c>
      <c r="L61" s="64">
        <v>1.8E-3</v>
      </c>
      <c r="M61" s="64">
        <v>1E-3</v>
      </c>
      <c r="N61" s="64">
        <v>2.0000000000000001E-4</v>
      </c>
    </row>
    <row r="62" spans="1:14">
      <c r="A62" t="s">
        <v>1924</v>
      </c>
      <c r="B62" t="s">
        <v>1925</v>
      </c>
      <c r="C62" t="s">
        <v>97</v>
      </c>
      <c r="D62" t="s">
        <v>120</v>
      </c>
      <c r="E62" t="s">
        <v>789</v>
      </c>
      <c r="F62" t="s">
        <v>790</v>
      </c>
      <c r="G62" t="s">
        <v>99</v>
      </c>
      <c r="H62" s="63">
        <v>9</v>
      </c>
      <c r="I62" s="63">
        <v>70500</v>
      </c>
      <c r="J62" s="63">
        <v>0</v>
      </c>
      <c r="K62" s="63">
        <v>6.3449999999999998</v>
      </c>
      <c r="L62" s="64">
        <v>0</v>
      </c>
      <c r="M62" s="64">
        <v>0</v>
      </c>
      <c r="N62" s="64">
        <v>0</v>
      </c>
    </row>
    <row r="63" spans="1:14">
      <c r="A63" t="s">
        <v>1926</v>
      </c>
      <c r="B63" t="s">
        <v>1927</v>
      </c>
      <c r="C63" t="s">
        <v>97</v>
      </c>
      <c r="D63" t="s">
        <v>120</v>
      </c>
      <c r="E63" t="s">
        <v>1928</v>
      </c>
      <c r="F63" t="s">
        <v>1929</v>
      </c>
      <c r="G63" t="s">
        <v>99</v>
      </c>
      <c r="H63" s="63">
        <v>667</v>
      </c>
      <c r="I63" s="63">
        <v>2673</v>
      </c>
      <c r="J63" s="63">
        <v>0</v>
      </c>
      <c r="K63" s="63">
        <v>17.82891</v>
      </c>
      <c r="L63" s="64">
        <v>0</v>
      </c>
      <c r="M63" s="64">
        <v>0</v>
      </c>
      <c r="N63" s="64">
        <v>0</v>
      </c>
    </row>
    <row r="64" spans="1:14">
      <c r="A64" t="s">
        <v>1930</v>
      </c>
      <c r="B64" t="s">
        <v>1931</v>
      </c>
      <c r="C64" t="s">
        <v>97</v>
      </c>
      <c r="D64" t="s">
        <v>120</v>
      </c>
      <c r="E64" t="s">
        <v>1932</v>
      </c>
      <c r="F64" t="s">
        <v>1929</v>
      </c>
      <c r="G64" t="s">
        <v>99</v>
      </c>
      <c r="H64" s="63">
        <v>285</v>
      </c>
      <c r="I64" s="63">
        <v>1910</v>
      </c>
      <c r="J64" s="63">
        <v>0</v>
      </c>
      <c r="K64" s="63">
        <v>5.4435000000000002</v>
      </c>
      <c r="L64" s="64">
        <v>0</v>
      </c>
      <c r="M64" s="64">
        <v>0</v>
      </c>
      <c r="N64" s="64">
        <v>0</v>
      </c>
    </row>
    <row r="65" spans="1:14">
      <c r="A65" t="s">
        <v>1933</v>
      </c>
      <c r="B65" t="s">
        <v>1934</v>
      </c>
      <c r="C65" t="s">
        <v>97</v>
      </c>
      <c r="D65" t="s">
        <v>120</v>
      </c>
      <c r="E65" t="s">
        <v>1935</v>
      </c>
      <c r="F65" t="s">
        <v>565</v>
      </c>
      <c r="G65" t="s">
        <v>99</v>
      </c>
      <c r="H65" s="63">
        <v>35998</v>
      </c>
      <c r="I65" s="63">
        <v>10900</v>
      </c>
      <c r="J65" s="63">
        <v>0</v>
      </c>
      <c r="K65" s="63">
        <v>3923.7820000000002</v>
      </c>
      <c r="L65" s="64">
        <v>2.5000000000000001E-3</v>
      </c>
      <c r="M65" s="64">
        <v>8.0000000000000004E-4</v>
      </c>
      <c r="N65" s="64">
        <v>2.0000000000000001E-4</v>
      </c>
    </row>
    <row r="66" spans="1:14">
      <c r="A66" t="s">
        <v>1936</v>
      </c>
      <c r="B66" t="s">
        <v>1937</v>
      </c>
      <c r="C66" t="s">
        <v>97</v>
      </c>
      <c r="D66" t="s">
        <v>120</v>
      </c>
      <c r="E66" t="s">
        <v>1938</v>
      </c>
      <c r="F66" t="s">
        <v>565</v>
      </c>
      <c r="G66" t="s">
        <v>99</v>
      </c>
      <c r="H66" s="63">
        <v>573607</v>
      </c>
      <c r="I66" s="63">
        <v>6470</v>
      </c>
      <c r="J66" s="63">
        <v>0</v>
      </c>
      <c r="K66" s="63">
        <v>37112.372900000002</v>
      </c>
      <c r="L66" s="64">
        <v>8.5000000000000006E-3</v>
      </c>
      <c r="M66" s="64">
        <v>7.4999999999999997E-3</v>
      </c>
      <c r="N66" s="64">
        <v>1.6000000000000001E-3</v>
      </c>
    </row>
    <row r="67" spans="1:14">
      <c r="A67" t="s">
        <v>1939</v>
      </c>
      <c r="B67" t="s">
        <v>1940</v>
      </c>
      <c r="C67" t="s">
        <v>97</v>
      </c>
      <c r="D67" t="s">
        <v>120</v>
      </c>
      <c r="E67" t="s">
        <v>1941</v>
      </c>
      <c r="F67" t="s">
        <v>565</v>
      </c>
      <c r="G67" t="s">
        <v>99</v>
      </c>
      <c r="H67" s="63">
        <v>2563257</v>
      </c>
      <c r="I67" s="63">
        <v>449</v>
      </c>
      <c r="J67" s="63">
        <v>0</v>
      </c>
      <c r="K67" s="63">
        <v>11509.023929999999</v>
      </c>
      <c r="L67" s="64">
        <v>2.3999999999999998E-3</v>
      </c>
      <c r="M67" s="64">
        <v>2.3E-3</v>
      </c>
      <c r="N67" s="64">
        <v>5.0000000000000001E-4</v>
      </c>
    </row>
    <row r="68" spans="1:14">
      <c r="A68" t="s">
        <v>1942</v>
      </c>
      <c r="B68" t="s">
        <v>1943</v>
      </c>
      <c r="C68" t="s">
        <v>97</v>
      </c>
      <c r="D68" t="s">
        <v>120</v>
      </c>
      <c r="E68" t="s">
        <v>964</v>
      </c>
      <c r="F68" t="s">
        <v>565</v>
      </c>
      <c r="G68" t="s">
        <v>99</v>
      </c>
      <c r="H68" s="63">
        <v>57347</v>
      </c>
      <c r="I68" s="63">
        <v>6450</v>
      </c>
      <c r="J68" s="63">
        <v>0</v>
      </c>
      <c r="K68" s="63">
        <v>3698.8815</v>
      </c>
      <c r="L68" s="64">
        <v>8.9999999999999998E-4</v>
      </c>
      <c r="M68" s="64">
        <v>6.9999999999999999E-4</v>
      </c>
      <c r="N68" s="64">
        <v>2.0000000000000001E-4</v>
      </c>
    </row>
    <row r="69" spans="1:14">
      <c r="A69" t="s">
        <v>1944</v>
      </c>
      <c r="B69" t="s">
        <v>1945</v>
      </c>
      <c r="C69" t="s">
        <v>97</v>
      </c>
      <c r="D69" t="s">
        <v>120</v>
      </c>
      <c r="E69" t="s">
        <v>1946</v>
      </c>
      <c r="F69" t="s">
        <v>987</v>
      </c>
      <c r="G69" t="s">
        <v>99</v>
      </c>
      <c r="H69" s="63">
        <v>391</v>
      </c>
      <c r="I69" s="63">
        <v>3977</v>
      </c>
      <c r="J69" s="63">
        <v>0</v>
      </c>
      <c r="K69" s="63">
        <v>15.55007</v>
      </c>
      <c r="L69" s="64">
        <v>0</v>
      </c>
      <c r="M69" s="64">
        <v>0</v>
      </c>
      <c r="N69" s="64">
        <v>0</v>
      </c>
    </row>
    <row r="70" spans="1:14">
      <c r="A70" t="s">
        <v>1947</v>
      </c>
      <c r="B70" t="s">
        <v>1948</v>
      </c>
      <c r="C70" t="s">
        <v>97</v>
      </c>
      <c r="D70" t="s">
        <v>120</v>
      </c>
      <c r="E70" t="s">
        <v>1188</v>
      </c>
      <c r="F70" t="s">
        <v>797</v>
      </c>
      <c r="G70" t="s">
        <v>99</v>
      </c>
      <c r="H70" s="63">
        <v>204709</v>
      </c>
      <c r="I70" s="63">
        <v>1310</v>
      </c>
      <c r="J70" s="63">
        <v>0</v>
      </c>
      <c r="K70" s="63">
        <v>2681.6878999999999</v>
      </c>
      <c r="L70" s="64">
        <v>1E-3</v>
      </c>
      <c r="M70" s="64">
        <v>5.0000000000000001E-4</v>
      </c>
      <c r="N70" s="64">
        <v>1E-4</v>
      </c>
    </row>
    <row r="71" spans="1:14">
      <c r="A71" t="s">
        <v>1949</v>
      </c>
      <c r="B71" t="s">
        <v>1950</v>
      </c>
      <c r="C71" t="s">
        <v>97</v>
      </c>
      <c r="D71" t="s">
        <v>120</v>
      </c>
      <c r="E71" t="s">
        <v>1225</v>
      </c>
      <c r="F71" t="s">
        <v>797</v>
      </c>
      <c r="G71" t="s">
        <v>99</v>
      </c>
      <c r="H71" s="63">
        <v>113220</v>
      </c>
      <c r="I71" s="63">
        <v>16070</v>
      </c>
      <c r="J71" s="63">
        <v>0</v>
      </c>
      <c r="K71" s="63">
        <v>18194.454000000002</v>
      </c>
      <c r="L71" s="64">
        <v>8.9999999999999993E-3</v>
      </c>
      <c r="M71" s="64">
        <v>3.7000000000000002E-3</v>
      </c>
      <c r="N71" s="64">
        <v>8.0000000000000004E-4</v>
      </c>
    </row>
    <row r="72" spans="1:14">
      <c r="A72" t="s">
        <v>1951</v>
      </c>
      <c r="B72" t="s">
        <v>1952</v>
      </c>
      <c r="C72" t="s">
        <v>97</v>
      </c>
      <c r="D72" t="s">
        <v>120</v>
      </c>
      <c r="E72" t="s">
        <v>1115</v>
      </c>
      <c r="F72" t="s">
        <v>797</v>
      </c>
      <c r="G72" t="s">
        <v>99</v>
      </c>
      <c r="H72" s="63">
        <v>71825</v>
      </c>
      <c r="I72" s="63">
        <v>19420</v>
      </c>
      <c r="J72" s="63">
        <v>0</v>
      </c>
      <c r="K72" s="63">
        <v>13948.415000000001</v>
      </c>
      <c r="L72" s="64">
        <v>3.8E-3</v>
      </c>
      <c r="M72" s="64">
        <v>2.8E-3</v>
      </c>
      <c r="N72" s="64">
        <v>5.9999999999999995E-4</v>
      </c>
    </row>
    <row r="73" spans="1:14">
      <c r="A73" t="s">
        <v>1953</v>
      </c>
      <c r="B73" t="s">
        <v>1954</v>
      </c>
      <c r="C73" t="s">
        <v>97</v>
      </c>
      <c r="D73" t="s">
        <v>120</v>
      </c>
      <c r="E73" t="s">
        <v>1955</v>
      </c>
      <c r="F73" t="s">
        <v>797</v>
      </c>
      <c r="G73" t="s">
        <v>99</v>
      </c>
      <c r="H73" s="63">
        <v>110142</v>
      </c>
      <c r="I73" s="63">
        <v>7458</v>
      </c>
      <c r="J73" s="63">
        <v>0</v>
      </c>
      <c r="K73" s="63">
        <v>8214.3903599999994</v>
      </c>
      <c r="L73" s="64">
        <v>3.5000000000000001E-3</v>
      </c>
      <c r="M73" s="64">
        <v>1.6999999999999999E-3</v>
      </c>
      <c r="N73" s="64">
        <v>4.0000000000000002E-4</v>
      </c>
    </row>
    <row r="74" spans="1:14">
      <c r="A74" t="s">
        <v>1956</v>
      </c>
      <c r="B74" t="s">
        <v>1957</v>
      </c>
      <c r="C74" t="s">
        <v>97</v>
      </c>
      <c r="D74" t="s">
        <v>120</v>
      </c>
      <c r="E74" t="s">
        <v>1958</v>
      </c>
      <c r="F74" t="s">
        <v>797</v>
      </c>
      <c r="G74" t="s">
        <v>99</v>
      </c>
      <c r="H74" s="63">
        <v>120784</v>
      </c>
      <c r="I74" s="63">
        <v>1325</v>
      </c>
      <c r="J74" s="63">
        <v>0</v>
      </c>
      <c r="K74" s="63">
        <v>1600.3879999999999</v>
      </c>
      <c r="L74" s="64">
        <v>4.0000000000000002E-4</v>
      </c>
      <c r="M74" s="64">
        <v>2.9999999999999997E-4</v>
      </c>
      <c r="N74" s="64">
        <v>1E-4</v>
      </c>
    </row>
    <row r="75" spans="1:14">
      <c r="A75" t="s">
        <v>1959</v>
      </c>
      <c r="B75" t="s">
        <v>1960</v>
      </c>
      <c r="C75" t="s">
        <v>97</v>
      </c>
      <c r="D75" t="s">
        <v>120</v>
      </c>
      <c r="E75" t="s">
        <v>1961</v>
      </c>
      <c r="F75" t="s">
        <v>415</v>
      </c>
      <c r="G75" t="s">
        <v>99</v>
      </c>
      <c r="H75" s="63">
        <v>107671</v>
      </c>
      <c r="I75" s="63">
        <v>12190</v>
      </c>
      <c r="J75" s="63">
        <v>0</v>
      </c>
      <c r="K75" s="63">
        <v>13125.0949</v>
      </c>
      <c r="L75" s="64">
        <v>3.0000000000000001E-3</v>
      </c>
      <c r="M75" s="64">
        <v>2.7000000000000001E-3</v>
      </c>
      <c r="N75" s="64">
        <v>5.9999999999999995E-4</v>
      </c>
    </row>
    <row r="76" spans="1:14">
      <c r="A76" t="s">
        <v>1962</v>
      </c>
      <c r="B76" t="s">
        <v>1963</v>
      </c>
      <c r="C76" t="s">
        <v>97</v>
      </c>
      <c r="D76" t="s">
        <v>120</v>
      </c>
      <c r="E76" t="s">
        <v>1964</v>
      </c>
      <c r="F76" t="s">
        <v>837</v>
      </c>
      <c r="G76" t="s">
        <v>99</v>
      </c>
      <c r="H76" s="63">
        <v>11018</v>
      </c>
      <c r="I76" s="63">
        <v>23270</v>
      </c>
      <c r="J76" s="63">
        <v>0</v>
      </c>
      <c r="K76" s="63">
        <v>2563.8886000000002</v>
      </c>
      <c r="L76" s="64">
        <v>1.1000000000000001E-3</v>
      </c>
      <c r="M76" s="64">
        <v>5.0000000000000001E-4</v>
      </c>
      <c r="N76" s="64">
        <v>1E-4</v>
      </c>
    </row>
    <row r="77" spans="1:14">
      <c r="A77" t="s">
        <v>1965</v>
      </c>
      <c r="B77" t="s">
        <v>1966</v>
      </c>
      <c r="C77" t="s">
        <v>97</v>
      </c>
      <c r="D77" t="s">
        <v>120</v>
      </c>
      <c r="E77" t="s">
        <v>1092</v>
      </c>
      <c r="F77" t="s">
        <v>837</v>
      </c>
      <c r="G77" t="s">
        <v>99</v>
      </c>
      <c r="H77" s="63">
        <v>54872</v>
      </c>
      <c r="I77" s="63">
        <v>19400</v>
      </c>
      <c r="J77" s="63">
        <v>0</v>
      </c>
      <c r="K77" s="63">
        <v>10645.168</v>
      </c>
      <c r="L77" s="64">
        <v>1.6000000000000001E-3</v>
      </c>
      <c r="M77" s="64">
        <v>2.2000000000000001E-3</v>
      </c>
      <c r="N77" s="64">
        <v>5.0000000000000001E-4</v>
      </c>
    </row>
    <row r="78" spans="1:14">
      <c r="A78" t="s">
        <v>1967</v>
      </c>
      <c r="B78" t="s">
        <v>1968</v>
      </c>
      <c r="C78" t="s">
        <v>97</v>
      </c>
      <c r="D78" t="s">
        <v>120</v>
      </c>
      <c r="E78" t="s">
        <v>933</v>
      </c>
      <c r="F78" t="s">
        <v>837</v>
      </c>
      <c r="G78" t="s">
        <v>99</v>
      </c>
      <c r="H78" s="63">
        <v>173</v>
      </c>
      <c r="I78" s="63">
        <v>8840</v>
      </c>
      <c r="J78" s="63">
        <v>0</v>
      </c>
      <c r="K78" s="63">
        <v>15.293200000000001</v>
      </c>
      <c r="L78" s="64">
        <v>0</v>
      </c>
      <c r="M78" s="64">
        <v>0</v>
      </c>
      <c r="N78" s="64">
        <v>0</v>
      </c>
    </row>
    <row r="79" spans="1:14">
      <c r="A79" t="s">
        <v>1969</v>
      </c>
      <c r="B79" t="s">
        <v>1970</v>
      </c>
      <c r="C79" t="s">
        <v>97</v>
      </c>
      <c r="D79" t="s">
        <v>120</v>
      </c>
      <c r="E79" t="s">
        <v>1264</v>
      </c>
      <c r="F79" t="s">
        <v>837</v>
      </c>
      <c r="G79" t="s">
        <v>99</v>
      </c>
      <c r="H79" s="63">
        <v>28611</v>
      </c>
      <c r="I79" s="63">
        <v>98760</v>
      </c>
      <c r="J79" s="63">
        <v>0</v>
      </c>
      <c r="K79" s="63">
        <v>28256.223600000001</v>
      </c>
      <c r="L79" s="64">
        <v>3.7000000000000002E-3</v>
      </c>
      <c r="M79" s="64">
        <v>5.7000000000000002E-3</v>
      </c>
      <c r="N79" s="64">
        <v>1.1999999999999999E-3</v>
      </c>
    </row>
    <row r="80" spans="1:14">
      <c r="A80" t="s">
        <v>1971</v>
      </c>
      <c r="B80" t="s">
        <v>1972</v>
      </c>
      <c r="C80" t="s">
        <v>97</v>
      </c>
      <c r="D80" t="s">
        <v>120</v>
      </c>
      <c r="E80" t="s">
        <v>1973</v>
      </c>
      <c r="F80" t="s">
        <v>837</v>
      </c>
      <c r="G80" t="s">
        <v>99</v>
      </c>
      <c r="H80" s="63">
        <v>41731</v>
      </c>
      <c r="I80" s="63">
        <v>7143</v>
      </c>
      <c r="J80" s="63">
        <v>0</v>
      </c>
      <c r="K80" s="63">
        <v>2980.8453300000001</v>
      </c>
      <c r="L80" s="64">
        <v>1.6999999999999999E-3</v>
      </c>
      <c r="M80" s="64">
        <v>5.9999999999999995E-4</v>
      </c>
      <c r="N80" s="64">
        <v>1E-4</v>
      </c>
    </row>
    <row r="81" spans="1:14">
      <c r="A81" t="s">
        <v>1974</v>
      </c>
      <c r="B81" t="s">
        <v>1975</v>
      </c>
      <c r="C81" t="s">
        <v>97</v>
      </c>
      <c r="D81" t="s">
        <v>120</v>
      </c>
      <c r="E81" t="s">
        <v>1976</v>
      </c>
      <c r="F81" t="s">
        <v>837</v>
      </c>
      <c r="G81" t="s">
        <v>99</v>
      </c>
      <c r="H81" s="63">
        <v>10959</v>
      </c>
      <c r="I81" s="63">
        <v>36490</v>
      </c>
      <c r="J81" s="63">
        <v>0</v>
      </c>
      <c r="K81" s="63">
        <v>3998.9391000000001</v>
      </c>
      <c r="L81" s="64">
        <v>1.4E-3</v>
      </c>
      <c r="M81" s="64">
        <v>8.0000000000000004E-4</v>
      </c>
      <c r="N81" s="64">
        <v>2.0000000000000001E-4</v>
      </c>
    </row>
    <row r="82" spans="1:14">
      <c r="A82" t="s">
        <v>1977</v>
      </c>
      <c r="B82" t="s">
        <v>1978</v>
      </c>
      <c r="C82" t="s">
        <v>97</v>
      </c>
      <c r="D82" t="s">
        <v>120</v>
      </c>
      <c r="E82" t="s">
        <v>1979</v>
      </c>
      <c r="F82" t="s">
        <v>837</v>
      </c>
      <c r="G82" t="s">
        <v>99</v>
      </c>
      <c r="H82" s="63">
        <v>117625</v>
      </c>
      <c r="I82" s="63">
        <v>11240</v>
      </c>
      <c r="J82" s="63">
        <v>0</v>
      </c>
      <c r="K82" s="63">
        <v>13221.05</v>
      </c>
      <c r="L82" s="64">
        <v>2.2000000000000001E-3</v>
      </c>
      <c r="M82" s="64">
        <v>2.7000000000000001E-3</v>
      </c>
      <c r="N82" s="64">
        <v>5.9999999999999995E-4</v>
      </c>
    </row>
    <row r="83" spans="1:14">
      <c r="A83" t="s">
        <v>1980</v>
      </c>
      <c r="B83" t="s">
        <v>1981</v>
      </c>
      <c r="C83" t="s">
        <v>97</v>
      </c>
      <c r="D83" t="s">
        <v>120</v>
      </c>
      <c r="E83" t="s">
        <v>1982</v>
      </c>
      <c r="F83" t="s">
        <v>1983</v>
      </c>
      <c r="G83" t="s">
        <v>99</v>
      </c>
      <c r="H83" s="63">
        <v>2810</v>
      </c>
      <c r="I83" s="63">
        <v>398.4</v>
      </c>
      <c r="J83" s="63">
        <v>0</v>
      </c>
      <c r="K83" s="63">
        <v>11.195040000000001</v>
      </c>
      <c r="L83" s="64">
        <v>0</v>
      </c>
      <c r="M83" s="64">
        <v>0</v>
      </c>
      <c r="N83" s="64">
        <v>0</v>
      </c>
    </row>
    <row r="84" spans="1:14">
      <c r="A84" t="s">
        <v>1984</v>
      </c>
      <c r="B84" t="s">
        <v>1985</v>
      </c>
      <c r="C84" t="s">
        <v>97</v>
      </c>
      <c r="D84" t="s">
        <v>120</v>
      </c>
      <c r="E84" t="s">
        <v>1483</v>
      </c>
      <c r="F84" t="s">
        <v>954</v>
      </c>
      <c r="G84" t="s">
        <v>99</v>
      </c>
      <c r="H84" s="63">
        <v>127237</v>
      </c>
      <c r="I84" s="63">
        <v>21850</v>
      </c>
      <c r="J84" s="63">
        <v>0</v>
      </c>
      <c r="K84" s="63">
        <v>27801.284500000002</v>
      </c>
      <c r="L84" s="64">
        <v>7.1999999999999998E-3</v>
      </c>
      <c r="M84" s="64">
        <v>5.5999999999999999E-3</v>
      </c>
      <c r="N84" s="64">
        <v>1.1999999999999999E-3</v>
      </c>
    </row>
    <row r="85" spans="1:14">
      <c r="A85" t="s">
        <v>1986</v>
      </c>
      <c r="B85" t="s">
        <v>1987</v>
      </c>
      <c r="C85" t="s">
        <v>97</v>
      </c>
      <c r="D85" t="s">
        <v>120</v>
      </c>
      <c r="E85" t="s">
        <v>1570</v>
      </c>
      <c r="F85" t="s">
        <v>954</v>
      </c>
      <c r="G85" t="s">
        <v>99</v>
      </c>
      <c r="H85" s="63">
        <v>2445988.83</v>
      </c>
      <c r="I85" s="63">
        <v>522</v>
      </c>
      <c r="J85" s="63">
        <v>0</v>
      </c>
      <c r="K85" s="63">
        <v>12768.0616926</v>
      </c>
      <c r="L85" s="64">
        <v>2.0999999999999999E-3</v>
      </c>
      <c r="M85" s="64">
        <v>2.5999999999999999E-3</v>
      </c>
      <c r="N85" s="64">
        <v>5.9999999999999995E-4</v>
      </c>
    </row>
    <row r="86" spans="1:14">
      <c r="A86" t="s">
        <v>1988</v>
      </c>
      <c r="B86" t="s">
        <v>1989</v>
      </c>
      <c r="C86" t="s">
        <v>97</v>
      </c>
      <c r="D86" t="s">
        <v>120</v>
      </c>
      <c r="E86" t="s">
        <v>953</v>
      </c>
      <c r="F86" t="s">
        <v>954</v>
      </c>
      <c r="G86" t="s">
        <v>99</v>
      </c>
      <c r="H86" s="63">
        <v>7797579.2999999998</v>
      </c>
      <c r="I86" s="63">
        <v>73</v>
      </c>
      <c r="J86" s="63">
        <v>0</v>
      </c>
      <c r="K86" s="63">
        <v>5692.2328889999999</v>
      </c>
      <c r="L86" s="64">
        <v>3.0000000000000001E-3</v>
      </c>
      <c r="M86" s="64">
        <v>1.1999999999999999E-3</v>
      </c>
      <c r="N86" s="64">
        <v>2.0000000000000001E-4</v>
      </c>
    </row>
    <row r="87" spans="1:14">
      <c r="A87" t="s">
        <v>1990</v>
      </c>
      <c r="B87" t="s">
        <v>1991</v>
      </c>
      <c r="C87" t="s">
        <v>97</v>
      </c>
      <c r="D87" t="s">
        <v>120</v>
      </c>
      <c r="E87" t="s">
        <v>967</v>
      </c>
      <c r="F87" t="s">
        <v>954</v>
      </c>
      <c r="G87" t="s">
        <v>99</v>
      </c>
      <c r="H87" s="63">
        <v>262</v>
      </c>
      <c r="I87" s="63">
        <v>1518</v>
      </c>
      <c r="J87" s="63">
        <v>0</v>
      </c>
      <c r="K87" s="63">
        <v>3.97716</v>
      </c>
      <c r="L87" s="64">
        <v>0</v>
      </c>
      <c r="M87" s="64">
        <v>0</v>
      </c>
      <c r="N87" s="64">
        <v>0</v>
      </c>
    </row>
    <row r="88" spans="1:14">
      <c r="A88" t="s">
        <v>1992</v>
      </c>
      <c r="B88" t="s">
        <v>1993</v>
      </c>
      <c r="C88" t="s">
        <v>97</v>
      </c>
      <c r="D88" t="s">
        <v>120</v>
      </c>
      <c r="E88" t="s">
        <v>1994</v>
      </c>
      <c r="F88" t="s">
        <v>954</v>
      </c>
      <c r="G88" t="s">
        <v>99</v>
      </c>
      <c r="H88" s="63">
        <v>7171</v>
      </c>
      <c r="I88" s="63">
        <v>135.30000000000001</v>
      </c>
      <c r="J88" s="63">
        <v>0</v>
      </c>
      <c r="K88" s="63">
        <v>9.7023630000000001</v>
      </c>
      <c r="L88" s="64">
        <v>0</v>
      </c>
      <c r="M88" s="64">
        <v>0</v>
      </c>
      <c r="N88" s="64">
        <v>0</v>
      </c>
    </row>
    <row r="89" spans="1:14">
      <c r="A89" t="s">
        <v>1995</v>
      </c>
      <c r="B89" t="s">
        <v>1996</v>
      </c>
      <c r="C89" t="s">
        <v>97</v>
      </c>
      <c r="D89" t="s">
        <v>120</v>
      </c>
      <c r="E89" t="s">
        <v>1997</v>
      </c>
      <c r="F89" t="s">
        <v>630</v>
      </c>
      <c r="G89" t="s">
        <v>99</v>
      </c>
      <c r="H89" s="63">
        <v>26</v>
      </c>
      <c r="I89" s="63">
        <v>18020</v>
      </c>
      <c r="J89" s="63">
        <v>0</v>
      </c>
      <c r="K89" s="63">
        <v>4.6852</v>
      </c>
      <c r="L89" s="64">
        <v>0</v>
      </c>
      <c r="M89" s="64">
        <v>0</v>
      </c>
      <c r="N89" s="64">
        <v>0</v>
      </c>
    </row>
    <row r="90" spans="1:14">
      <c r="A90" t="s">
        <v>1998</v>
      </c>
      <c r="B90" t="s">
        <v>1999</v>
      </c>
      <c r="C90" t="s">
        <v>97</v>
      </c>
      <c r="D90" t="s">
        <v>120</v>
      </c>
      <c r="E90" t="s">
        <v>2000</v>
      </c>
      <c r="F90" t="s">
        <v>1030</v>
      </c>
      <c r="G90" t="s">
        <v>99</v>
      </c>
      <c r="H90" s="63">
        <v>76287</v>
      </c>
      <c r="I90" s="63">
        <v>12360</v>
      </c>
      <c r="J90" s="63">
        <v>0</v>
      </c>
      <c r="K90" s="63">
        <v>9429.0732000000007</v>
      </c>
      <c r="L90" s="64">
        <v>1.6999999999999999E-3</v>
      </c>
      <c r="M90" s="64">
        <v>1.9E-3</v>
      </c>
      <c r="N90" s="64">
        <v>4.0000000000000002E-4</v>
      </c>
    </row>
    <row r="91" spans="1:14">
      <c r="A91" t="s">
        <v>2001</v>
      </c>
      <c r="B91" t="s">
        <v>2002</v>
      </c>
      <c r="C91" t="s">
        <v>97</v>
      </c>
      <c r="D91" t="s">
        <v>120</v>
      </c>
      <c r="E91" t="s">
        <v>2003</v>
      </c>
      <c r="F91" t="s">
        <v>920</v>
      </c>
      <c r="G91" t="s">
        <v>99</v>
      </c>
      <c r="H91" s="63">
        <v>14902</v>
      </c>
      <c r="I91" s="63">
        <v>9901</v>
      </c>
      <c r="J91" s="63">
        <v>0</v>
      </c>
      <c r="K91" s="63">
        <v>1475.4470200000001</v>
      </c>
      <c r="L91" s="64">
        <v>1.1999999999999999E-3</v>
      </c>
      <c r="M91" s="64">
        <v>2.9999999999999997E-4</v>
      </c>
      <c r="N91" s="64">
        <v>1E-4</v>
      </c>
    </row>
    <row r="92" spans="1:14">
      <c r="A92" t="s">
        <v>2004</v>
      </c>
      <c r="B92" t="s">
        <v>2005</v>
      </c>
      <c r="C92" t="s">
        <v>97</v>
      </c>
      <c r="D92" t="s">
        <v>120</v>
      </c>
      <c r="E92" t="s">
        <v>2006</v>
      </c>
      <c r="F92" t="s">
        <v>2007</v>
      </c>
      <c r="G92" t="s">
        <v>99</v>
      </c>
      <c r="H92" s="63">
        <v>316096</v>
      </c>
      <c r="I92" s="63">
        <v>257</v>
      </c>
      <c r="J92" s="63">
        <v>0</v>
      </c>
      <c r="K92" s="63">
        <v>812.36671999999999</v>
      </c>
      <c r="L92" s="64">
        <v>5.9999999999999995E-4</v>
      </c>
      <c r="M92" s="64">
        <v>2.0000000000000001E-4</v>
      </c>
      <c r="N92" s="64">
        <v>0</v>
      </c>
    </row>
    <row r="93" spans="1:14">
      <c r="A93" t="s">
        <v>2008</v>
      </c>
      <c r="B93" t="s">
        <v>2009</v>
      </c>
      <c r="C93" t="s">
        <v>97</v>
      </c>
      <c r="D93" t="s">
        <v>120</v>
      </c>
      <c r="E93" t="s">
        <v>1422</v>
      </c>
      <c r="F93" t="s">
        <v>1423</v>
      </c>
      <c r="G93" t="s">
        <v>99</v>
      </c>
      <c r="H93" s="63">
        <v>45389</v>
      </c>
      <c r="I93" s="63">
        <v>30990</v>
      </c>
      <c r="J93" s="63">
        <v>0</v>
      </c>
      <c r="K93" s="63">
        <v>14066.051100000001</v>
      </c>
      <c r="L93" s="64">
        <v>2.8999999999999998E-3</v>
      </c>
      <c r="M93" s="64">
        <v>2.8E-3</v>
      </c>
      <c r="N93" s="64">
        <v>5.9999999999999995E-4</v>
      </c>
    </row>
    <row r="94" spans="1:14">
      <c r="A94" t="s">
        <v>2010</v>
      </c>
      <c r="B94" t="s">
        <v>2011</v>
      </c>
      <c r="C94" t="s">
        <v>97</v>
      </c>
      <c r="D94" t="s">
        <v>120</v>
      </c>
      <c r="E94" t="s">
        <v>2012</v>
      </c>
      <c r="F94" t="s">
        <v>620</v>
      </c>
      <c r="G94" t="s">
        <v>99</v>
      </c>
      <c r="H94" s="63">
        <v>40</v>
      </c>
      <c r="I94" s="63">
        <v>10420</v>
      </c>
      <c r="J94" s="63">
        <v>0</v>
      </c>
      <c r="K94" s="63">
        <v>4.1680000000000001</v>
      </c>
      <c r="L94" s="64">
        <v>0</v>
      </c>
      <c r="M94" s="64">
        <v>0</v>
      </c>
      <c r="N94" s="64">
        <v>0</v>
      </c>
    </row>
    <row r="95" spans="1:14">
      <c r="A95" t="s">
        <v>2013</v>
      </c>
      <c r="B95" t="s">
        <v>2014</v>
      </c>
      <c r="C95" t="s">
        <v>97</v>
      </c>
      <c r="D95" t="s">
        <v>120</v>
      </c>
      <c r="E95" t="s">
        <v>2015</v>
      </c>
      <c r="F95" t="s">
        <v>620</v>
      </c>
      <c r="G95" t="s">
        <v>99</v>
      </c>
      <c r="H95" s="63">
        <v>33766</v>
      </c>
      <c r="I95" s="63">
        <v>18730</v>
      </c>
      <c r="J95" s="63">
        <v>0</v>
      </c>
      <c r="K95" s="63">
        <v>6324.3717999999999</v>
      </c>
      <c r="L95" s="64">
        <v>1.5E-3</v>
      </c>
      <c r="M95" s="64">
        <v>1.2999999999999999E-3</v>
      </c>
      <c r="N95" s="64">
        <v>2.9999999999999997E-4</v>
      </c>
    </row>
    <row r="96" spans="1:14">
      <c r="A96" t="s">
        <v>2016</v>
      </c>
      <c r="B96" t="s">
        <v>2017</v>
      </c>
      <c r="C96" t="s">
        <v>97</v>
      </c>
      <c r="D96" t="s">
        <v>120</v>
      </c>
      <c r="E96" t="s">
        <v>2018</v>
      </c>
      <c r="F96" t="s">
        <v>620</v>
      </c>
      <c r="G96" t="s">
        <v>99</v>
      </c>
      <c r="H96" s="63">
        <v>103620</v>
      </c>
      <c r="I96" s="63">
        <v>6078</v>
      </c>
      <c r="J96" s="63">
        <v>0</v>
      </c>
      <c r="K96" s="63">
        <v>6298.0236000000004</v>
      </c>
      <c r="L96" s="64">
        <v>4.0000000000000001E-3</v>
      </c>
      <c r="M96" s="64">
        <v>1.2999999999999999E-3</v>
      </c>
      <c r="N96" s="64">
        <v>2.9999999999999997E-4</v>
      </c>
    </row>
    <row r="97" spans="1:14">
      <c r="A97" t="s">
        <v>2019</v>
      </c>
      <c r="B97" t="s">
        <v>2020</v>
      </c>
      <c r="C97" t="s">
        <v>97</v>
      </c>
      <c r="D97" t="s">
        <v>120</v>
      </c>
      <c r="E97" t="s">
        <v>2021</v>
      </c>
      <c r="F97" t="s">
        <v>620</v>
      </c>
      <c r="G97" t="s">
        <v>99</v>
      </c>
      <c r="H97" s="63">
        <v>840946</v>
      </c>
      <c r="I97" s="63">
        <v>4280</v>
      </c>
      <c r="J97" s="63">
        <v>2018.2560000000001</v>
      </c>
      <c r="K97" s="63">
        <v>38010.7448</v>
      </c>
      <c r="L97" s="64">
        <v>8.9999999999999993E-3</v>
      </c>
      <c r="M97" s="64">
        <v>7.7000000000000002E-3</v>
      </c>
      <c r="N97" s="64">
        <v>1.6999999999999999E-3</v>
      </c>
    </row>
    <row r="98" spans="1:14">
      <c r="A98" t="s">
        <v>2022</v>
      </c>
      <c r="B98" t="s">
        <v>2023</v>
      </c>
      <c r="C98" t="s">
        <v>97</v>
      </c>
      <c r="D98" t="s">
        <v>120</v>
      </c>
      <c r="E98" t="s">
        <v>2024</v>
      </c>
      <c r="F98" t="s">
        <v>620</v>
      </c>
      <c r="G98" t="s">
        <v>99</v>
      </c>
      <c r="H98" s="63">
        <v>78519</v>
      </c>
      <c r="I98" s="63">
        <v>6650</v>
      </c>
      <c r="J98" s="63">
        <v>0</v>
      </c>
      <c r="K98" s="63">
        <v>5221.5135</v>
      </c>
      <c r="L98" s="64">
        <v>3.0999999999999999E-3</v>
      </c>
      <c r="M98" s="64">
        <v>1.1000000000000001E-3</v>
      </c>
      <c r="N98" s="64">
        <v>2.0000000000000001E-4</v>
      </c>
    </row>
    <row r="99" spans="1:14">
      <c r="A99" t="s">
        <v>2025</v>
      </c>
      <c r="B99" t="s">
        <v>2026</v>
      </c>
      <c r="C99" t="s">
        <v>97</v>
      </c>
      <c r="D99" t="s">
        <v>120</v>
      </c>
      <c r="E99" t="s">
        <v>1257</v>
      </c>
      <c r="F99" t="s">
        <v>620</v>
      </c>
      <c r="G99" t="s">
        <v>99</v>
      </c>
      <c r="H99" s="63">
        <v>6841</v>
      </c>
      <c r="I99" s="63">
        <v>6713</v>
      </c>
      <c r="J99" s="63">
        <v>0</v>
      </c>
      <c r="K99" s="63">
        <v>459.23633000000001</v>
      </c>
      <c r="L99" s="64">
        <v>5.0000000000000001E-4</v>
      </c>
      <c r="M99" s="64">
        <v>1E-4</v>
      </c>
      <c r="N99" s="64">
        <v>0</v>
      </c>
    </row>
    <row r="100" spans="1:14">
      <c r="A100" t="s">
        <v>2027</v>
      </c>
      <c r="B100" t="s">
        <v>2028</v>
      </c>
      <c r="C100" t="s">
        <v>97</v>
      </c>
      <c r="D100" t="s">
        <v>120</v>
      </c>
      <c r="E100" t="s">
        <v>2029</v>
      </c>
      <c r="F100" t="s">
        <v>620</v>
      </c>
      <c r="G100" t="s">
        <v>99</v>
      </c>
      <c r="H100" s="63">
        <v>24570</v>
      </c>
      <c r="I100" s="63">
        <v>21900</v>
      </c>
      <c r="J100" s="63">
        <v>0</v>
      </c>
      <c r="K100" s="63">
        <v>5380.83</v>
      </c>
      <c r="L100" s="64">
        <v>1.6999999999999999E-3</v>
      </c>
      <c r="M100" s="64">
        <v>1.1000000000000001E-3</v>
      </c>
      <c r="N100" s="64">
        <v>2.0000000000000001E-4</v>
      </c>
    </row>
    <row r="101" spans="1:14">
      <c r="A101" t="s">
        <v>2030</v>
      </c>
      <c r="B101" t="s">
        <v>2031</v>
      </c>
      <c r="C101" t="s">
        <v>97</v>
      </c>
      <c r="D101" t="s">
        <v>120</v>
      </c>
      <c r="E101" t="s">
        <v>2032</v>
      </c>
      <c r="F101" t="s">
        <v>620</v>
      </c>
      <c r="G101" t="s">
        <v>99</v>
      </c>
      <c r="H101" s="63">
        <v>8249</v>
      </c>
      <c r="I101" s="63">
        <v>1235</v>
      </c>
      <c r="J101" s="63">
        <v>0</v>
      </c>
      <c r="K101" s="63">
        <v>101.87515</v>
      </c>
      <c r="L101" s="64">
        <v>1E-4</v>
      </c>
      <c r="M101" s="64">
        <v>0</v>
      </c>
      <c r="N101" s="64">
        <v>0</v>
      </c>
    </row>
    <row r="102" spans="1:14">
      <c r="A102" t="s">
        <v>2033</v>
      </c>
      <c r="B102" t="s">
        <v>2034</v>
      </c>
      <c r="C102" t="s">
        <v>97</v>
      </c>
      <c r="D102" t="s">
        <v>120</v>
      </c>
      <c r="E102" t="s">
        <v>2035</v>
      </c>
      <c r="F102" t="s">
        <v>620</v>
      </c>
      <c r="G102" t="s">
        <v>99</v>
      </c>
      <c r="H102" s="63">
        <v>74655</v>
      </c>
      <c r="I102" s="63">
        <v>8000</v>
      </c>
      <c r="J102" s="63">
        <v>0</v>
      </c>
      <c r="K102" s="63">
        <v>5972.4</v>
      </c>
      <c r="L102" s="64">
        <v>3.5999999999999999E-3</v>
      </c>
      <c r="M102" s="64">
        <v>1.1999999999999999E-3</v>
      </c>
      <c r="N102" s="64">
        <v>2.9999999999999997E-4</v>
      </c>
    </row>
    <row r="103" spans="1:14">
      <c r="A103" t="s">
        <v>2036</v>
      </c>
      <c r="B103" t="s">
        <v>2037</v>
      </c>
      <c r="C103" t="s">
        <v>97</v>
      </c>
      <c r="D103" t="s">
        <v>120</v>
      </c>
      <c r="E103" t="s">
        <v>2038</v>
      </c>
      <c r="F103" t="s">
        <v>620</v>
      </c>
      <c r="G103" t="s">
        <v>99</v>
      </c>
      <c r="H103" s="63">
        <v>1375550</v>
      </c>
      <c r="I103" s="63">
        <v>1220</v>
      </c>
      <c r="J103" s="63">
        <v>0</v>
      </c>
      <c r="K103" s="63">
        <v>16781.71</v>
      </c>
      <c r="L103" s="64">
        <v>8.9999999999999993E-3</v>
      </c>
      <c r="M103" s="64">
        <v>3.3999999999999998E-3</v>
      </c>
      <c r="N103" s="64">
        <v>6.9999999999999999E-4</v>
      </c>
    </row>
    <row r="104" spans="1:14">
      <c r="A104" t="s">
        <v>2039</v>
      </c>
      <c r="B104" t="s">
        <v>2040</v>
      </c>
      <c r="C104" t="s">
        <v>97</v>
      </c>
      <c r="D104" t="s">
        <v>120</v>
      </c>
      <c r="E104" t="s">
        <v>1176</v>
      </c>
      <c r="F104" t="s">
        <v>620</v>
      </c>
      <c r="G104" t="s">
        <v>99</v>
      </c>
      <c r="H104" s="63">
        <v>169948</v>
      </c>
      <c r="I104" s="63">
        <v>1667</v>
      </c>
      <c r="J104" s="63">
        <v>0</v>
      </c>
      <c r="K104" s="63">
        <v>2833.03316</v>
      </c>
      <c r="L104" s="64">
        <v>1.9E-3</v>
      </c>
      <c r="M104" s="64">
        <v>5.9999999999999995E-4</v>
      </c>
      <c r="N104" s="64">
        <v>1E-4</v>
      </c>
    </row>
    <row r="105" spans="1:14">
      <c r="A105" t="s">
        <v>2041</v>
      </c>
      <c r="B105" t="s">
        <v>2042</v>
      </c>
      <c r="C105" t="s">
        <v>97</v>
      </c>
      <c r="D105" t="s">
        <v>120</v>
      </c>
      <c r="E105" t="s">
        <v>2043</v>
      </c>
      <c r="F105" t="s">
        <v>620</v>
      </c>
      <c r="G105" t="s">
        <v>99</v>
      </c>
      <c r="H105" s="63">
        <v>69778</v>
      </c>
      <c r="I105" s="63">
        <v>21440</v>
      </c>
      <c r="J105" s="63">
        <v>0</v>
      </c>
      <c r="K105" s="63">
        <v>14960.403200000001</v>
      </c>
      <c r="L105" s="64">
        <v>5.1000000000000004E-3</v>
      </c>
      <c r="M105" s="64">
        <v>3.0000000000000001E-3</v>
      </c>
      <c r="N105" s="64">
        <v>6.9999999999999999E-4</v>
      </c>
    </row>
    <row r="106" spans="1:14">
      <c r="A106" t="s">
        <v>2044</v>
      </c>
      <c r="B106" t="s">
        <v>2045</v>
      </c>
      <c r="C106" t="s">
        <v>97</v>
      </c>
      <c r="D106" t="s">
        <v>120</v>
      </c>
      <c r="E106" t="s">
        <v>2046</v>
      </c>
      <c r="F106" t="s">
        <v>620</v>
      </c>
      <c r="G106" t="s">
        <v>99</v>
      </c>
      <c r="H106" s="63">
        <v>9238</v>
      </c>
      <c r="I106" s="63">
        <v>38700</v>
      </c>
      <c r="J106" s="63">
        <v>0</v>
      </c>
      <c r="K106" s="63">
        <v>3575.1060000000002</v>
      </c>
      <c r="L106" s="64">
        <v>1.1000000000000001E-3</v>
      </c>
      <c r="M106" s="64">
        <v>6.9999999999999999E-4</v>
      </c>
      <c r="N106" s="64">
        <v>2.0000000000000001E-4</v>
      </c>
    </row>
    <row r="107" spans="1:14">
      <c r="A107" t="s">
        <v>2047</v>
      </c>
      <c r="B107" t="s">
        <v>2048</v>
      </c>
      <c r="C107" t="s">
        <v>97</v>
      </c>
      <c r="D107" t="s">
        <v>120</v>
      </c>
      <c r="E107" t="s">
        <v>2049</v>
      </c>
      <c r="F107" t="s">
        <v>1182</v>
      </c>
      <c r="G107" t="s">
        <v>99</v>
      </c>
      <c r="H107" s="63">
        <v>1357781</v>
      </c>
      <c r="I107" s="63">
        <v>1500</v>
      </c>
      <c r="J107" s="63">
        <v>0</v>
      </c>
      <c r="K107" s="63">
        <v>20366.715</v>
      </c>
      <c r="L107" s="64">
        <v>1.09E-2</v>
      </c>
      <c r="M107" s="64">
        <v>4.1000000000000003E-3</v>
      </c>
      <c r="N107" s="64">
        <v>8.9999999999999998E-4</v>
      </c>
    </row>
    <row r="108" spans="1:14">
      <c r="A108" t="s">
        <v>2050</v>
      </c>
      <c r="B108" t="s">
        <v>2051</v>
      </c>
      <c r="C108" t="s">
        <v>97</v>
      </c>
      <c r="D108" t="s">
        <v>120</v>
      </c>
      <c r="E108" t="s">
        <v>804</v>
      </c>
      <c r="F108" t="s">
        <v>560</v>
      </c>
      <c r="G108" t="s">
        <v>99</v>
      </c>
      <c r="H108" s="63">
        <v>935041</v>
      </c>
      <c r="I108" s="63">
        <v>633.20000000000005</v>
      </c>
      <c r="J108" s="63">
        <v>0</v>
      </c>
      <c r="K108" s="63">
        <v>5920.6796119999999</v>
      </c>
      <c r="L108" s="64">
        <v>5.7000000000000002E-3</v>
      </c>
      <c r="M108" s="64">
        <v>1.1999999999999999E-3</v>
      </c>
      <c r="N108" s="64">
        <v>2.9999999999999997E-4</v>
      </c>
    </row>
    <row r="109" spans="1:14">
      <c r="A109" t="s">
        <v>2052</v>
      </c>
      <c r="B109" t="s">
        <v>2053</v>
      </c>
      <c r="C109" t="s">
        <v>97</v>
      </c>
      <c r="D109" t="s">
        <v>120</v>
      </c>
      <c r="E109" t="s">
        <v>1323</v>
      </c>
      <c r="F109" t="s">
        <v>560</v>
      </c>
      <c r="G109" t="s">
        <v>99</v>
      </c>
      <c r="H109" s="63">
        <v>689998</v>
      </c>
      <c r="I109" s="63">
        <v>4160</v>
      </c>
      <c r="J109" s="63">
        <v>0</v>
      </c>
      <c r="K109" s="63">
        <v>28703.916799999999</v>
      </c>
      <c r="L109" s="64">
        <v>1.21E-2</v>
      </c>
      <c r="M109" s="64">
        <v>5.7999999999999996E-3</v>
      </c>
      <c r="N109" s="64">
        <v>1.2999999999999999E-3</v>
      </c>
    </row>
    <row r="110" spans="1:14">
      <c r="A110" t="s">
        <v>2054</v>
      </c>
      <c r="B110" t="s">
        <v>2055</v>
      </c>
      <c r="C110" t="s">
        <v>97</v>
      </c>
      <c r="D110" t="s">
        <v>120</v>
      </c>
      <c r="E110" t="s">
        <v>769</v>
      </c>
      <c r="F110" t="s">
        <v>560</v>
      </c>
      <c r="G110" t="s">
        <v>99</v>
      </c>
      <c r="H110" s="63">
        <v>21712</v>
      </c>
      <c r="I110" s="63">
        <v>14110</v>
      </c>
      <c r="J110" s="63">
        <v>0</v>
      </c>
      <c r="K110" s="63">
        <v>3063.5632000000001</v>
      </c>
      <c r="L110" s="64">
        <v>5.9999999999999995E-4</v>
      </c>
      <c r="M110" s="64">
        <v>5.9999999999999995E-4</v>
      </c>
      <c r="N110" s="64">
        <v>1E-4</v>
      </c>
    </row>
    <row r="111" spans="1:14">
      <c r="A111" t="s">
        <v>2056</v>
      </c>
      <c r="B111" t="s">
        <v>2057</v>
      </c>
      <c r="C111" t="s">
        <v>97</v>
      </c>
      <c r="D111" t="s">
        <v>120</v>
      </c>
      <c r="E111" t="s">
        <v>2058</v>
      </c>
      <c r="F111" t="s">
        <v>560</v>
      </c>
      <c r="G111" t="s">
        <v>99</v>
      </c>
      <c r="H111" s="63">
        <v>8978</v>
      </c>
      <c r="I111" s="63">
        <v>34780</v>
      </c>
      <c r="J111" s="63">
        <v>0</v>
      </c>
      <c r="K111" s="63">
        <v>3122.5484000000001</v>
      </c>
      <c r="L111" s="64">
        <v>1.1999999999999999E-3</v>
      </c>
      <c r="M111" s="64">
        <v>5.9999999999999995E-4</v>
      </c>
      <c r="N111" s="64">
        <v>1E-4</v>
      </c>
    </row>
    <row r="112" spans="1:14">
      <c r="A112" t="s">
        <v>2059</v>
      </c>
      <c r="B112" t="s">
        <v>2060</v>
      </c>
      <c r="C112" t="s">
        <v>97</v>
      </c>
      <c r="D112" t="s">
        <v>120</v>
      </c>
      <c r="E112" t="s">
        <v>559</v>
      </c>
      <c r="F112" t="s">
        <v>560</v>
      </c>
      <c r="G112" t="s">
        <v>99</v>
      </c>
      <c r="H112" s="63">
        <v>823278.95</v>
      </c>
      <c r="I112" s="63">
        <v>2351</v>
      </c>
      <c r="J112" s="63">
        <v>0</v>
      </c>
      <c r="K112" s="63">
        <v>19355.288114499999</v>
      </c>
      <c r="L112" s="64">
        <v>5.4000000000000003E-3</v>
      </c>
      <c r="M112" s="64">
        <v>3.8999999999999998E-3</v>
      </c>
      <c r="N112" s="64">
        <v>8.0000000000000004E-4</v>
      </c>
    </row>
    <row r="113" spans="1:14">
      <c r="A113" t="s">
        <v>2061</v>
      </c>
      <c r="B113" t="s">
        <v>2062</v>
      </c>
      <c r="C113" t="s">
        <v>97</v>
      </c>
      <c r="D113" t="s">
        <v>120</v>
      </c>
      <c r="E113" t="s">
        <v>970</v>
      </c>
      <c r="F113" t="s">
        <v>560</v>
      </c>
      <c r="G113" t="s">
        <v>99</v>
      </c>
      <c r="H113" s="63">
        <v>462540</v>
      </c>
      <c r="I113" s="63">
        <v>4913</v>
      </c>
      <c r="J113" s="63">
        <v>0</v>
      </c>
      <c r="K113" s="63">
        <v>22724.590199999999</v>
      </c>
      <c r="L113" s="64">
        <v>6.3E-3</v>
      </c>
      <c r="M113" s="64">
        <v>4.5999999999999999E-3</v>
      </c>
      <c r="N113" s="64">
        <v>1E-3</v>
      </c>
    </row>
    <row r="114" spans="1:14">
      <c r="A114" t="s">
        <v>2063</v>
      </c>
      <c r="B114" t="s">
        <v>2064</v>
      </c>
      <c r="C114" t="s">
        <v>97</v>
      </c>
      <c r="D114" t="s">
        <v>120</v>
      </c>
      <c r="E114" t="s">
        <v>538</v>
      </c>
      <c r="F114" t="s">
        <v>475</v>
      </c>
      <c r="G114" t="s">
        <v>99</v>
      </c>
      <c r="H114" s="63">
        <v>79156.13</v>
      </c>
      <c r="I114" s="63">
        <v>41700</v>
      </c>
      <c r="J114" s="63">
        <v>0</v>
      </c>
      <c r="K114" s="63">
        <v>33008.106209999998</v>
      </c>
      <c r="L114" s="64">
        <v>3.8999999999999998E-3</v>
      </c>
      <c r="M114" s="64">
        <v>6.7000000000000002E-3</v>
      </c>
      <c r="N114" s="64">
        <v>1.4E-3</v>
      </c>
    </row>
    <row r="115" spans="1:14">
      <c r="A115" t="s">
        <v>2065</v>
      </c>
      <c r="B115" t="s">
        <v>2066</v>
      </c>
      <c r="C115" t="s">
        <v>97</v>
      </c>
      <c r="D115" t="s">
        <v>120</v>
      </c>
      <c r="E115" t="s">
        <v>554</v>
      </c>
      <c r="F115" t="s">
        <v>475</v>
      </c>
      <c r="G115" t="s">
        <v>99</v>
      </c>
      <c r="H115" s="63">
        <v>767</v>
      </c>
      <c r="I115" s="63">
        <v>3121</v>
      </c>
      <c r="J115" s="63">
        <v>0</v>
      </c>
      <c r="K115" s="63">
        <v>23.93807</v>
      </c>
      <c r="L115" s="64">
        <v>0</v>
      </c>
      <c r="M115" s="64">
        <v>0</v>
      </c>
      <c r="N115" s="64">
        <v>0</v>
      </c>
    </row>
    <row r="116" spans="1:14">
      <c r="A116" t="s">
        <v>2067</v>
      </c>
      <c r="B116" t="s">
        <v>2068</v>
      </c>
      <c r="C116" t="s">
        <v>97</v>
      </c>
      <c r="D116" t="s">
        <v>120</v>
      </c>
      <c r="E116" t="s">
        <v>817</v>
      </c>
      <c r="F116" t="s">
        <v>475</v>
      </c>
      <c r="G116" t="s">
        <v>99</v>
      </c>
      <c r="H116" s="63">
        <v>20853</v>
      </c>
      <c r="I116" s="63">
        <v>4205</v>
      </c>
      <c r="J116" s="63">
        <v>0</v>
      </c>
      <c r="K116" s="63">
        <v>876.86865</v>
      </c>
      <c r="L116" s="64">
        <v>5.9999999999999995E-4</v>
      </c>
      <c r="M116" s="64">
        <v>2.0000000000000001E-4</v>
      </c>
      <c r="N116" s="64">
        <v>0</v>
      </c>
    </row>
    <row r="117" spans="1:14">
      <c r="A117" t="s">
        <v>2069</v>
      </c>
      <c r="B117" t="s">
        <v>2070</v>
      </c>
      <c r="C117" t="s">
        <v>97</v>
      </c>
      <c r="D117" t="s">
        <v>120</v>
      </c>
      <c r="E117" t="s">
        <v>568</v>
      </c>
      <c r="F117" t="s">
        <v>475</v>
      </c>
      <c r="G117" t="s">
        <v>99</v>
      </c>
      <c r="H117" s="63">
        <v>15</v>
      </c>
      <c r="I117" s="63">
        <v>75110</v>
      </c>
      <c r="J117" s="63">
        <v>0</v>
      </c>
      <c r="K117" s="63">
        <v>11.266500000000001</v>
      </c>
      <c r="L117" s="64">
        <v>0</v>
      </c>
      <c r="M117" s="64">
        <v>0</v>
      </c>
      <c r="N117" s="64">
        <v>0</v>
      </c>
    </row>
    <row r="118" spans="1:14">
      <c r="A118" t="s">
        <v>2071</v>
      </c>
      <c r="B118" t="s">
        <v>2072</v>
      </c>
      <c r="C118" t="s">
        <v>97</v>
      </c>
      <c r="D118" t="s">
        <v>120</v>
      </c>
      <c r="E118" t="s">
        <v>2073</v>
      </c>
      <c r="F118" t="s">
        <v>475</v>
      </c>
      <c r="G118" t="s">
        <v>99</v>
      </c>
      <c r="H118" s="63">
        <v>55925</v>
      </c>
      <c r="I118" s="63">
        <v>8579</v>
      </c>
      <c r="J118" s="63">
        <v>0</v>
      </c>
      <c r="K118" s="63">
        <v>4797.8057500000004</v>
      </c>
      <c r="L118" s="64">
        <v>3.8999999999999998E-3</v>
      </c>
      <c r="M118" s="64">
        <v>1E-3</v>
      </c>
      <c r="N118" s="64">
        <v>2.0000000000000001E-4</v>
      </c>
    </row>
    <row r="119" spans="1:14">
      <c r="A119" t="s">
        <v>2074</v>
      </c>
      <c r="B119" t="s">
        <v>2075</v>
      </c>
      <c r="C119" t="s">
        <v>97</v>
      </c>
      <c r="D119" t="s">
        <v>120</v>
      </c>
      <c r="E119" t="s">
        <v>1277</v>
      </c>
      <c r="F119" t="s">
        <v>475</v>
      </c>
      <c r="G119" t="s">
        <v>99</v>
      </c>
      <c r="H119" s="63">
        <v>184443</v>
      </c>
      <c r="I119" s="63">
        <v>964</v>
      </c>
      <c r="J119" s="63">
        <v>0</v>
      </c>
      <c r="K119" s="63">
        <v>1778.03052</v>
      </c>
      <c r="L119" s="64">
        <v>1.1999999999999999E-3</v>
      </c>
      <c r="M119" s="64">
        <v>4.0000000000000002E-4</v>
      </c>
      <c r="N119" s="64">
        <v>1E-4</v>
      </c>
    </row>
    <row r="120" spans="1:14">
      <c r="A120" t="s">
        <v>2076</v>
      </c>
      <c r="B120" t="s">
        <v>2077</v>
      </c>
      <c r="C120" t="s">
        <v>97</v>
      </c>
      <c r="D120" t="s">
        <v>120</v>
      </c>
      <c r="E120" t="s">
        <v>682</v>
      </c>
      <c r="F120" t="s">
        <v>475</v>
      </c>
      <c r="G120" t="s">
        <v>99</v>
      </c>
      <c r="H120" s="63">
        <v>247871</v>
      </c>
      <c r="I120" s="63">
        <v>10500</v>
      </c>
      <c r="J120" s="63">
        <v>0</v>
      </c>
      <c r="K120" s="63">
        <v>26026.455000000002</v>
      </c>
      <c r="L120" s="64">
        <v>6.7999999999999996E-3</v>
      </c>
      <c r="M120" s="64">
        <v>5.3E-3</v>
      </c>
      <c r="N120" s="64">
        <v>1.1000000000000001E-3</v>
      </c>
    </row>
    <row r="121" spans="1:14">
      <c r="A121" t="s">
        <v>2078</v>
      </c>
      <c r="B121" t="s">
        <v>2079</v>
      </c>
      <c r="C121" t="s">
        <v>97</v>
      </c>
      <c r="D121" t="s">
        <v>120</v>
      </c>
      <c r="E121" t="s">
        <v>859</v>
      </c>
      <c r="F121" t="s">
        <v>475</v>
      </c>
      <c r="G121" t="s">
        <v>99</v>
      </c>
      <c r="H121" s="63">
        <v>545000</v>
      </c>
      <c r="I121" s="63">
        <v>206.3</v>
      </c>
      <c r="J121" s="63">
        <v>0</v>
      </c>
      <c r="K121" s="63">
        <v>1124.335</v>
      </c>
      <c r="L121" s="64">
        <v>8.9999999999999998E-4</v>
      </c>
      <c r="M121" s="64">
        <v>2.0000000000000001E-4</v>
      </c>
      <c r="N121" s="64">
        <v>0</v>
      </c>
    </row>
    <row r="122" spans="1:14">
      <c r="A122" t="s">
        <v>2080</v>
      </c>
      <c r="B122" t="s">
        <v>2081</v>
      </c>
      <c r="C122" t="s">
        <v>97</v>
      </c>
      <c r="D122" t="s">
        <v>120</v>
      </c>
      <c r="E122" t="s">
        <v>705</v>
      </c>
      <c r="F122" t="s">
        <v>475</v>
      </c>
      <c r="G122" t="s">
        <v>99</v>
      </c>
      <c r="H122" s="63">
        <v>115398</v>
      </c>
      <c r="I122" s="63">
        <v>860</v>
      </c>
      <c r="J122" s="63">
        <v>0</v>
      </c>
      <c r="K122" s="63">
        <v>992.42280000000005</v>
      </c>
      <c r="L122" s="64">
        <v>5.9999999999999995E-4</v>
      </c>
      <c r="M122" s="64">
        <v>2.0000000000000001E-4</v>
      </c>
      <c r="N122" s="64">
        <v>0</v>
      </c>
    </row>
    <row r="123" spans="1:14">
      <c r="A123" t="s">
        <v>2082</v>
      </c>
      <c r="B123" t="s">
        <v>2083</v>
      </c>
      <c r="C123" t="s">
        <v>97</v>
      </c>
      <c r="D123" t="s">
        <v>120</v>
      </c>
      <c r="E123" t="s">
        <v>723</v>
      </c>
      <c r="F123" t="s">
        <v>475</v>
      </c>
      <c r="G123" t="s">
        <v>99</v>
      </c>
      <c r="H123" s="63">
        <v>12018</v>
      </c>
      <c r="I123" s="63">
        <v>24990</v>
      </c>
      <c r="J123" s="63">
        <v>0</v>
      </c>
      <c r="K123" s="63">
        <v>3003.2982000000002</v>
      </c>
      <c r="L123" s="64">
        <v>1E-3</v>
      </c>
      <c r="M123" s="64">
        <v>5.9999999999999995E-4</v>
      </c>
      <c r="N123" s="64">
        <v>1E-4</v>
      </c>
    </row>
    <row r="124" spans="1:14">
      <c r="A124" t="s">
        <v>2084</v>
      </c>
      <c r="B124" t="s">
        <v>2085</v>
      </c>
      <c r="C124" t="s">
        <v>97</v>
      </c>
      <c r="D124" t="s">
        <v>120</v>
      </c>
      <c r="E124" t="s">
        <v>608</v>
      </c>
      <c r="F124" t="s">
        <v>475</v>
      </c>
      <c r="G124" t="s">
        <v>99</v>
      </c>
      <c r="H124" s="63">
        <v>2066183</v>
      </c>
      <c r="I124" s="63">
        <v>1722</v>
      </c>
      <c r="J124" s="63">
        <v>0</v>
      </c>
      <c r="K124" s="63">
        <v>35579.671260000003</v>
      </c>
      <c r="L124" s="64">
        <v>1.1599999999999999E-2</v>
      </c>
      <c r="M124" s="64">
        <v>7.1999999999999998E-3</v>
      </c>
      <c r="N124" s="64">
        <v>1.6000000000000001E-3</v>
      </c>
    </row>
    <row r="125" spans="1:14">
      <c r="A125" t="s">
        <v>2086</v>
      </c>
      <c r="B125" t="s">
        <v>2087</v>
      </c>
      <c r="C125" t="s">
        <v>97</v>
      </c>
      <c r="D125" t="s">
        <v>120</v>
      </c>
      <c r="E125" t="s">
        <v>1154</v>
      </c>
      <c r="F125" t="s">
        <v>1089</v>
      </c>
      <c r="G125" t="s">
        <v>99</v>
      </c>
      <c r="H125" s="63">
        <v>22</v>
      </c>
      <c r="I125" s="63">
        <v>24300</v>
      </c>
      <c r="J125" s="63">
        <v>0</v>
      </c>
      <c r="K125" s="63">
        <v>5.3460000000000001</v>
      </c>
      <c r="L125" s="64">
        <v>0</v>
      </c>
      <c r="M125" s="64">
        <v>0</v>
      </c>
      <c r="N125" s="64">
        <v>0</v>
      </c>
    </row>
    <row r="126" spans="1:14">
      <c r="A126" t="s">
        <v>2088</v>
      </c>
      <c r="B126" t="s">
        <v>2089</v>
      </c>
      <c r="C126" t="s">
        <v>97</v>
      </c>
      <c r="D126" t="s">
        <v>120</v>
      </c>
      <c r="E126" t="s">
        <v>2090</v>
      </c>
      <c r="F126" t="s">
        <v>2091</v>
      </c>
      <c r="G126" t="s">
        <v>99</v>
      </c>
      <c r="H126" s="63">
        <v>48496</v>
      </c>
      <c r="I126" s="63">
        <v>10950</v>
      </c>
      <c r="J126" s="63">
        <v>0</v>
      </c>
      <c r="K126" s="63">
        <v>5310.3119999999999</v>
      </c>
      <c r="L126" s="64">
        <v>8.0000000000000004E-4</v>
      </c>
      <c r="M126" s="64">
        <v>1.1000000000000001E-3</v>
      </c>
      <c r="N126" s="64">
        <v>2.0000000000000001E-4</v>
      </c>
    </row>
    <row r="127" spans="1:14">
      <c r="A127" t="s">
        <v>2092</v>
      </c>
      <c r="B127" t="s">
        <v>2093</v>
      </c>
      <c r="C127" t="s">
        <v>97</v>
      </c>
      <c r="D127" t="s">
        <v>120</v>
      </c>
      <c r="E127" t="s">
        <v>2094</v>
      </c>
      <c r="F127" t="s">
        <v>2091</v>
      </c>
      <c r="G127" t="s">
        <v>99</v>
      </c>
      <c r="H127" s="63">
        <v>10055</v>
      </c>
      <c r="I127" s="63">
        <v>3294</v>
      </c>
      <c r="J127" s="63">
        <v>0</v>
      </c>
      <c r="K127" s="63">
        <v>331.21170000000001</v>
      </c>
      <c r="L127" s="64">
        <v>2.0000000000000001E-4</v>
      </c>
      <c r="M127" s="64">
        <v>1E-4</v>
      </c>
      <c r="N127" s="64">
        <v>0</v>
      </c>
    </row>
    <row r="128" spans="1:14">
      <c r="A128" t="s">
        <v>2095</v>
      </c>
      <c r="B128" t="s">
        <v>2096</v>
      </c>
      <c r="C128" t="s">
        <v>97</v>
      </c>
      <c r="D128" t="s">
        <v>120</v>
      </c>
      <c r="E128" t="s">
        <v>2097</v>
      </c>
      <c r="F128" t="s">
        <v>122</v>
      </c>
      <c r="G128" t="s">
        <v>99</v>
      </c>
      <c r="H128" s="63">
        <v>29738</v>
      </c>
      <c r="I128" s="63">
        <v>6797</v>
      </c>
      <c r="J128" s="63">
        <v>0</v>
      </c>
      <c r="K128" s="63">
        <v>2021.29186</v>
      </c>
      <c r="L128" s="64">
        <v>1.5E-3</v>
      </c>
      <c r="M128" s="64">
        <v>4.0000000000000002E-4</v>
      </c>
      <c r="N128" s="64">
        <v>1E-4</v>
      </c>
    </row>
    <row r="129" spans="1:14">
      <c r="A129" t="s">
        <v>2098</v>
      </c>
      <c r="B129" t="s">
        <v>2099</v>
      </c>
      <c r="C129" t="s">
        <v>97</v>
      </c>
      <c r="D129" t="s">
        <v>120</v>
      </c>
      <c r="E129" t="s">
        <v>2100</v>
      </c>
      <c r="F129" t="s">
        <v>122</v>
      </c>
      <c r="G129" t="s">
        <v>99</v>
      </c>
      <c r="H129" s="63">
        <v>47528</v>
      </c>
      <c r="I129" s="63">
        <v>19670</v>
      </c>
      <c r="J129" s="63">
        <v>0</v>
      </c>
      <c r="K129" s="63">
        <v>9348.7576000000008</v>
      </c>
      <c r="L129" s="64">
        <v>4.8999999999999998E-3</v>
      </c>
      <c r="M129" s="64">
        <v>1.9E-3</v>
      </c>
      <c r="N129" s="64">
        <v>4.0000000000000002E-4</v>
      </c>
    </row>
    <row r="130" spans="1:14">
      <c r="A130" t="s">
        <v>2101</v>
      </c>
      <c r="B130" t="s">
        <v>2102</v>
      </c>
      <c r="C130" t="s">
        <v>97</v>
      </c>
      <c r="D130" t="s">
        <v>120</v>
      </c>
      <c r="E130" t="s">
        <v>2103</v>
      </c>
      <c r="F130" t="s">
        <v>122</v>
      </c>
      <c r="G130" t="s">
        <v>99</v>
      </c>
      <c r="H130" s="63">
        <v>513613</v>
      </c>
      <c r="I130" s="63">
        <v>1130</v>
      </c>
      <c r="J130" s="63">
        <v>0</v>
      </c>
      <c r="K130" s="63">
        <v>5803.8269</v>
      </c>
      <c r="L130" s="64">
        <v>5.4000000000000003E-3</v>
      </c>
      <c r="M130" s="64">
        <v>1.1999999999999999E-3</v>
      </c>
      <c r="N130" s="64">
        <v>2.9999999999999997E-4</v>
      </c>
    </row>
    <row r="131" spans="1:14">
      <c r="A131" t="s">
        <v>2104</v>
      </c>
      <c r="B131" t="s">
        <v>2105</v>
      </c>
      <c r="C131" t="s">
        <v>97</v>
      </c>
      <c r="D131" t="s">
        <v>120</v>
      </c>
      <c r="E131" t="s">
        <v>2106</v>
      </c>
      <c r="F131" t="s">
        <v>1882</v>
      </c>
      <c r="G131" t="s">
        <v>99</v>
      </c>
      <c r="H131" s="63">
        <v>195</v>
      </c>
      <c r="I131" s="63">
        <v>552.1</v>
      </c>
      <c r="J131" s="63">
        <v>0</v>
      </c>
      <c r="K131" s="63">
        <v>1.076595</v>
      </c>
      <c r="L131" s="64">
        <v>0</v>
      </c>
      <c r="M131" s="64">
        <v>0</v>
      </c>
      <c r="N131" s="64">
        <v>0</v>
      </c>
    </row>
    <row r="132" spans="1:14">
      <c r="A132" t="s">
        <v>2107</v>
      </c>
      <c r="B132" t="s">
        <v>2108</v>
      </c>
      <c r="C132" t="s">
        <v>97</v>
      </c>
      <c r="D132" t="s">
        <v>120</v>
      </c>
      <c r="E132" t="s">
        <v>2109</v>
      </c>
      <c r="F132" t="s">
        <v>1059</v>
      </c>
      <c r="G132" t="s">
        <v>99</v>
      </c>
      <c r="H132" s="63">
        <v>353509</v>
      </c>
      <c r="I132" s="63">
        <v>4886</v>
      </c>
      <c r="J132" s="63">
        <v>0</v>
      </c>
      <c r="K132" s="63">
        <v>17272.44974</v>
      </c>
      <c r="L132" s="64">
        <v>4.8999999999999998E-3</v>
      </c>
      <c r="M132" s="64">
        <v>3.5000000000000001E-3</v>
      </c>
      <c r="N132" s="64">
        <v>8.0000000000000004E-4</v>
      </c>
    </row>
    <row r="133" spans="1:14">
      <c r="A133" t="s">
        <v>2110</v>
      </c>
      <c r="B133" t="s">
        <v>2111</v>
      </c>
      <c r="C133" t="s">
        <v>97</v>
      </c>
      <c r="D133" t="s">
        <v>120</v>
      </c>
      <c r="E133" t="s">
        <v>2112</v>
      </c>
      <c r="F133" t="s">
        <v>1059</v>
      </c>
      <c r="G133" t="s">
        <v>99</v>
      </c>
      <c r="H133" s="63">
        <v>148152</v>
      </c>
      <c r="I133" s="63">
        <v>15720</v>
      </c>
      <c r="J133" s="63">
        <v>0</v>
      </c>
      <c r="K133" s="63">
        <v>23289.4944</v>
      </c>
      <c r="L133" s="64">
        <v>6.4000000000000003E-3</v>
      </c>
      <c r="M133" s="64">
        <v>4.7000000000000002E-3</v>
      </c>
      <c r="N133" s="64">
        <v>1E-3</v>
      </c>
    </row>
    <row r="134" spans="1:14">
      <c r="A134" t="s">
        <v>2113</v>
      </c>
      <c r="B134" t="s">
        <v>2114</v>
      </c>
      <c r="C134" t="s">
        <v>97</v>
      </c>
      <c r="D134" t="s">
        <v>120</v>
      </c>
      <c r="E134" t="s">
        <v>2115</v>
      </c>
      <c r="F134" t="s">
        <v>1059</v>
      </c>
      <c r="G134" t="s">
        <v>99</v>
      </c>
      <c r="H134" s="63">
        <v>299</v>
      </c>
      <c r="I134" s="63">
        <v>8812</v>
      </c>
      <c r="J134" s="63">
        <v>0</v>
      </c>
      <c r="K134" s="63">
        <v>26.34788</v>
      </c>
      <c r="L134" s="64">
        <v>0</v>
      </c>
      <c r="M134" s="64">
        <v>0</v>
      </c>
      <c r="N134" s="64">
        <v>0</v>
      </c>
    </row>
    <row r="135" spans="1:14">
      <c r="A135" t="s">
        <v>2116</v>
      </c>
      <c r="B135" t="s">
        <v>2117</v>
      </c>
      <c r="C135" t="s">
        <v>97</v>
      </c>
      <c r="D135" t="s">
        <v>120</v>
      </c>
      <c r="E135" t="s">
        <v>2118</v>
      </c>
      <c r="F135" t="s">
        <v>1059</v>
      </c>
      <c r="G135" t="s">
        <v>99</v>
      </c>
      <c r="H135" s="63">
        <v>61</v>
      </c>
      <c r="I135" s="63">
        <v>11180</v>
      </c>
      <c r="J135" s="63">
        <v>0</v>
      </c>
      <c r="K135" s="63">
        <v>6.8197999999999999</v>
      </c>
      <c r="L135" s="64">
        <v>0</v>
      </c>
      <c r="M135" s="64">
        <v>0</v>
      </c>
      <c r="N135" s="64">
        <v>0</v>
      </c>
    </row>
    <row r="136" spans="1:14">
      <c r="A136" t="s">
        <v>2119</v>
      </c>
      <c r="B136" t="s">
        <v>2120</v>
      </c>
      <c r="C136" t="s">
        <v>97</v>
      </c>
      <c r="D136" t="s">
        <v>120</v>
      </c>
      <c r="E136" t="s">
        <v>1058</v>
      </c>
      <c r="F136" t="s">
        <v>1059</v>
      </c>
      <c r="G136" t="s">
        <v>99</v>
      </c>
      <c r="H136" s="63">
        <v>106031.31</v>
      </c>
      <c r="I136" s="63">
        <v>29250</v>
      </c>
      <c r="J136" s="63">
        <v>0</v>
      </c>
      <c r="K136" s="63">
        <v>31014.158175</v>
      </c>
      <c r="L136" s="64">
        <v>6.7000000000000002E-3</v>
      </c>
      <c r="M136" s="64">
        <v>6.3E-3</v>
      </c>
      <c r="N136" s="64">
        <v>1.4E-3</v>
      </c>
    </row>
    <row r="137" spans="1:14">
      <c r="A137" t="s">
        <v>2121</v>
      </c>
      <c r="B137" t="s">
        <v>2122</v>
      </c>
      <c r="C137" t="s">
        <v>97</v>
      </c>
      <c r="D137" t="s">
        <v>120</v>
      </c>
      <c r="E137" t="s">
        <v>2123</v>
      </c>
      <c r="F137" t="s">
        <v>448</v>
      </c>
      <c r="G137" t="s">
        <v>99</v>
      </c>
      <c r="H137" s="63">
        <v>21610</v>
      </c>
      <c r="I137" s="63">
        <v>68300</v>
      </c>
      <c r="J137" s="63">
        <v>0</v>
      </c>
      <c r="K137" s="63">
        <v>14759.63</v>
      </c>
      <c r="L137" s="64">
        <v>3.8E-3</v>
      </c>
      <c r="M137" s="64">
        <v>3.0000000000000001E-3</v>
      </c>
      <c r="N137" s="64">
        <v>5.9999999999999995E-4</v>
      </c>
    </row>
    <row r="138" spans="1:14">
      <c r="A138" t="s">
        <v>2124</v>
      </c>
      <c r="B138" t="s">
        <v>2125</v>
      </c>
      <c r="C138" t="s">
        <v>97</v>
      </c>
      <c r="D138" t="s">
        <v>120</v>
      </c>
      <c r="E138" t="s">
        <v>2126</v>
      </c>
      <c r="F138" t="s">
        <v>448</v>
      </c>
      <c r="G138" t="s">
        <v>99</v>
      </c>
      <c r="H138" s="63">
        <v>1487208</v>
      </c>
      <c r="I138" s="63">
        <v>300</v>
      </c>
      <c r="J138" s="63">
        <v>0</v>
      </c>
      <c r="K138" s="63">
        <v>4461.6239999999998</v>
      </c>
      <c r="L138" s="64">
        <v>2.8999999999999998E-3</v>
      </c>
      <c r="M138" s="64">
        <v>8.9999999999999998E-4</v>
      </c>
      <c r="N138" s="64">
        <v>2.0000000000000001E-4</v>
      </c>
    </row>
    <row r="139" spans="1:14">
      <c r="A139" t="s">
        <v>2127</v>
      </c>
      <c r="B139" t="s">
        <v>2128</v>
      </c>
      <c r="C139" t="s">
        <v>97</v>
      </c>
      <c r="D139" t="s">
        <v>120</v>
      </c>
      <c r="E139" t="s">
        <v>2129</v>
      </c>
      <c r="F139" t="s">
        <v>950</v>
      </c>
      <c r="G139" t="s">
        <v>99</v>
      </c>
      <c r="H139" s="63">
        <v>1400507</v>
      </c>
      <c r="I139" s="63">
        <v>1960</v>
      </c>
      <c r="J139" s="63">
        <v>0</v>
      </c>
      <c r="K139" s="63">
        <v>27449.9372</v>
      </c>
      <c r="L139" s="64">
        <v>7.3000000000000001E-3</v>
      </c>
      <c r="M139" s="64">
        <v>5.5999999999999999E-3</v>
      </c>
      <c r="N139" s="64">
        <v>1.1999999999999999E-3</v>
      </c>
    </row>
    <row r="140" spans="1:14">
      <c r="A140" t="s">
        <v>2130</v>
      </c>
      <c r="B140" t="s">
        <v>2131</v>
      </c>
      <c r="C140" t="s">
        <v>97</v>
      </c>
      <c r="D140" t="s">
        <v>120</v>
      </c>
      <c r="E140" t="s">
        <v>2132</v>
      </c>
      <c r="F140" t="s">
        <v>950</v>
      </c>
      <c r="G140" t="s">
        <v>99</v>
      </c>
      <c r="H140" s="63">
        <v>807</v>
      </c>
      <c r="I140" s="63">
        <v>2014</v>
      </c>
      <c r="J140" s="63">
        <v>0</v>
      </c>
      <c r="K140" s="63">
        <v>16.252980000000001</v>
      </c>
      <c r="L140" s="64">
        <v>0</v>
      </c>
      <c r="M140" s="64">
        <v>0</v>
      </c>
      <c r="N140" s="64">
        <v>0</v>
      </c>
    </row>
    <row r="141" spans="1:14">
      <c r="A141" t="s">
        <v>2133</v>
      </c>
      <c r="B141" t="s">
        <v>2134</v>
      </c>
      <c r="C141" t="s">
        <v>97</v>
      </c>
      <c r="D141" t="s">
        <v>120</v>
      </c>
      <c r="E141" t="s">
        <v>949</v>
      </c>
      <c r="F141" t="s">
        <v>950</v>
      </c>
      <c r="G141" t="s">
        <v>99</v>
      </c>
      <c r="H141" s="63">
        <v>883394.09</v>
      </c>
      <c r="I141" s="63">
        <v>1336</v>
      </c>
      <c r="J141" s="63">
        <v>0</v>
      </c>
      <c r="K141" s="63">
        <v>11802.1450424</v>
      </c>
      <c r="L141" s="64">
        <v>4.4000000000000003E-3</v>
      </c>
      <c r="M141" s="64">
        <v>2.3999999999999998E-3</v>
      </c>
      <c r="N141" s="64">
        <v>5.0000000000000001E-4</v>
      </c>
    </row>
    <row r="142" spans="1:14">
      <c r="A142" t="s">
        <v>2135</v>
      </c>
      <c r="B142" t="s">
        <v>2136</v>
      </c>
      <c r="C142" t="s">
        <v>97</v>
      </c>
      <c r="D142" t="s">
        <v>120</v>
      </c>
      <c r="E142" t="s">
        <v>1141</v>
      </c>
      <c r="F142" t="s">
        <v>950</v>
      </c>
      <c r="G142" t="s">
        <v>99</v>
      </c>
      <c r="H142" s="63">
        <v>234</v>
      </c>
      <c r="I142" s="63">
        <v>1790</v>
      </c>
      <c r="J142" s="63">
        <v>0</v>
      </c>
      <c r="K142" s="63">
        <v>4.1886000000000001</v>
      </c>
      <c r="L142" s="64">
        <v>0</v>
      </c>
      <c r="M142" s="64">
        <v>0</v>
      </c>
      <c r="N142" s="64">
        <v>0</v>
      </c>
    </row>
    <row r="143" spans="1:14">
      <c r="A143" t="s">
        <v>2137</v>
      </c>
      <c r="B143" t="s">
        <v>2138</v>
      </c>
      <c r="C143" t="s">
        <v>97</v>
      </c>
      <c r="D143" t="s">
        <v>120</v>
      </c>
      <c r="E143" t="s">
        <v>2139</v>
      </c>
      <c r="F143" t="s">
        <v>126</v>
      </c>
      <c r="G143" t="s">
        <v>99</v>
      </c>
      <c r="H143" s="63">
        <v>282</v>
      </c>
      <c r="I143" s="63">
        <v>6390</v>
      </c>
      <c r="J143" s="63">
        <v>0</v>
      </c>
      <c r="K143" s="63">
        <v>18.0198</v>
      </c>
      <c r="L143" s="64">
        <v>0</v>
      </c>
      <c r="M143" s="64">
        <v>0</v>
      </c>
      <c r="N143" s="64">
        <v>0</v>
      </c>
    </row>
    <row r="144" spans="1:14">
      <c r="A144" t="s">
        <v>2140</v>
      </c>
      <c r="B144" t="s">
        <v>2141</v>
      </c>
      <c r="C144" t="s">
        <v>97</v>
      </c>
      <c r="D144" t="s">
        <v>120</v>
      </c>
      <c r="E144" t="s">
        <v>2142</v>
      </c>
      <c r="F144" t="s">
        <v>126</v>
      </c>
      <c r="G144" t="s">
        <v>99</v>
      </c>
      <c r="H144" s="63">
        <v>136</v>
      </c>
      <c r="I144" s="63">
        <v>690</v>
      </c>
      <c r="J144" s="63">
        <v>0</v>
      </c>
      <c r="K144" s="63">
        <v>0.93840000000000001</v>
      </c>
      <c r="L144" s="64">
        <v>0</v>
      </c>
      <c r="M144" s="64">
        <v>0</v>
      </c>
      <c r="N144" s="64">
        <v>0</v>
      </c>
    </row>
    <row r="145" spans="1:14">
      <c r="A145" t="s">
        <v>2143</v>
      </c>
      <c r="B145" t="s">
        <v>2144</v>
      </c>
      <c r="C145" t="s">
        <v>97</v>
      </c>
      <c r="D145" t="s">
        <v>120</v>
      </c>
      <c r="E145" t="s">
        <v>2145</v>
      </c>
      <c r="F145" t="s">
        <v>126</v>
      </c>
      <c r="G145" t="s">
        <v>99</v>
      </c>
      <c r="H145" s="63">
        <v>128006</v>
      </c>
      <c r="I145" s="63">
        <v>5264</v>
      </c>
      <c r="J145" s="63">
        <v>0</v>
      </c>
      <c r="K145" s="63">
        <v>6738.2358400000003</v>
      </c>
      <c r="L145" s="64">
        <v>2.5999999999999999E-3</v>
      </c>
      <c r="M145" s="64">
        <v>1.4E-3</v>
      </c>
      <c r="N145" s="64">
        <v>2.9999999999999997E-4</v>
      </c>
    </row>
    <row r="146" spans="1:14">
      <c r="A146" t="s">
        <v>2146</v>
      </c>
      <c r="B146" t="s">
        <v>2147</v>
      </c>
      <c r="C146" t="s">
        <v>97</v>
      </c>
      <c r="D146" t="s">
        <v>120</v>
      </c>
      <c r="E146" t="s">
        <v>1289</v>
      </c>
      <c r="F146" t="s">
        <v>129</v>
      </c>
      <c r="G146" t="s">
        <v>99</v>
      </c>
      <c r="H146" s="63">
        <v>18480</v>
      </c>
      <c r="I146" s="63">
        <v>1417</v>
      </c>
      <c r="J146" s="63">
        <v>0</v>
      </c>
      <c r="K146" s="63">
        <v>261.86160000000001</v>
      </c>
      <c r="L146" s="64">
        <v>1E-4</v>
      </c>
      <c r="M146" s="64">
        <v>1E-4</v>
      </c>
      <c r="N146" s="64">
        <v>0</v>
      </c>
    </row>
    <row r="147" spans="1:14">
      <c r="A147" t="s">
        <v>2148</v>
      </c>
      <c r="B147" t="s">
        <v>2149</v>
      </c>
      <c r="C147" t="s">
        <v>97</v>
      </c>
      <c r="D147" t="s">
        <v>120</v>
      </c>
      <c r="E147" t="s">
        <v>1166</v>
      </c>
      <c r="F147" t="s">
        <v>129</v>
      </c>
      <c r="G147" t="s">
        <v>99</v>
      </c>
      <c r="H147" s="63">
        <v>441353</v>
      </c>
      <c r="I147" s="63">
        <v>1492</v>
      </c>
      <c r="J147" s="63">
        <v>0</v>
      </c>
      <c r="K147" s="63">
        <v>6584.9867599999998</v>
      </c>
      <c r="L147" s="64">
        <v>2.3E-3</v>
      </c>
      <c r="M147" s="64">
        <v>1.2999999999999999E-3</v>
      </c>
      <c r="N147" s="64">
        <v>2.9999999999999997E-4</v>
      </c>
    </row>
    <row r="148" spans="1:14">
      <c r="A148" s="65" t="s">
        <v>2150</v>
      </c>
      <c r="D148" s="12"/>
      <c r="E148" s="12"/>
      <c r="F148" s="12"/>
      <c r="H148" s="67">
        <v>52907004.509999998</v>
      </c>
      <c r="J148" s="67">
        <v>19.27797</v>
      </c>
      <c r="K148" s="67">
        <v>352854.1783083409</v>
      </c>
      <c r="M148" s="66">
        <v>7.1499999999999994E-2</v>
      </c>
      <c r="N148" s="66">
        <v>1.54E-2</v>
      </c>
    </row>
    <row r="149" spans="1:14" s="73" customFormat="1">
      <c r="A149" s="72" t="s">
        <v>2151</v>
      </c>
      <c r="B149" s="72">
        <v>4240100</v>
      </c>
      <c r="C149" s="72" t="s">
        <v>97</v>
      </c>
      <c r="D149" s="72" t="s">
        <v>120</v>
      </c>
      <c r="E149" s="72" t="s">
        <v>2152</v>
      </c>
      <c r="F149" s="72" t="s">
        <v>1902</v>
      </c>
      <c r="G149" s="72" t="s">
        <v>99</v>
      </c>
      <c r="H149" s="70">
        <v>205760</v>
      </c>
      <c r="I149" s="70">
        <f>K149*1000/H149*100</f>
        <v>321.78679973060025</v>
      </c>
      <c r="J149" s="70">
        <v>0</v>
      </c>
      <c r="K149" s="70">
        <f>884.768-222.659480874317</f>
        <v>662.10851912568296</v>
      </c>
      <c r="L149" s="71">
        <v>4.1999999999999997E-3</v>
      </c>
      <c r="M149" s="71">
        <v>2.0000000000000001E-4</v>
      </c>
      <c r="N149" s="71">
        <v>0</v>
      </c>
    </row>
    <row r="150" spans="1:14">
      <c r="A150" t="s">
        <v>2153</v>
      </c>
      <c r="B150" t="s">
        <v>2154</v>
      </c>
      <c r="C150" t="s">
        <v>97</v>
      </c>
      <c r="D150" t="s">
        <v>120</v>
      </c>
      <c r="E150" t="s">
        <v>2155</v>
      </c>
      <c r="F150" t="s">
        <v>1902</v>
      </c>
      <c r="G150" t="s">
        <v>99</v>
      </c>
      <c r="H150" s="63">
        <v>23900</v>
      </c>
      <c r="I150" s="63">
        <v>4157</v>
      </c>
      <c r="J150" s="63">
        <v>0</v>
      </c>
      <c r="K150" s="63">
        <v>993.52300000000002</v>
      </c>
      <c r="L150" s="64">
        <v>4.7000000000000002E-3</v>
      </c>
      <c r="M150" s="64">
        <v>2.0000000000000001E-4</v>
      </c>
      <c r="N150" s="64">
        <v>0</v>
      </c>
    </row>
    <row r="151" spans="1:14">
      <c r="A151" t="s">
        <v>2156</v>
      </c>
      <c r="B151" t="s">
        <v>2157</v>
      </c>
      <c r="C151" t="s">
        <v>97</v>
      </c>
      <c r="D151" t="s">
        <v>120</v>
      </c>
      <c r="E151" t="s">
        <v>2158</v>
      </c>
      <c r="F151" t="s">
        <v>1902</v>
      </c>
      <c r="G151" t="s">
        <v>99</v>
      </c>
      <c r="H151" s="63">
        <v>555556</v>
      </c>
      <c r="I151" s="63">
        <v>581.20000000000005</v>
      </c>
      <c r="J151" s="63">
        <v>0</v>
      </c>
      <c r="K151" s="63">
        <v>3228.8914719999998</v>
      </c>
      <c r="L151" s="64">
        <v>7.4000000000000003E-3</v>
      </c>
      <c r="M151" s="64">
        <v>6.9999999999999999E-4</v>
      </c>
      <c r="N151" s="64">
        <v>1E-4</v>
      </c>
    </row>
    <row r="152" spans="1:14">
      <c r="A152" t="s">
        <v>2159</v>
      </c>
      <c r="B152" t="s">
        <v>2160</v>
      </c>
      <c r="C152" t="s">
        <v>97</v>
      </c>
      <c r="D152" t="s">
        <v>120</v>
      </c>
      <c r="E152" t="s">
        <v>2161</v>
      </c>
      <c r="F152" t="s">
        <v>1902</v>
      </c>
      <c r="G152" t="s">
        <v>99</v>
      </c>
      <c r="H152" s="63">
        <v>16300</v>
      </c>
      <c r="I152" s="63">
        <v>1284</v>
      </c>
      <c r="J152" s="63">
        <v>0</v>
      </c>
      <c r="K152" s="63">
        <v>209.292</v>
      </c>
      <c r="L152" s="64">
        <v>1.1000000000000001E-3</v>
      </c>
      <c r="M152" s="64">
        <v>0</v>
      </c>
      <c r="N152" s="64">
        <v>0</v>
      </c>
    </row>
    <row r="153" spans="1:14">
      <c r="A153" t="s">
        <v>2162</v>
      </c>
      <c r="B153" t="s">
        <v>2163</v>
      </c>
      <c r="C153" t="s">
        <v>97</v>
      </c>
      <c r="D153" t="s">
        <v>120</v>
      </c>
      <c r="E153" t="s">
        <v>2164</v>
      </c>
      <c r="F153" t="s">
        <v>1902</v>
      </c>
      <c r="G153" t="s">
        <v>99</v>
      </c>
      <c r="H153" s="63">
        <v>179958</v>
      </c>
      <c r="I153" s="63">
        <v>466.2</v>
      </c>
      <c r="J153" s="63">
        <v>0</v>
      </c>
      <c r="K153" s="63">
        <v>838.96419600000002</v>
      </c>
      <c r="L153" s="64">
        <v>2.5000000000000001E-3</v>
      </c>
      <c r="M153" s="64">
        <v>2.0000000000000001E-4</v>
      </c>
      <c r="N153" s="64">
        <v>0</v>
      </c>
    </row>
    <row r="154" spans="1:14">
      <c r="A154" t="s">
        <v>2165</v>
      </c>
      <c r="B154" t="s">
        <v>2166</v>
      </c>
      <c r="C154" t="s">
        <v>97</v>
      </c>
      <c r="D154" t="s">
        <v>120</v>
      </c>
      <c r="E154" t="s">
        <v>2167</v>
      </c>
      <c r="F154" t="s">
        <v>480</v>
      </c>
      <c r="G154" t="s">
        <v>99</v>
      </c>
      <c r="H154" s="63">
        <v>309967.42</v>
      </c>
      <c r="I154" s="63">
        <v>2954</v>
      </c>
      <c r="J154" s="63">
        <v>0</v>
      </c>
      <c r="K154" s="63">
        <v>9156.4375868000006</v>
      </c>
      <c r="L154" s="64">
        <v>2.5000000000000001E-3</v>
      </c>
      <c r="M154" s="64">
        <v>1.9E-3</v>
      </c>
      <c r="N154" s="64">
        <v>4.0000000000000002E-4</v>
      </c>
    </row>
    <row r="155" spans="1:14">
      <c r="A155" t="s">
        <v>2168</v>
      </c>
      <c r="B155" t="s">
        <v>2169</v>
      </c>
      <c r="C155" t="s">
        <v>97</v>
      </c>
      <c r="D155" t="s">
        <v>120</v>
      </c>
      <c r="E155" t="s">
        <v>868</v>
      </c>
      <c r="F155" t="s">
        <v>869</v>
      </c>
      <c r="G155" t="s">
        <v>99</v>
      </c>
      <c r="H155" s="63">
        <v>195300</v>
      </c>
      <c r="I155" s="63">
        <v>370.5</v>
      </c>
      <c r="J155" s="63">
        <v>0</v>
      </c>
      <c r="K155" s="63">
        <v>723.5865</v>
      </c>
      <c r="L155" s="64">
        <v>1.1999999999999999E-3</v>
      </c>
      <c r="M155" s="64">
        <v>1E-4</v>
      </c>
      <c r="N155" s="64">
        <v>0</v>
      </c>
    </row>
    <row r="156" spans="1:14" s="125" customFormat="1">
      <c r="A156" s="122" t="s">
        <v>2170</v>
      </c>
      <c r="B156" s="122">
        <v>11722870</v>
      </c>
      <c r="C156" s="122" t="s">
        <v>97</v>
      </c>
      <c r="D156" s="122" t="s">
        <v>120</v>
      </c>
      <c r="E156" s="122" t="s">
        <v>2171</v>
      </c>
      <c r="F156" s="122" t="s">
        <v>869</v>
      </c>
      <c r="G156" s="122" t="s">
        <v>99</v>
      </c>
      <c r="H156" s="123">
        <v>14700</v>
      </c>
      <c r="I156" s="123">
        <f t="shared" ref="I156:I157" si="0">K156*1000/H156*100</f>
        <v>4000.8196721311501</v>
      </c>
      <c r="J156" s="123">
        <v>0</v>
      </c>
      <c r="K156" s="123">
        <f>588120.491803279/1000</f>
        <v>588.12049180327904</v>
      </c>
      <c r="L156" s="124">
        <v>8.5000000000000006E-3</v>
      </c>
      <c r="M156" s="124">
        <v>1E-3</v>
      </c>
      <c r="N156" s="124">
        <v>2.0000000000000001E-4</v>
      </c>
    </row>
    <row r="157" spans="1:14" s="125" customFormat="1">
      <c r="A157" s="122" t="s">
        <v>2170</v>
      </c>
      <c r="B157" s="122">
        <v>1172287</v>
      </c>
      <c r="C157" s="122" t="s">
        <v>97</v>
      </c>
      <c r="D157" s="122" t="s">
        <v>120</v>
      </c>
      <c r="E157" s="122" t="s">
        <v>2171</v>
      </c>
      <c r="F157" s="122" t="s">
        <v>869</v>
      </c>
      <c r="G157" s="122" t="s">
        <v>99</v>
      </c>
      <c r="H157" s="123">
        <v>103956</v>
      </c>
      <c r="I157" s="123">
        <f t="shared" si="0"/>
        <v>4261</v>
      </c>
      <c r="J157" s="123">
        <v>0</v>
      </c>
      <c r="K157" s="123">
        <f>4429565.16/1000</f>
        <v>4429.5651600000001</v>
      </c>
      <c r="L157" s="124">
        <v>0</v>
      </c>
      <c r="M157" s="124">
        <v>0</v>
      </c>
      <c r="N157" s="124">
        <v>0</v>
      </c>
    </row>
    <row r="158" spans="1:14">
      <c r="A158" t="s">
        <v>2172</v>
      </c>
      <c r="B158" t="s">
        <v>2173</v>
      </c>
      <c r="C158" t="s">
        <v>97</v>
      </c>
      <c r="D158" t="s">
        <v>120</v>
      </c>
      <c r="E158" t="s">
        <v>2174</v>
      </c>
      <c r="F158" t="s">
        <v>790</v>
      </c>
      <c r="G158" t="s">
        <v>99</v>
      </c>
      <c r="H158" s="63">
        <v>881447</v>
      </c>
      <c r="I158" s="63">
        <v>350.9</v>
      </c>
      <c r="J158" s="63">
        <v>0</v>
      </c>
      <c r="K158" s="63">
        <v>3092.997523</v>
      </c>
      <c r="L158" s="64">
        <v>8.3999999999999995E-3</v>
      </c>
      <c r="M158" s="64">
        <v>5.9999999999999995E-4</v>
      </c>
      <c r="N158" s="64">
        <v>1E-4</v>
      </c>
    </row>
    <row r="159" spans="1:14">
      <c r="A159" t="s">
        <v>2175</v>
      </c>
      <c r="B159" t="s">
        <v>2176</v>
      </c>
      <c r="C159" t="s">
        <v>97</v>
      </c>
      <c r="D159" t="s">
        <v>120</v>
      </c>
      <c r="E159" t="s">
        <v>1418</v>
      </c>
      <c r="F159" t="s">
        <v>790</v>
      </c>
      <c r="G159" t="s">
        <v>99</v>
      </c>
      <c r="H159" s="63">
        <v>314012</v>
      </c>
      <c r="I159" s="63">
        <v>1179</v>
      </c>
      <c r="J159" s="63">
        <v>0</v>
      </c>
      <c r="K159" s="63">
        <v>3702.2014800000002</v>
      </c>
      <c r="L159" s="64">
        <v>1.35E-2</v>
      </c>
      <c r="M159" s="64">
        <v>6.9999999999999999E-4</v>
      </c>
      <c r="N159" s="64">
        <v>2.0000000000000001E-4</v>
      </c>
    </row>
    <row r="160" spans="1:14">
      <c r="A160" t="s">
        <v>2177</v>
      </c>
      <c r="B160" t="s">
        <v>2178</v>
      </c>
      <c r="C160" t="s">
        <v>97</v>
      </c>
      <c r="D160" t="s">
        <v>120</v>
      </c>
      <c r="E160" t="s">
        <v>2179</v>
      </c>
      <c r="F160" t="s">
        <v>790</v>
      </c>
      <c r="G160" t="s">
        <v>99</v>
      </c>
      <c r="H160" s="63">
        <v>382073</v>
      </c>
      <c r="I160" s="63">
        <v>1052</v>
      </c>
      <c r="J160" s="63">
        <v>0</v>
      </c>
      <c r="K160" s="63">
        <v>4019.40796</v>
      </c>
      <c r="L160" s="64">
        <v>6.3E-3</v>
      </c>
      <c r="M160" s="64">
        <v>8.0000000000000004E-4</v>
      </c>
      <c r="N160" s="64">
        <v>2.0000000000000001E-4</v>
      </c>
    </row>
    <row r="161" spans="1:14">
      <c r="A161" t="s">
        <v>2180</v>
      </c>
      <c r="B161" t="s">
        <v>2181</v>
      </c>
      <c r="C161" t="s">
        <v>97</v>
      </c>
      <c r="D161" t="s">
        <v>120</v>
      </c>
      <c r="E161" t="s">
        <v>2182</v>
      </c>
      <c r="F161" t="s">
        <v>790</v>
      </c>
      <c r="G161" t="s">
        <v>99</v>
      </c>
      <c r="H161" s="63">
        <v>177000</v>
      </c>
      <c r="I161" s="63">
        <v>2486</v>
      </c>
      <c r="J161" s="63">
        <v>0</v>
      </c>
      <c r="K161" s="63">
        <v>4400.22</v>
      </c>
      <c r="L161" s="64">
        <v>5.4000000000000003E-3</v>
      </c>
      <c r="M161" s="64">
        <v>8.9999999999999998E-4</v>
      </c>
      <c r="N161" s="64">
        <v>2.0000000000000001E-4</v>
      </c>
    </row>
    <row r="162" spans="1:14">
      <c r="A162" t="s">
        <v>2183</v>
      </c>
      <c r="B162" t="s">
        <v>2184</v>
      </c>
      <c r="C162" t="s">
        <v>97</v>
      </c>
      <c r="D162" t="s">
        <v>120</v>
      </c>
      <c r="E162" t="s">
        <v>1585</v>
      </c>
      <c r="F162" t="s">
        <v>790</v>
      </c>
      <c r="G162" t="s">
        <v>99</v>
      </c>
      <c r="H162" s="63">
        <v>62000</v>
      </c>
      <c r="I162" s="63">
        <v>4159</v>
      </c>
      <c r="J162" s="63">
        <v>19.27797</v>
      </c>
      <c r="K162" s="63">
        <v>2597.85797</v>
      </c>
      <c r="L162" s="64">
        <v>1.6000000000000001E-3</v>
      </c>
      <c r="M162" s="64">
        <v>5.0000000000000001E-4</v>
      </c>
      <c r="N162" s="64">
        <v>1E-4</v>
      </c>
    </row>
    <row r="163" spans="1:14">
      <c r="A163" t="s">
        <v>2185</v>
      </c>
      <c r="B163" t="s">
        <v>2186</v>
      </c>
      <c r="C163" t="s">
        <v>97</v>
      </c>
      <c r="D163" t="s">
        <v>120</v>
      </c>
      <c r="E163" t="s">
        <v>2187</v>
      </c>
      <c r="F163" t="s">
        <v>565</v>
      </c>
      <c r="G163" t="s">
        <v>99</v>
      </c>
      <c r="H163" s="63">
        <v>23675</v>
      </c>
      <c r="I163" s="63">
        <v>1484</v>
      </c>
      <c r="J163" s="63">
        <v>0</v>
      </c>
      <c r="K163" s="63">
        <v>351.33699999999999</v>
      </c>
      <c r="L163" s="64">
        <v>5.0000000000000001E-4</v>
      </c>
      <c r="M163" s="64">
        <v>1E-4</v>
      </c>
      <c r="N163" s="64">
        <v>0</v>
      </c>
    </row>
    <row r="164" spans="1:14">
      <c r="A164" t="s">
        <v>2188</v>
      </c>
      <c r="B164" t="s">
        <v>2189</v>
      </c>
      <c r="C164" t="s">
        <v>97</v>
      </c>
      <c r="D164" t="s">
        <v>120</v>
      </c>
      <c r="E164" t="s">
        <v>1443</v>
      </c>
      <c r="F164" t="s">
        <v>797</v>
      </c>
      <c r="G164" t="s">
        <v>99</v>
      </c>
      <c r="H164" s="63">
        <v>442500</v>
      </c>
      <c r="I164" s="63">
        <v>322</v>
      </c>
      <c r="J164" s="63">
        <v>0</v>
      </c>
      <c r="K164" s="63">
        <v>1424.85</v>
      </c>
      <c r="L164" s="64">
        <v>1.8E-3</v>
      </c>
      <c r="M164" s="64">
        <v>2.9999999999999997E-4</v>
      </c>
      <c r="N164" s="64">
        <v>1E-4</v>
      </c>
    </row>
    <row r="165" spans="1:14">
      <c r="A165" t="s">
        <v>2190</v>
      </c>
      <c r="B165" t="s">
        <v>2191</v>
      </c>
      <c r="C165" t="s">
        <v>97</v>
      </c>
      <c r="D165" t="s">
        <v>120</v>
      </c>
      <c r="E165" t="s">
        <v>1410</v>
      </c>
      <c r="F165" t="s">
        <v>797</v>
      </c>
      <c r="G165" t="s">
        <v>99</v>
      </c>
      <c r="H165" s="63">
        <v>1257440</v>
      </c>
      <c r="I165" s="63">
        <v>1967</v>
      </c>
      <c r="J165" s="63">
        <v>0</v>
      </c>
      <c r="K165" s="63">
        <v>24733.844799999999</v>
      </c>
      <c r="L165" s="64">
        <v>2.4199999999999999E-2</v>
      </c>
      <c r="M165" s="64">
        <v>5.0000000000000001E-3</v>
      </c>
      <c r="N165" s="64">
        <v>1.1000000000000001E-3</v>
      </c>
    </row>
    <row r="166" spans="1:14">
      <c r="A166" t="s">
        <v>2192</v>
      </c>
      <c r="B166" t="s">
        <v>2193</v>
      </c>
      <c r="C166" t="s">
        <v>97</v>
      </c>
      <c r="D166" t="s">
        <v>120</v>
      </c>
      <c r="E166" t="s">
        <v>1518</v>
      </c>
      <c r="F166" t="s">
        <v>797</v>
      </c>
      <c r="G166" t="s">
        <v>99</v>
      </c>
      <c r="H166" s="63">
        <v>26316</v>
      </c>
      <c r="I166" s="63">
        <v>4418</v>
      </c>
      <c r="J166" s="63">
        <v>0</v>
      </c>
      <c r="K166" s="63">
        <v>1162.6408799999999</v>
      </c>
      <c r="L166" s="64">
        <v>1.8E-3</v>
      </c>
      <c r="M166" s="64">
        <v>2.0000000000000001E-4</v>
      </c>
      <c r="N166" s="64">
        <v>1E-4</v>
      </c>
    </row>
    <row r="167" spans="1:14">
      <c r="A167" t="s">
        <v>2194</v>
      </c>
      <c r="B167" t="s">
        <v>2195</v>
      </c>
      <c r="C167" t="s">
        <v>97</v>
      </c>
      <c r="D167" t="s">
        <v>120</v>
      </c>
      <c r="E167" t="s">
        <v>2196</v>
      </c>
      <c r="F167" t="s">
        <v>797</v>
      </c>
      <c r="G167" t="s">
        <v>99</v>
      </c>
      <c r="H167" s="63">
        <v>564000</v>
      </c>
      <c r="I167" s="63">
        <v>87</v>
      </c>
      <c r="J167" s="63">
        <v>0</v>
      </c>
      <c r="K167" s="63">
        <v>490.68</v>
      </c>
      <c r="L167" s="64">
        <v>3.5000000000000001E-3</v>
      </c>
      <c r="M167" s="64">
        <v>1E-4</v>
      </c>
      <c r="N167" s="64">
        <v>0</v>
      </c>
    </row>
    <row r="168" spans="1:14">
      <c r="A168" t="s">
        <v>2197</v>
      </c>
      <c r="B168" t="s">
        <v>2198</v>
      </c>
      <c r="C168" t="s">
        <v>97</v>
      </c>
      <c r="D168" t="s">
        <v>120</v>
      </c>
      <c r="E168" t="s">
        <v>1432</v>
      </c>
      <c r="F168" t="s">
        <v>797</v>
      </c>
      <c r="G168" t="s">
        <v>99</v>
      </c>
      <c r="H168" s="63">
        <v>84143</v>
      </c>
      <c r="I168" s="63">
        <v>2584</v>
      </c>
      <c r="J168" s="63">
        <v>0</v>
      </c>
      <c r="K168" s="63">
        <v>2174.2551199999998</v>
      </c>
      <c r="L168" s="64">
        <v>4.1999999999999997E-3</v>
      </c>
      <c r="M168" s="64">
        <v>4.0000000000000002E-4</v>
      </c>
      <c r="N168" s="64">
        <v>1E-4</v>
      </c>
    </row>
    <row r="169" spans="1:14">
      <c r="A169" t="s">
        <v>2199</v>
      </c>
      <c r="B169" t="s">
        <v>2200</v>
      </c>
      <c r="C169" t="s">
        <v>97</v>
      </c>
      <c r="D169" t="s">
        <v>120</v>
      </c>
      <c r="E169" t="s">
        <v>1436</v>
      </c>
      <c r="F169" t="s">
        <v>797</v>
      </c>
      <c r="G169" t="s">
        <v>99</v>
      </c>
      <c r="H169" s="63">
        <v>145500</v>
      </c>
      <c r="I169" s="63">
        <v>2036</v>
      </c>
      <c r="J169" s="63">
        <v>0</v>
      </c>
      <c r="K169" s="63">
        <v>2962.38</v>
      </c>
      <c r="L169" s="64">
        <v>7.6E-3</v>
      </c>
      <c r="M169" s="64">
        <v>5.9999999999999995E-4</v>
      </c>
      <c r="N169" s="64">
        <v>1E-4</v>
      </c>
    </row>
    <row r="170" spans="1:14">
      <c r="A170" t="s">
        <v>2201</v>
      </c>
      <c r="B170" t="s">
        <v>2202</v>
      </c>
      <c r="C170" t="s">
        <v>97</v>
      </c>
      <c r="D170" t="s">
        <v>120</v>
      </c>
      <c r="E170" t="s">
        <v>1537</v>
      </c>
      <c r="F170" t="s">
        <v>797</v>
      </c>
      <c r="G170" t="s">
        <v>99</v>
      </c>
      <c r="H170" s="63">
        <v>16345</v>
      </c>
      <c r="I170" s="63">
        <v>1393</v>
      </c>
      <c r="J170" s="63">
        <v>0</v>
      </c>
      <c r="K170" s="63">
        <v>227.68584999999999</v>
      </c>
      <c r="L170" s="64">
        <v>1.1999999999999999E-3</v>
      </c>
      <c r="M170" s="64">
        <v>0</v>
      </c>
      <c r="N170" s="64">
        <v>0</v>
      </c>
    </row>
    <row r="171" spans="1:14" s="89" customFormat="1">
      <c r="A171" s="86" t="s">
        <v>2203</v>
      </c>
      <c r="B171" s="86">
        <v>1360100</v>
      </c>
      <c r="C171" s="86" t="s">
        <v>97</v>
      </c>
      <c r="D171" s="86" t="s">
        <v>120</v>
      </c>
      <c r="E171" s="86" t="s">
        <v>2204</v>
      </c>
      <c r="F171" s="86" t="s">
        <v>837</v>
      </c>
      <c r="G171" s="86" t="s">
        <v>99</v>
      </c>
      <c r="H171" s="87">
        <v>271000</v>
      </c>
      <c r="I171" s="87">
        <f t="shared" ref="I171:I172" si="1">K171*1000/H171*100</f>
        <v>505.14918032786716</v>
      </c>
      <c r="J171" s="87">
        <v>0</v>
      </c>
      <c r="K171" s="87">
        <f>1368954.27868852/1000</f>
        <v>1368.9542786885199</v>
      </c>
      <c r="L171" s="88">
        <v>2.2000000000000001E-3</v>
      </c>
      <c r="M171" s="88">
        <v>5.0000000000000001E-4</v>
      </c>
      <c r="N171" s="88">
        <v>1E-4</v>
      </c>
    </row>
    <row r="172" spans="1:14" s="89" customFormat="1">
      <c r="A172" s="86" t="s">
        <v>2205</v>
      </c>
      <c r="B172" s="86">
        <v>136010</v>
      </c>
      <c r="C172" s="86" t="s">
        <v>97</v>
      </c>
      <c r="D172" s="86" t="s">
        <v>120</v>
      </c>
      <c r="E172" s="86" t="s">
        <v>2204</v>
      </c>
      <c r="F172" s="86" t="s">
        <v>837</v>
      </c>
      <c r="G172" s="86" t="s">
        <v>99</v>
      </c>
      <c r="H172" s="87">
        <v>253635</v>
      </c>
      <c r="I172" s="87">
        <f t="shared" si="1"/>
        <v>508.5</v>
      </c>
      <c r="J172" s="87">
        <v>0</v>
      </c>
      <c r="K172" s="87">
        <f>1289733.975/1000</f>
        <v>1289.7339750000001</v>
      </c>
      <c r="L172" s="88">
        <v>0</v>
      </c>
      <c r="M172" s="88">
        <v>0</v>
      </c>
      <c r="N172" s="88">
        <v>0</v>
      </c>
    </row>
    <row r="173" spans="1:14">
      <c r="A173" t="s">
        <v>2206</v>
      </c>
      <c r="B173" t="s">
        <v>2207</v>
      </c>
      <c r="C173" t="s">
        <v>97</v>
      </c>
      <c r="D173" t="s">
        <v>120</v>
      </c>
      <c r="E173" t="s">
        <v>2208</v>
      </c>
      <c r="F173" t="s">
        <v>837</v>
      </c>
      <c r="G173" t="s">
        <v>99</v>
      </c>
      <c r="H173" s="63">
        <v>53891</v>
      </c>
      <c r="I173" s="63">
        <v>12400</v>
      </c>
      <c r="J173" s="63">
        <v>0</v>
      </c>
      <c r="K173" s="63">
        <v>6682.4840000000004</v>
      </c>
      <c r="L173" s="64">
        <v>5.1000000000000004E-3</v>
      </c>
      <c r="M173" s="64">
        <v>1.4E-3</v>
      </c>
      <c r="N173" s="64">
        <v>2.9999999999999997E-4</v>
      </c>
    </row>
    <row r="174" spans="1:14">
      <c r="A174" t="s">
        <v>2209</v>
      </c>
      <c r="B174" t="s">
        <v>2210</v>
      </c>
      <c r="C174" t="s">
        <v>97</v>
      </c>
      <c r="D174" t="s">
        <v>120</v>
      </c>
      <c r="E174" t="s">
        <v>2211</v>
      </c>
      <c r="F174" t="s">
        <v>837</v>
      </c>
      <c r="G174" t="s">
        <v>99</v>
      </c>
      <c r="H174" s="63">
        <v>3000000</v>
      </c>
      <c r="I174" s="63">
        <v>1040</v>
      </c>
      <c r="J174" s="63">
        <v>0</v>
      </c>
      <c r="K174" s="63">
        <v>31200</v>
      </c>
      <c r="L174" s="64">
        <v>5.2299999999999999E-2</v>
      </c>
      <c r="M174" s="64">
        <v>6.3E-3</v>
      </c>
      <c r="N174" s="64">
        <v>1.4E-3</v>
      </c>
    </row>
    <row r="175" spans="1:14">
      <c r="A175" t="s">
        <v>2212</v>
      </c>
      <c r="B175" t="s">
        <v>2213</v>
      </c>
      <c r="C175" t="s">
        <v>97</v>
      </c>
      <c r="D175" t="s">
        <v>120</v>
      </c>
      <c r="E175" t="s">
        <v>2214</v>
      </c>
      <c r="F175" t="s">
        <v>837</v>
      </c>
      <c r="G175" t="s">
        <v>99</v>
      </c>
      <c r="H175" s="63">
        <v>53000</v>
      </c>
      <c r="I175" s="63">
        <v>3117</v>
      </c>
      <c r="J175" s="63">
        <v>0</v>
      </c>
      <c r="K175" s="63">
        <v>1652.01</v>
      </c>
      <c r="L175" s="64">
        <v>3.2000000000000002E-3</v>
      </c>
      <c r="M175" s="64">
        <v>2.9999999999999997E-4</v>
      </c>
      <c r="N175" s="64">
        <v>1E-4</v>
      </c>
    </row>
    <row r="176" spans="1:14">
      <c r="A176" t="s">
        <v>2215</v>
      </c>
      <c r="B176" t="s">
        <v>2216</v>
      </c>
      <c r="C176" t="s">
        <v>97</v>
      </c>
      <c r="D176" t="s">
        <v>120</v>
      </c>
      <c r="E176" t="s">
        <v>2217</v>
      </c>
      <c r="F176" t="s">
        <v>1983</v>
      </c>
      <c r="G176" t="s">
        <v>99</v>
      </c>
      <c r="H176" s="63">
        <v>197572</v>
      </c>
      <c r="I176" s="63">
        <v>1103</v>
      </c>
      <c r="J176" s="63">
        <v>0</v>
      </c>
      <c r="K176" s="63">
        <v>2179.2191600000001</v>
      </c>
      <c r="L176" s="64">
        <v>2.2599999999999999E-2</v>
      </c>
      <c r="M176" s="64">
        <v>4.0000000000000002E-4</v>
      </c>
      <c r="N176" s="64">
        <v>1E-4</v>
      </c>
    </row>
    <row r="177" spans="1:14">
      <c r="A177" t="s">
        <v>2218</v>
      </c>
      <c r="B177" t="s">
        <v>2219</v>
      </c>
      <c r="C177" t="s">
        <v>97</v>
      </c>
      <c r="D177" t="s">
        <v>120</v>
      </c>
      <c r="E177" t="s">
        <v>2220</v>
      </c>
      <c r="F177" t="s">
        <v>1983</v>
      </c>
      <c r="G177" t="s">
        <v>99</v>
      </c>
      <c r="H177" s="63">
        <v>1435000</v>
      </c>
      <c r="I177" s="63">
        <v>172</v>
      </c>
      <c r="J177" s="63">
        <v>0</v>
      </c>
      <c r="K177" s="63">
        <v>2468.1999999999998</v>
      </c>
      <c r="L177" s="64">
        <v>4.1000000000000002E-2</v>
      </c>
      <c r="M177" s="64">
        <v>5.0000000000000001E-4</v>
      </c>
      <c r="N177" s="64">
        <v>1E-4</v>
      </c>
    </row>
    <row r="178" spans="1:14">
      <c r="A178" t="s">
        <v>2221</v>
      </c>
      <c r="B178" t="s">
        <v>2222</v>
      </c>
      <c r="C178" t="s">
        <v>97</v>
      </c>
      <c r="D178" t="s">
        <v>120</v>
      </c>
      <c r="E178" t="s">
        <v>2223</v>
      </c>
      <c r="F178" t="s">
        <v>1846</v>
      </c>
      <c r="G178" t="s">
        <v>99</v>
      </c>
      <c r="H178" s="63">
        <v>600000</v>
      </c>
      <c r="I178" s="63">
        <v>529.79999999999995</v>
      </c>
      <c r="J178" s="63">
        <v>0</v>
      </c>
      <c r="K178" s="63">
        <v>3178.8</v>
      </c>
      <c r="L178" s="64">
        <v>0.1487</v>
      </c>
      <c r="M178" s="64">
        <v>5.9999999999999995E-4</v>
      </c>
      <c r="N178" s="64">
        <v>1E-4</v>
      </c>
    </row>
    <row r="179" spans="1:14">
      <c r="A179" t="s">
        <v>2224</v>
      </c>
      <c r="B179" t="s">
        <v>2225</v>
      </c>
      <c r="C179" t="s">
        <v>97</v>
      </c>
      <c r="D179" t="s">
        <v>120</v>
      </c>
      <c r="E179" t="s">
        <v>2226</v>
      </c>
      <c r="F179" t="s">
        <v>1846</v>
      </c>
      <c r="G179" t="s">
        <v>99</v>
      </c>
      <c r="H179" s="63">
        <v>303000</v>
      </c>
      <c r="I179" s="63">
        <v>679.8</v>
      </c>
      <c r="J179" s="63">
        <v>0</v>
      </c>
      <c r="K179" s="63">
        <v>2059.7939999999999</v>
      </c>
      <c r="L179" s="64">
        <v>4.3900000000000002E-2</v>
      </c>
      <c r="M179" s="64">
        <v>4.0000000000000002E-4</v>
      </c>
      <c r="N179" s="64">
        <v>1E-4</v>
      </c>
    </row>
    <row r="180" spans="1:14">
      <c r="A180" t="s">
        <v>2227</v>
      </c>
      <c r="B180" t="s">
        <v>2228</v>
      </c>
      <c r="C180" t="s">
        <v>97</v>
      </c>
      <c r="D180" t="s">
        <v>120</v>
      </c>
      <c r="E180" t="s">
        <v>2229</v>
      </c>
      <c r="F180" t="s">
        <v>1846</v>
      </c>
      <c r="G180" t="s">
        <v>99</v>
      </c>
      <c r="H180" s="63">
        <v>373336</v>
      </c>
      <c r="I180" s="63">
        <v>100.7</v>
      </c>
      <c r="J180" s="63">
        <v>0</v>
      </c>
      <c r="K180" s="63">
        <v>375.94935199999998</v>
      </c>
      <c r="L180" s="64">
        <v>3.0000000000000001E-3</v>
      </c>
      <c r="M180" s="64">
        <v>1E-4</v>
      </c>
      <c r="N180" s="64">
        <v>0</v>
      </c>
    </row>
    <row r="181" spans="1:14">
      <c r="A181" t="s">
        <v>2230</v>
      </c>
      <c r="B181" t="s">
        <v>2231</v>
      </c>
      <c r="C181" t="s">
        <v>97</v>
      </c>
      <c r="D181" t="s">
        <v>120</v>
      </c>
      <c r="E181" t="s">
        <v>1356</v>
      </c>
      <c r="F181" t="s">
        <v>954</v>
      </c>
      <c r="G181" t="s">
        <v>99</v>
      </c>
      <c r="H181" s="63">
        <v>407441</v>
      </c>
      <c r="I181" s="63">
        <v>1799</v>
      </c>
      <c r="J181" s="63">
        <v>0</v>
      </c>
      <c r="K181" s="63">
        <v>7329.8635899999999</v>
      </c>
      <c r="L181" s="64">
        <v>6.7000000000000002E-3</v>
      </c>
      <c r="M181" s="64">
        <v>1.5E-3</v>
      </c>
      <c r="N181" s="64">
        <v>2.9999999999999997E-4</v>
      </c>
    </row>
    <row r="182" spans="1:14">
      <c r="A182" t="s">
        <v>2232</v>
      </c>
      <c r="B182" t="s">
        <v>2233</v>
      </c>
      <c r="C182" t="s">
        <v>97</v>
      </c>
      <c r="D182" t="s">
        <v>120</v>
      </c>
      <c r="E182" t="s">
        <v>2234</v>
      </c>
      <c r="F182" t="s">
        <v>954</v>
      </c>
      <c r="G182" t="s">
        <v>99</v>
      </c>
      <c r="H182" s="63">
        <v>1497402</v>
      </c>
      <c r="I182" s="63">
        <v>75</v>
      </c>
      <c r="J182" s="63">
        <v>0</v>
      </c>
      <c r="K182" s="63">
        <v>1123.0515</v>
      </c>
      <c r="L182" s="64">
        <v>6.7000000000000002E-3</v>
      </c>
      <c r="M182" s="64">
        <v>2.0000000000000001E-4</v>
      </c>
      <c r="N182" s="64">
        <v>0</v>
      </c>
    </row>
    <row r="183" spans="1:14">
      <c r="A183" t="s">
        <v>2235</v>
      </c>
      <c r="B183" t="s">
        <v>2236</v>
      </c>
      <c r="C183" t="s">
        <v>97</v>
      </c>
      <c r="D183" t="s">
        <v>120</v>
      </c>
      <c r="E183" t="s">
        <v>2237</v>
      </c>
      <c r="F183" t="s">
        <v>630</v>
      </c>
      <c r="G183" t="s">
        <v>99</v>
      </c>
      <c r="H183" s="63">
        <v>72119</v>
      </c>
      <c r="I183" s="63">
        <v>1835</v>
      </c>
      <c r="J183" s="63">
        <v>0</v>
      </c>
      <c r="K183" s="63">
        <v>1323.38365</v>
      </c>
      <c r="L183" s="64">
        <v>4.7999999999999996E-3</v>
      </c>
      <c r="M183" s="64">
        <v>2.9999999999999997E-4</v>
      </c>
      <c r="N183" s="64">
        <v>1E-4</v>
      </c>
    </row>
    <row r="184" spans="1:14">
      <c r="A184" t="s">
        <v>2238</v>
      </c>
      <c r="B184" t="s">
        <v>2239</v>
      </c>
      <c r="C184" t="s">
        <v>97</v>
      </c>
      <c r="D184" t="s">
        <v>120</v>
      </c>
      <c r="E184" t="s">
        <v>2240</v>
      </c>
      <c r="F184" t="s">
        <v>630</v>
      </c>
      <c r="G184" t="s">
        <v>99</v>
      </c>
      <c r="H184" s="63">
        <v>60255</v>
      </c>
      <c r="I184" s="63">
        <v>2390</v>
      </c>
      <c r="J184" s="63">
        <v>0</v>
      </c>
      <c r="K184" s="63">
        <v>1440.0944999999999</v>
      </c>
      <c r="L184" s="64">
        <v>2.5000000000000001E-3</v>
      </c>
      <c r="M184" s="64">
        <v>2.9999999999999997E-4</v>
      </c>
      <c r="N184" s="64">
        <v>1E-4</v>
      </c>
    </row>
    <row r="185" spans="1:14">
      <c r="A185" t="s">
        <v>2241</v>
      </c>
      <c r="B185" t="s">
        <v>2242</v>
      </c>
      <c r="C185" t="s">
        <v>97</v>
      </c>
      <c r="D185" t="s">
        <v>120</v>
      </c>
      <c r="E185" t="s">
        <v>2243</v>
      </c>
      <c r="F185" t="s">
        <v>630</v>
      </c>
      <c r="G185" t="s">
        <v>99</v>
      </c>
      <c r="H185" s="63">
        <v>5232</v>
      </c>
      <c r="I185" s="63">
        <v>32140</v>
      </c>
      <c r="J185" s="63">
        <v>0</v>
      </c>
      <c r="K185" s="63">
        <v>1681.5648000000001</v>
      </c>
      <c r="L185" s="64">
        <v>4.0000000000000002E-4</v>
      </c>
      <c r="M185" s="64">
        <v>2.9999999999999997E-4</v>
      </c>
      <c r="N185" s="64">
        <v>1E-4</v>
      </c>
    </row>
    <row r="186" spans="1:14">
      <c r="A186" t="s">
        <v>2244</v>
      </c>
      <c r="B186" t="s">
        <v>2245</v>
      </c>
      <c r="C186" t="s">
        <v>97</v>
      </c>
      <c r="D186" t="s">
        <v>120</v>
      </c>
      <c r="E186" t="s">
        <v>2246</v>
      </c>
      <c r="F186" t="s">
        <v>630</v>
      </c>
      <c r="G186" t="s">
        <v>99</v>
      </c>
      <c r="H186" s="63">
        <v>516532</v>
      </c>
      <c r="I186" s="63">
        <v>1156</v>
      </c>
      <c r="J186" s="63">
        <v>0</v>
      </c>
      <c r="K186" s="63">
        <v>5971.1099199999999</v>
      </c>
      <c r="L186" s="64">
        <v>5.1999999999999998E-3</v>
      </c>
      <c r="M186" s="64">
        <v>1.1999999999999999E-3</v>
      </c>
      <c r="N186" s="64">
        <v>2.9999999999999997E-4</v>
      </c>
    </row>
    <row r="187" spans="1:14">
      <c r="A187" t="s">
        <v>2247</v>
      </c>
      <c r="B187" t="s">
        <v>2248</v>
      </c>
      <c r="C187" t="s">
        <v>97</v>
      </c>
      <c r="D187" t="s">
        <v>120</v>
      </c>
      <c r="E187" t="s">
        <v>1530</v>
      </c>
      <c r="F187" t="s">
        <v>630</v>
      </c>
      <c r="G187" t="s">
        <v>99</v>
      </c>
      <c r="H187" s="63">
        <v>225323</v>
      </c>
      <c r="I187" s="63">
        <v>980</v>
      </c>
      <c r="J187" s="63">
        <v>0</v>
      </c>
      <c r="K187" s="63">
        <v>2208.1653999999999</v>
      </c>
      <c r="L187" s="64">
        <v>2.5999999999999999E-3</v>
      </c>
      <c r="M187" s="64">
        <v>4.0000000000000002E-4</v>
      </c>
      <c r="N187" s="64">
        <v>1E-4</v>
      </c>
    </row>
    <row r="188" spans="1:14">
      <c r="A188" t="s">
        <v>2249</v>
      </c>
      <c r="B188" t="s">
        <v>2250</v>
      </c>
      <c r="C188" t="s">
        <v>97</v>
      </c>
      <c r="D188" t="s">
        <v>120</v>
      </c>
      <c r="E188" t="s">
        <v>2251</v>
      </c>
      <c r="F188" t="s">
        <v>1030</v>
      </c>
      <c r="G188" t="s">
        <v>99</v>
      </c>
      <c r="H188" s="63">
        <v>7718</v>
      </c>
      <c r="I188" s="63">
        <v>8799</v>
      </c>
      <c r="J188" s="63">
        <v>0</v>
      </c>
      <c r="K188" s="63">
        <v>679.10681999999997</v>
      </c>
      <c r="L188" s="64">
        <v>5.9999999999999995E-4</v>
      </c>
      <c r="M188" s="64">
        <v>1E-4</v>
      </c>
      <c r="N188" s="64">
        <v>0</v>
      </c>
    </row>
    <row r="189" spans="1:14">
      <c r="A189" t="s">
        <v>2252</v>
      </c>
      <c r="B189" t="s">
        <v>2253</v>
      </c>
      <c r="C189" t="s">
        <v>97</v>
      </c>
      <c r="D189" t="s">
        <v>120</v>
      </c>
      <c r="E189" t="s">
        <v>2254</v>
      </c>
      <c r="F189" t="s">
        <v>920</v>
      </c>
      <c r="G189" t="s">
        <v>99</v>
      </c>
      <c r="H189" s="63">
        <v>54167</v>
      </c>
      <c r="I189" s="63">
        <v>2165</v>
      </c>
      <c r="J189" s="63">
        <v>0</v>
      </c>
      <c r="K189" s="63">
        <v>1172.7155499999999</v>
      </c>
      <c r="L189" s="64">
        <v>3.3999999999999998E-3</v>
      </c>
      <c r="M189" s="64">
        <v>2.0000000000000001E-4</v>
      </c>
      <c r="N189" s="64">
        <v>1E-4</v>
      </c>
    </row>
    <row r="190" spans="1:14">
      <c r="A190" t="s">
        <v>2255</v>
      </c>
      <c r="B190" t="s">
        <v>2256</v>
      </c>
      <c r="C190" t="s">
        <v>97</v>
      </c>
      <c r="D190" t="s">
        <v>120</v>
      </c>
      <c r="E190" t="s">
        <v>2257</v>
      </c>
      <c r="F190" t="s">
        <v>920</v>
      </c>
      <c r="G190" t="s">
        <v>99</v>
      </c>
      <c r="H190" s="63">
        <v>140195</v>
      </c>
      <c r="I190" s="63">
        <v>4251</v>
      </c>
      <c r="J190" s="63">
        <v>0</v>
      </c>
      <c r="K190" s="63">
        <v>5959.6894499999999</v>
      </c>
      <c r="L190" s="64">
        <v>1.4E-2</v>
      </c>
      <c r="M190" s="64">
        <v>1.1999999999999999E-3</v>
      </c>
      <c r="N190" s="64">
        <v>2.9999999999999997E-4</v>
      </c>
    </row>
    <row r="191" spans="1:14">
      <c r="A191" t="s">
        <v>2258</v>
      </c>
      <c r="B191" t="s">
        <v>2259</v>
      </c>
      <c r="C191" t="s">
        <v>97</v>
      </c>
      <c r="D191" t="s">
        <v>120</v>
      </c>
      <c r="E191" t="s">
        <v>2260</v>
      </c>
      <c r="F191" t="s">
        <v>920</v>
      </c>
      <c r="G191" t="s">
        <v>99</v>
      </c>
      <c r="H191" s="63">
        <v>2622</v>
      </c>
      <c r="I191" s="63">
        <v>15300</v>
      </c>
      <c r="J191" s="63">
        <v>0</v>
      </c>
      <c r="K191" s="63">
        <v>401.166</v>
      </c>
      <c r="L191" s="64">
        <v>6.9999999999999999E-4</v>
      </c>
      <c r="M191" s="64">
        <v>1E-4</v>
      </c>
      <c r="N191" s="64">
        <v>0</v>
      </c>
    </row>
    <row r="192" spans="1:14">
      <c r="A192" t="s">
        <v>2261</v>
      </c>
      <c r="B192" t="s">
        <v>2262</v>
      </c>
      <c r="C192" t="s">
        <v>97</v>
      </c>
      <c r="D192" t="s">
        <v>120</v>
      </c>
      <c r="E192" t="s">
        <v>2263</v>
      </c>
      <c r="F192" t="s">
        <v>920</v>
      </c>
      <c r="G192" t="s">
        <v>99</v>
      </c>
      <c r="H192" s="63">
        <v>78721</v>
      </c>
      <c r="I192" s="63">
        <v>1240</v>
      </c>
      <c r="J192" s="63">
        <v>0</v>
      </c>
      <c r="K192" s="63">
        <v>976.1404</v>
      </c>
      <c r="L192" s="64">
        <v>8.0000000000000004E-4</v>
      </c>
      <c r="M192" s="64">
        <v>2.0000000000000001E-4</v>
      </c>
      <c r="N192" s="64">
        <v>0</v>
      </c>
    </row>
    <row r="193" spans="1:14">
      <c r="A193" t="s">
        <v>2264</v>
      </c>
      <c r="B193" t="s">
        <v>2265</v>
      </c>
      <c r="C193" t="s">
        <v>97</v>
      </c>
      <c r="D193" t="s">
        <v>120</v>
      </c>
      <c r="E193" t="s">
        <v>2266</v>
      </c>
      <c r="F193" t="s">
        <v>2007</v>
      </c>
      <c r="G193" t="s">
        <v>99</v>
      </c>
      <c r="H193" s="63">
        <v>290936</v>
      </c>
      <c r="I193" s="63">
        <v>1472</v>
      </c>
      <c r="J193" s="63">
        <v>0</v>
      </c>
      <c r="K193" s="63">
        <v>4282.5779199999997</v>
      </c>
      <c r="L193" s="64">
        <v>1.09E-2</v>
      </c>
      <c r="M193" s="64">
        <v>8.9999999999999998E-4</v>
      </c>
      <c r="N193" s="64">
        <v>2.0000000000000001E-4</v>
      </c>
    </row>
    <row r="194" spans="1:14">
      <c r="A194" t="s">
        <v>2267</v>
      </c>
      <c r="B194" t="s">
        <v>2268</v>
      </c>
      <c r="C194" t="s">
        <v>97</v>
      </c>
      <c r="D194" t="s">
        <v>120</v>
      </c>
      <c r="E194" t="s">
        <v>2269</v>
      </c>
      <c r="F194" t="s">
        <v>2007</v>
      </c>
      <c r="G194" t="s">
        <v>99</v>
      </c>
      <c r="H194" s="63">
        <v>25100</v>
      </c>
      <c r="I194" s="63">
        <v>2478</v>
      </c>
      <c r="J194" s="63">
        <v>0</v>
      </c>
      <c r="K194" s="63">
        <v>621.97799999999995</v>
      </c>
      <c r="L194" s="64">
        <v>6.9999999999999999E-4</v>
      </c>
      <c r="M194" s="64">
        <v>1E-4</v>
      </c>
      <c r="N194" s="64">
        <v>0</v>
      </c>
    </row>
    <row r="195" spans="1:14">
      <c r="A195" t="s">
        <v>2270</v>
      </c>
      <c r="B195" t="s">
        <v>2271</v>
      </c>
      <c r="C195" t="s">
        <v>97</v>
      </c>
      <c r="D195" t="s">
        <v>120</v>
      </c>
      <c r="E195" t="s">
        <v>2272</v>
      </c>
      <c r="F195" t="s">
        <v>2007</v>
      </c>
      <c r="G195" t="s">
        <v>99</v>
      </c>
      <c r="H195" s="63">
        <v>112137</v>
      </c>
      <c r="I195" s="63">
        <v>1700</v>
      </c>
      <c r="J195" s="63">
        <v>0</v>
      </c>
      <c r="K195" s="63">
        <v>1906.329</v>
      </c>
      <c r="L195" s="64">
        <v>2.3999999999999998E-3</v>
      </c>
      <c r="M195" s="64">
        <v>4.0000000000000002E-4</v>
      </c>
      <c r="N195" s="64">
        <v>1E-4</v>
      </c>
    </row>
    <row r="196" spans="1:14" s="85" customFormat="1">
      <c r="A196" s="84" t="s">
        <v>2273</v>
      </c>
      <c r="B196" s="84">
        <v>10809850</v>
      </c>
      <c r="C196" s="84" t="s">
        <v>97</v>
      </c>
      <c r="D196" s="84" t="s">
        <v>120</v>
      </c>
      <c r="E196" s="84" t="s">
        <v>2274</v>
      </c>
      <c r="F196" s="84" t="s">
        <v>1423</v>
      </c>
      <c r="G196" s="84" t="s">
        <v>99</v>
      </c>
      <c r="H196" s="68">
        <v>16500</v>
      </c>
      <c r="I196" s="68">
        <f>K196*1000/H196*100</f>
        <v>6517.311475409836</v>
      </c>
      <c r="J196" s="68">
        <v>0</v>
      </c>
      <c r="K196" s="68">
        <f>1078.11-2.75360655737677</f>
        <v>1075.3563934426231</v>
      </c>
      <c r="L196" s="69">
        <v>2.9999999999999997E-4</v>
      </c>
      <c r="M196" s="69">
        <v>2.0000000000000001E-4</v>
      </c>
      <c r="N196" s="69">
        <v>0</v>
      </c>
    </row>
    <row r="197" spans="1:14">
      <c r="A197" t="s">
        <v>2275</v>
      </c>
      <c r="B197" t="s">
        <v>2276</v>
      </c>
      <c r="C197" t="s">
        <v>97</v>
      </c>
      <c r="D197" t="s">
        <v>120</v>
      </c>
      <c r="E197" t="s">
        <v>2277</v>
      </c>
      <c r="F197" t="s">
        <v>620</v>
      </c>
      <c r="G197" t="s">
        <v>99</v>
      </c>
      <c r="H197" s="63">
        <v>20589743</v>
      </c>
      <c r="I197" s="63">
        <v>63</v>
      </c>
      <c r="J197" s="63">
        <v>0</v>
      </c>
      <c r="K197" s="63">
        <v>12971.53809</v>
      </c>
      <c r="L197" s="64">
        <v>0.1178</v>
      </c>
      <c r="M197" s="64">
        <v>2.5999999999999999E-3</v>
      </c>
      <c r="N197" s="64">
        <v>5.9999999999999995E-4</v>
      </c>
    </row>
    <row r="198" spans="1:14">
      <c r="A198" t="s">
        <v>2278</v>
      </c>
      <c r="B198" t="s">
        <v>2279</v>
      </c>
      <c r="C198" t="s">
        <v>97</v>
      </c>
      <c r="D198" t="s">
        <v>120</v>
      </c>
      <c r="E198" t="s">
        <v>2280</v>
      </c>
      <c r="F198" t="s">
        <v>620</v>
      </c>
      <c r="G198" t="s">
        <v>99</v>
      </c>
      <c r="H198" s="63">
        <v>225430</v>
      </c>
      <c r="I198" s="63">
        <v>2088</v>
      </c>
      <c r="J198" s="63">
        <v>0</v>
      </c>
      <c r="K198" s="63">
        <v>4706.9784</v>
      </c>
      <c r="L198" s="64">
        <v>9.5999999999999992E-3</v>
      </c>
      <c r="M198" s="64">
        <v>1E-3</v>
      </c>
      <c r="N198" s="64">
        <v>2.0000000000000001E-4</v>
      </c>
    </row>
    <row r="199" spans="1:14">
      <c r="A199" t="s">
        <v>2281</v>
      </c>
      <c r="B199" t="s">
        <v>2282</v>
      </c>
      <c r="C199" t="s">
        <v>97</v>
      </c>
      <c r="D199" t="s">
        <v>120</v>
      </c>
      <c r="E199" t="s">
        <v>2283</v>
      </c>
      <c r="F199" t="s">
        <v>620</v>
      </c>
      <c r="G199" t="s">
        <v>99</v>
      </c>
      <c r="H199" s="63">
        <v>754800</v>
      </c>
      <c r="I199" s="63">
        <v>585.70000000000005</v>
      </c>
      <c r="J199" s="63">
        <v>0</v>
      </c>
      <c r="K199" s="63">
        <v>4420.8635999999997</v>
      </c>
      <c r="L199" s="64">
        <v>5.0000000000000001E-3</v>
      </c>
      <c r="M199" s="64">
        <v>8.9999999999999998E-4</v>
      </c>
      <c r="N199" s="64">
        <v>2.0000000000000001E-4</v>
      </c>
    </row>
    <row r="200" spans="1:14">
      <c r="A200" t="s">
        <v>2284</v>
      </c>
      <c r="B200" t="s">
        <v>2285</v>
      </c>
      <c r="C200" t="s">
        <v>97</v>
      </c>
      <c r="D200" t="s">
        <v>120</v>
      </c>
      <c r="E200" t="s">
        <v>2286</v>
      </c>
      <c r="F200" t="s">
        <v>620</v>
      </c>
      <c r="G200" t="s">
        <v>99</v>
      </c>
      <c r="H200" s="63">
        <v>12891.14</v>
      </c>
      <c r="I200" s="63">
        <v>40160</v>
      </c>
      <c r="J200" s="63">
        <v>0</v>
      </c>
      <c r="K200" s="63">
        <v>5177.0818239999999</v>
      </c>
      <c r="L200" s="64">
        <v>1.0500000000000001E-2</v>
      </c>
      <c r="M200" s="64">
        <v>1E-3</v>
      </c>
      <c r="N200" s="64">
        <v>2.0000000000000001E-4</v>
      </c>
    </row>
    <row r="201" spans="1:14">
      <c r="A201" t="s">
        <v>2287</v>
      </c>
      <c r="B201" t="s">
        <v>2288</v>
      </c>
      <c r="C201" t="s">
        <v>97</v>
      </c>
      <c r="D201" t="s">
        <v>120</v>
      </c>
      <c r="E201" t="s">
        <v>2289</v>
      </c>
      <c r="F201" t="s">
        <v>620</v>
      </c>
      <c r="G201" t="s">
        <v>99</v>
      </c>
      <c r="H201" s="63">
        <v>4000</v>
      </c>
      <c r="I201" s="63">
        <v>902.2</v>
      </c>
      <c r="J201" s="63">
        <v>0</v>
      </c>
      <c r="K201" s="63">
        <v>36.088000000000001</v>
      </c>
      <c r="L201" s="64">
        <v>0</v>
      </c>
      <c r="M201" s="64">
        <v>0</v>
      </c>
      <c r="N201" s="64">
        <v>0</v>
      </c>
    </row>
    <row r="202" spans="1:14">
      <c r="A202" t="s">
        <v>2290</v>
      </c>
      <c r="B202" t="s">
        <v>2291</v>
      </c>
      <c r="C202" t="s">
        <v>97</v>
      </c>
      <c r="D202" t="s">
        <v>120</v>
      </c>
      <c r="E202" t="s">
        <v>2292</v>
      </c>
      <c r="F202" t="s">
        <v>620</v>
      </c>
      <c r="G202" t="s">
        <v>99</v>
      </c>
      <c r="H202" s="63">
        <v>37182</v>
      </c>
      <c r="I202" s="63">
        <v>9871</v>
      </c>
      <c r="J202" s="63">
        <v>0</v>
      </c>
      <c r="K202" s="63">
        <v>3670.23522</v>
      </c>
      <c r="L202" s="64">
        <v>3.2000000000000002E-3</v>
      </c>
      <c r="M202" s="64">
        <v>6.9999999999999999E-4</v>
      </c>
      <c r="N202" s="64">
        <v>2.0000000000000001E-4</v>
      </c>
    </row>
    <row r="203" spans="1:14">
      <c r="A203" t="s">
        <v>2293</v>
      </c>
      <c r="B203" t="s">
        <v>2294</v>
      </c>
      <c r="C203" t="s">
        <v>97</v>
      </c>
      <c r="D203" t="s">
        <v>120</v>
      </c>
      <c r="E203" t="s">
        <v>2295</v>
      </c>
      <c r="F203" t="s">
        <v>620</v>
      </c>
      <c r="G203" t="s">
        <v>99</v>
      </c>
      <c r="H203" s="63">
        <v>142000</v>
      </c>
      <c r="I203" s="63">
        <v>685.1</v>
      </c>
      <c r="J203" s="63">
        <v>0</v>
      </c>
      <c r="K203" s="63">
        <v>972.84199999999998</v>
      </c>
      <c r="L203" s="64">
        <v>6.7000000000000002E-3</v>
      </c>
      <c r="M203" s="64">
        <v>2.0000000000000001E-4</v>
      </c>
      <c r="N203" s="64">
        <v>0</v>
      </c>
    </row>
    <row r="204" spans="1:14">
      <c r="A204" t="s">
        <v>2296</v>
      </c>
      <c r="B204" t="s">
        <v>2297</v>
      </c>
      <c r="C204" t="s">
        <v>97</v>
      </c>
      <c r="D204" t="s">
        <v>120</v>
      </c>
      <c r="E204" t="s">
        <v>2298</v>
      </c>
      <c r="F204" t="s">
        <v>620</v>
      </c>
      <c r="G204" t="s">
        <v>99</v>
      </c>
      <c r="H204" s="63">
        <v>78620</v>
      </c>
      <c r="I204" s="63">
        <v>2645</v>
      </c>
      <c r="J204" s="63">
        <v>0</v>
      </c>
      <c r="K204" s="63">
        <v>2079.4989999999998</v>
      </c>
      <c r="L204" s="64">
        <v>5.4000000000000003E-3</v>
      </c>
      <c r="M204" s="64">
        <v>4.0000000000000002E-4</v>
      </c>
      <c r="N204" s="64">
        <v>1E-4</v>
      </c>
    </row>
    <row r="205" spans="1:14">
      <c r="A205" t="s">
        <v>2299</v>
      </c>
      <c r="B205" t="s">
        <v>2300</v>
      </c>
      <c r="C205" t="s">
        <v>97</v>
      </c>
      <c r="D205" t="s">
        <v>120</v>
      </c>
      <c r="E205" t="s">
        <v>2301</v>
      </c>
      <c r="F205" t="s">
        <v>620</v>
      </c>
      <c r="G205" t="s">
        <v>99</v>
      </c>
      <c r="H205" s="63">
        <v>185710</v>
      </c>
      <c r="I205" s="63">
        <v>6294</v>
      </c>
      <c r="J205" s="63">
        <v>0</v>
      </c>
      <c r="K205" s="63">
        <v>11688.5874</v>
      </c>
      <c r="L205" s="64">
        <v>3.8E-3</v>
      </c>
      <c r="M205" s="64">
        <v>2.3999999999999998E-3</v>
      </c>
      <c r="N205" s="64">
        <v>5.0000000000000001E-4</v>
      </c>
    </row>
    <row r="206" spans="1:14">
      <c r="A206" t="s">
        <v>2302</v>
      </c>
      <c r="B206" t="s">
        <v>2303</v>
      </c>
      <c r="C206" t="s">
        <v>97</v>
      </c>
      <c r="D206" t="s">
        <v>120</v>
      </c>
      <c r="E206" t="s">
        <v>2304</v>
      </c>
      <c r="F206" t="s">
        <v>1182</v>
      </c>
      <c r="G206" t="s">
        <v>99</v>
      </c>
      <c r="H206" s="63">
        <v>149910</v>
      </c>
      <c r="I206" s="63">
        <v>452.9</v>
      </c>
      <c r="J206" s="63">
        <v>0</v>
      </c>
      <c r="K206" s="63">
        <v>678.94239000000005</v>
      </c>
      <c r="L206" s="64">
        <v>5.0000000000000001E-4</v>
      </c>
      <c r="M206" s="64">
        <v>1E-4</v>
      </c>
      <c r="N206" s="64">
        <v>0</v>
      </c>
    </row>
    <row r="207" spans="1:14">
      <c r="A207" t="s">
        <v>2305</v>
      </c>
      <c r="B207" t="s">
        <v>2306</v>
      </c>
      <c r="C207" t="s">
        <v>97</v>
      </c>
      <c r="D207" t="s">
        <v>120</v>
      </c>
      <c r="E207" t="s">
        <v>2307</v>
      </c>
      <c r="F207" t="s">
        <v>1182</v>
      </c>
      <c r="G207" t="s">
        <v>99</v>
      </c>
      <c r="H207" s="63">
        <v>22246</v>
      </c>
      <c r="I207" s="63">
        <v>6550</v>
      </c>
      <c r="J207" s="63">
        <v>0</v>
      </c>
      <c r="K207" s="63">
        <v>1457.1130000000001</v>
      </c>
      <c r="L207" s="64">
        <v>2.5000000000000001E-3</v>
      </c>
      <c r="M207" s="64">
        <v>2.9999999999999997E-4</v>
      </c>
      <c r="N207" s="64">
        <v>1E-4</v>
      </c>
    </row>
    <row r="208" spans="1:14">
      <c r="A208" t="s">
        <v>2308</v>
      </c>
      <c r="B208" t="s">
        <v>2309</v>
      </c>
      <c r="C208" t="s">
        <v>97</v>
      </c>
      <c r="D208" t="s">
        <v>120</v>
      </c>
      <c r="E208" t="s">
        <v>2310</v>
      </c>
      <c r="F208" t="s">
        <v>1182</v>
      </c>
      <c r="G208" t="s">
        <v>99</v>
      </c>
      <c r="H208" s="63">
        <v>14174</v>
      </c>
      <c r="I208" s="63">
        <v>31400</v>
      </c>
      <c r="J208" s="63">
        <v>0</v>
      </c>
      <c r="K208" s="63">
        <v>4450.6360000000004</v>
      </c>
      <c r="L208" s="64">
        <v>5.1000000000000004E-3</v>
      </c>
      <c r="M208" s="64">
        <v>8.9999999999999998E-4</v>
      </c>
      <c r="N208" s="64">
        <v>2.0000000000000001E-4</v>
      </c>
    </row>
    <row r="209" spans="1:14">
      <c r="A209" t="s">
        <v>2311</v>
      </c>
      <c r="B209" t="s">
        <v>2312</v>
      </c>
      <c r="C209" t="s">
        <v>97</v>
      </c>
      <c r="D209" t="s">
        <v>120</v>
      </c>
      <c r="E209" t="s">
        <v>2313</v>
      </c>
      <c r="F209" t="s">
        <v>560</v>
      </c>
      <c r="G209" t="s">
        <v>99</v>
      </c>
      <c r="H209" s="63">
        <v>44000</v>
      </c>
      <c r="I209" s="63">
        <v>9359</v>
      </c>
      <c r="J209" s="63">
        <v>0</v>
      </c>
      <c r="K209" s="63">
        <v>4117.96</v>
      </c>
      <c r="L209" s="64">
        <v>2.3999999999999998E-3</v>
      </c>
      <c r="M209" s="64">
        <v>8.0000000000000004E-4</v>
      </c>
      <c r="N209" s="64">
        <v>2.0000000000000001E-4</v>
      </c>
    </row>
    <row r="210" spans="1:14">
      <c r="A210" t="s">
        <v>2314</v>
      </c>
      <c r="B210" t="s">
        <v>2315</v>
      </c>
      <c r="C210" t="s">
        <v>97</v>
      </c>
      <c r="D210" t="s">
        <v>120</v>
      </c>
      <c r="E210" t="s">
        <v>2316</v>
      </c>
      <c r="F210" t="s">
        <v>560</v>
      </c>
      <c r="G210" t="s">
        <v>99</v>
      </c>
      <c r="H210" s="63">
        <v>188259</v>
      </c>
      <c r="I210" s="63">
        <v>2460</v>
      </c>
      <c r="J210" s="63">
        <v>0</v>
      </c>
      <c r="K210" s="63">
        <v>4631.1714000000002</v>
      </c>
      <c r="L210" s="64">
        <v>5.5999999999999999E-3</v>
      </c>
      <c r="M210" s="64">
        <v>8.9999999999999998E-4</v>
      </c>
      <c r="N210" s="64">
        <v>2.0000000000000001E-4</v>
      </c>
    </row>
    <row r="211" spans="1:14">
      <c r="A211" t="s">
        <v>2317</v>
      </c>
      <c r="B211" t="s">
        <v>2318</v>
      </c>
      <c r="C211" t="s">
        <v>97</v>
      </c>
      <c r="D211" t="s">
        <v>120</v>
      </c>
      <c r="E211" t="s">
        <v>2319</v>
      </c>
      <c r="F211" t="s">
        <v>560</v>
      </c>
      <c r="G211" t="s">
        <v>99</v>
      </c>
      <c r="H211" s="63">
        <v>20791.439999999999</v>
      </c>
      <c r="I211" s="63">
        <v>8585</v>
      </c>
      <c r="J211" s="63">
        <v>0</v>
      </c>
      <c r="K211" s="63">
        <v>1784.9451240000001</v>
      </c>
      <c r="L211" s="64">
        <v>2.5999999999999999E-3</v>
      </c>
      <c r="M211" s="64">
        <v>4.0000000000000002E-4</v>
      </c>
      <c r="N211" s="64">
        <v>1E-4</v>
      </c>
    </row>
    <row r="212" spans="1:14">
      <c r="A212" t="s">
        <v>2320</v>
      </c>
      <c r="B212" t="s">
        <v>2321</v>
      </c>
      <c r="C212" t="s">
        <v>97</v>
      </c>
      <c r="D212" t="s">
        <v>120</v>
      </c>
      <c r="E212" t="s">
        <v>474</v>
      </c>
      <c r="F212" t="s">
        <v>475</v>
      </c>
      <c r="G212" t="s">
        <v>99</v>
      </c>
      <c r="H212" s="63">
        <v>111893</v>
      </c>
      <c r="I212" s="63">
        <v>16330</v>
      </c>
      <c r="J212" s="63">
        <v>0</v>
      </c>
      <c r="K212" s="63">
        <v>18272.126899999999</v>
      </c>
      <c r="L212" s="64">
        <v>5.0000000000000001E-3</v>
      </c>
      <c r="M212" s="64">
        <v>3.7000000000000002E-3</v>
      </c>
      <c r="N212" s="64">
        <v>8.0000000000000004E-4</v>
      </c>
    </row>
    <row r="213" spans="1:14">
      <c r="A213" t="s">
        <v>2322</v>
      </c>
      <c r="B213" t="s">
        <v>2323</v>
      </c>
      <c r="C213" t="s">
        <v>97</v>
      </c>
      <c r="D213" t="s">
        <v>120</v>
      </c>
      <c r="E213" t="s">
        <v>851</v>
      </c>
      <c r="F213" t="s">
        <v>475</v>
      </c>
      <c r="G213" t="s">
        <v>99</v>
      </c>
      <c r="H213" s="63">
        <v>2099792.2000000002</v>
      </c>
      <c r="I213" s="63">
        <v>685.1</v>
      </c>
      <c r="J213" s="63">
        <v>0</v>
      </c>
      <c r="K213" s="63">
        <v>14385.6763622</v>
      </c>
      <c r="L213" s="64">
        <v>1.89E-2</v>
      </c>
      <c r="M213" s="64">
        <v>2.8999999999999998E-3</v>
      </c>
      <c r="N213" s="64">
        <v>5.9999999999999995E-4</v>
      </c>
    </row>
    <row r="214" spans="1:14">
      <c r="A214" t="s">
        <v>2324</v>
      </c>
      <c r="B214" t="s">
        <v>2325</v>
      </c>
      <c r="C214" t="s">
        <v>97</v>
      </c>
      <c r="D214" t="s">
        <v>120</v>
      </c>
      <c r="E214" t="s">
        <v>825</v>
      </c>
      <c r="F214" t="s">
        <v>475</v>
      </c>
      <c r="G214" t="s">
        <v>99</v>
      </c>
      <c r="H214" s="63">
        <v>3777</v>
      </c>
      <c r="I214" s="63">
        <v>39700</v>
      </c>
      <c r="J214" s="63">
        <v>0</v>
      </c>
      <c r="K214" s="63">
        <v>1499.4690000000001</v>
      </c>
      <c r="L214" s="64">
        <v>5.0000000000000001E-4</v>
      </c>
      <c r="M214" s="64">
        <v>2.9999999999999997E-4</v>
      </c>
      <c r="N214" s="64">
        <v>1E-4</v>
      </c>
    </row>
    <row r="215" spans="1:14">
      <c r="A215" t="s">
        <v>2326</v>
      </c>
      <c r="B215" t="s">
        <v>2327</v>
      </c>
      <c r="C215" t="s">
        <v>97</v>
      </c>
      <c r="D215" t="s">
        <v>120</v>
      </c>
      <c r="E215" t="s">
        <v>828</v>
      </c>
      <c r="F215" t="s">
        <v>475</v>
      </c>
      <c r="G215" t="s">
        <v>99</v>
      </c>
      <c r="H215" s="63">
        <v>1449941</v>
      </c>
      <c r="I215" s="63">
        <v>494.4</v>
      </c>
      <c r="J215" s="63">
        <v>0</v>
      </c>
      <c r="K215" s="63">
        <v>7168.508304</v>
      </c>
      <c r="L215" s="64">
        <v>0.01</v>
      </c>
      <c r="M215" s="64">
        <v>1.5E-3</v>
      </c>
      <c r="N215" s="64">
        <v>2.9999999999999997E-4</v>
      </c>
    </row>
    <row r="216" spans="1:14">
      <c r="A216" t="s">
        <v>2328</v>
      </c>
      <c r="B216" t="s">
        <v>2329</v>
      </c>
      <c r="C216" t="s">
        <v>97</v>
      </c>
      <c r="D216" t="s">
        <v>120</v>
      </c>
      <c r="E216" t="s">
        <v>1088</v>
      </c>
      <c r="F216" t="s">
        <v>1089</v>
      </c>
      <c r="G216" t="s">
        <v>99</v>
      </c>
      <c r="H216" s="63">
        <v>590742</v>
      </c>
      <c r="I216" s="63">
        <v>311.2</v>
      </c>
      <c r="J216" s="63">
        <v>0</v>
      </c>
      <c r="K216" s="63">
        <v>1838.3891040000001</v>
      </c>
      <c r="L216" s="64">
        <v>1.9E-3</v>
      </c>
      <c r="M216" s="64">
        <v>4.0000000000000002E-4</v>
      </c>
      <c r="N216" s="64">
        <v>1E-4</v>
      </c>
    </row>
    <row r="217" spans="1:14">
      <c r="A217" t="s">
        <v>2330</v>
      </c>
      <c r="B217" t="s">
        <v>2331</v>
      </c>
      <c r="C217" t="s">
        <v>97</v>
      </c>
      <c r="D217" t="s">
        <v>120</v>
      </c>
      <c r="E217" t="s">
        <v>2332</v>
      </c>
      <c r="F217" t="s">
        <v>1089</v>
      </c>
      <c r="G217" t="s">
        <v>99</v>
      </c>
      <c r="H217" s="63">
        <v>18004</v>
      </c>
      <c r="I217" s="63">
        <v>2849</v>
      </c>
      <c r="J217" s="63">
        <v>0</v>
      </c>
      <c r="K217" s="63">
        <v>512.93395999999996</v>
      </c>
      <c r="L217" s="64">
        <v>1.9E-3</v>
      </c>
      <c r="M217" s="64">
        <v>1E-4</v>
      </c>
      <c r="N217" s="64">
        <v>0</v>
      </c>
    </row>
    <row r="218" spans="1:14">
      <c r="A218" t="s">
        <v>2333</v>
      </c>
      <c r="B218" t="s">
        <v>2334</v>
      </c>
      <c r="C218" t="s">
        <v>97</v>
      </c>
      <c r="D218" t="s">
        <v>120</v>
      </c>
      <c r="E218" t="s">
        <v>2335</v>
      </c>
      <c r="F218" t="s">
        <v>1089</v>
      </c>
      <c r="G218" t="s">
        <v>99</v>
      </c>
      <c r="H218" s="63">
        <v>110821</v>
      </c>
      <c r="I218" s="63">
        <v>879.8</v>
      </c>
      <c r="J218" s="63">
        <v>0</v>
      </c>
      <c r="K218" s="63">
        <v>975.00315799999998</v>
      </c>
      <c r="L218" s="64">
        <v>1.6999999999999999E-3</v>
      </c>
      <c r="M218" s="64">
        <v>2.0000000000000001E-4</v>
      </c>
      <c r="N218" s="64">
        <v>0</v>
      </c>
    </row>
    <row r="219" spans="1:14">
      <c r="A219" t="s">
        <v>2336</v>
      </c>
      <c r="B219" t="s">
        <v>2337</v>
      </c>
      <c r="C219" t="s">
        <v>97</v>
      </c>
      <c r="D219" t="s">
        <v>120</v>
      </c>
      <c r="E219" t="s">
        <v>2338</v>
      </c>
      <c r="F219" t="s">
        <v>1089</v>
      </c>
      <c r="G219" t="s">
        <v>99</v>
      </c>
      <c r="H219" s="63">
        <v>3000</v>
      </c>
      <c r="I219" s="63">
        <v>584</v>
      </c>
      <c r="J219" s="63">
        <v>0</v>
      </c>
      <c r="K219" s="63">
        <v>17.52</v>
      </c>
      <c r="L219" s="64">
        <v>0</v>
      </c>
      <c r="M219" s="64">
        <v>0</v>
      </c>
      <c r="N219" s="64">
        <v>0</v>
      </c>
    </row>
    <row r="220" spans="1:14">
      <c r="A220" t="s">
        <v>2339</v>
      </c>
      <c r="B220" t="s">
        <v>2340</v>
      </c>
      <c r="C220" t="s">
        <v>97</v>
      </c>
      <c r="D220" t="s">
        <v>120</v>
      </c>
      <c r="E220" t="s">
        <v>2341</v>
      </c>
      <c r="F220" t="s">
        <v>2342</v>
      </c>
      <c r="G220" t="s">
        <v>99</v>
      </c>
      <c r="H220" s="63">
        <v>470000</v>
      </c>
      <c r="I220" s="63">
        <v>220.9</v>
      </c>
      <c r="J220" s="63">
        <v>0</v>
      </c>
      <c r="K220" s="63">
        <v>1038.23</v>
      </c>
      <c r="L220" s="64">
        <v>3.8E-3</v>
      </c>
      <c r="M220" s="64">
        <v>2.0000000000000001E-4</v>
      </c>
      <c r="N220" s="64">
        <v>0</v>
      </c>
    </row>
    <row r="221" spans="1:14">
      <c r="A221" t="s">
        <v>2343</v>
      </c>
      <c r="B221" t="s">
        <v>2344</v>
      </c>
      <c r="C221" t="s">
        <v>97</v>
      </c>
      <c r="D221" t="s">
        <v>120</v>
      </c>
      <c r="E221" t="s">
        <v>2345</v>
      </c>
      <c r="F221" t="s">
        <v>2342</v>
      </c>
      <c r="G221" t="s">
        <v>99</v>
      </c>
      <c r="H221" s="63">
        <v>10588</v>
      </c>
      <c r="I221" s="63">
        <v>7230</v>
      </c>
      <c r="J221" s="63">
        <v>0</v>
      </c>
      <c r="K221" s="63">
        <v>765.51239999999996</v>
      </c>
      <c r="L221" s="64">
        <v>5.1999999999999998E-3</v>
      </c>
      <c r="M221" s="64">
        <v>2.0000000000000001E-4</v>
      </c>
      <c r="N221" s="64">
        <v>0</v>
      </c>
    </row>
    <row r="222" spans="1:14">
      <c r="A222" t="s">
        <v>2346</v>
      </c>
      <c r="B222" t="s">
        <v>2347</v>
      </c>
      <c r="C222" t="s">
        <v>97</v>
      </c>
      <c r="D222" t="s">
        <v>120</v>
      </c>
      <c r="E222" t="s">
        <v>2348</v>
      </c>
      <c r="F222" t="s">
        <v>2342</v>
      </c>
      <c r="G222" t="s">
        <v>99</v>
      </c>
      <c r="H222" s="63">
        <v>37809</v>
      </c>
      <c r="I222" s="63">
        <v>742.2</v>
      </c>
      <c r="J222" s="63">
        <v>0</v>
      </c>
      <c r="K222" s="63">
        <v>280.61839800000001</v>
      </c>
      <c r="L222" s="64">
        <v>8.8999999999999999E-3</v>
      </c>
      <c r="M222" s="64">
        <v>1E-4</v>
      </c>
      <c r="N222" s="64">
        <v>0</v>
      </c>
    </row>
    <row r="223" spans="1:14">
      <c r="A223" t="s">
        <v>2349</v>
      </c>
      <c r="B223" t="s">
        <v>2350</v>
      </c>
      <c r="C223" t="s">
        <v>97</v>
      </c>
      <c r="D223" t="s">
        <v>120</v>
      </c>
      <c r="E223" t="s">
        <v>2351</v>
      </c>
      <c r="F223" t="s">
        <v>2342</v>
      </c>
      <c r="G223" t="s">
        <v>99</v>
      </c>
      <c r="H223" s="63">
        <v>50748</v>
      </c>
      <c r="I223" s="63">
        <v>2167</v>
      </c>
      <c r="J223" s="63">
        <v>0</v>
      </c>
      <c r="K223" s="63">
        <v>1099.7091600000001</v>
      </c>
      <c r="L223" s="64">
        <v>1.3899999999999999E-2</v>
      </c>
      <c r="M223" s="64">
        <v>2.0000000000000001E-4</v>
      </c>
      <c r="N223" s="64">
        <v>0</v>
      </c>
    </row>
    <row r="224" spans="1:14">
      <c r="A224" t="s">
        <v>2352</v>
      </c>
      <c r="B224" t="s">
        <v>2353</v>
      </c>
      <c r="C224" t="s">
        <v>97</v>
      </c>
      <c r="D224" t="s">
        <v>120</v>
      </c>
      <c r="E224" t="s">
        <v>2354</v>
      </c>
      <c r="F224" t="s">
        <v>2091</v>
      </c>
      <c r="G224" t="s">
        <v>99</v>
      </c>
      <c r="H224" s="63">
        <v>55000</v>
      </c>
      <c r="I224" s="63">
        <v>2576</v>
      </c>
      <c r="J224" s="63">
        <v>0</v>
      </c>
      <c r="K224" s="63">
        <v>1416.8</v>
      </c>
      <c r="L224" s="64">
        <v>6.8999999999999999E-3</v>
      </c>
      <c r="M224" s="64">
        <v>2.9999999999999997E-4</v>
      </c>
      <c r="N224" s="64">
        <v>1E-4</v>
      </c>
    </row>
    <row r="225" spans="1:14" s="106" customFormat="1">
      <c r="A225" s="103" t="s">
        <v>2355</v>
      </c>
      <c r="B225" s="103">
        <v>10821140</v>
      </c>
      <c r="C225" s="103" t="s">
        <v>97</v>
      </c>
      <c r="D225" s="103" t="s">
        <v>120</v>
      </c>
      <c r="E225" s="103" t="s">
        <v>2356</v>
      </c>
      <c r="F225" s="103" t="s">
        <v>122</v>
      </c>
      <c r="G225" s="103" t="s">
        <v>99</v>
      </c>
      <c r="H225" s="104">
        <v>93750</v>
      </c>
      <c r="I225" s="104">
        <f>K225*1000/H225*100</f>
        <v>4454.0816874316906</v>
      </c>
      <c r="J225" s="104">
        <v>0</v>
      </c>
      <c r="K225" s="104">
        <f>4175701.58196721/1000</f>
        <v>4175.7015819672097</v>
      </c>
      <c r="L225" s="105">
        <v>3.5999999999999999E-3</v>
      </c>
      <c r="M225" s="105">
        <v>1.2999999999999999E-3</v>
      </c>
      <c r="N225" s="105">
        <v>2.9999999999999997E-4</v>
      </c>
    </row>
    <row r="226" spans="1:14" s="106" customFormat="1">
      <c r="A226" s="103" t="s">
        <v>2355</v>
      </c>
      <c r="B226" s="103">
        <v>1082114</v>
      </c>
      <c r="C226" s="103" t="s">
        <v>97</v>
      </c>
      <c r="D226" s="103" t="s">
        <v>120</v>
      </c>
      <c r="E226" s="103" t="s">
        <v>2356</v>
      </c>
      <c r="F226" s="103" t="s">
        <v>122</v>
      </c>
      <c r="G226" s="103" t="s">
        <v>99</v>
      </c>
      <c r="H226" s="104">
        <v>46875</v>
      </c>
      <c r="I226" s="104">
        <f>K226*1000/H226*100</f>
        <v>4527</v>
      </c>
      <c r="J226" s="104">
        <v>0</v>
      </c>
      <c r="K226" s="104">
        <f>2122031.25/1000</f>
        <v>2122.03125</v>
      </c>
      <c r="L226" s="105">
        <v>0</v>
      </c>
      <c r="M226" s="105">
        <v>0</v>
      </c>
      <c r="N226" s="105">
        <v>0</v>
      </c>
    </row>
    <row r="227" spans="1:14">
      <c r="A227" t="s">
        <v>2357</v>
      </c>
      <c r="B227" t="s">
        <v>2358</v>
      </c>
      <c r="C227" t="s">
        <v>97</v>
      </c>
      <c r="D227" t="s">
        <v>120</v>
      </c>
      <c r="E227" t="s">
        <v>2359</v>
      </c>
      <c r="F227" t="s">
        <v>122</v>
      </c>
      <c r="G227" t="s">
        <v>99</v>
      </c>
      <c r="H227" s="63">
        <v>386212</v>
      </c>
      <c r="I227" s="63">
        <v>3899</v>
      </c>
      <c r="J227" s="63">
        <v>0</v>
      </c>
      <c r="K227" s="63">
        <v>15058.40588</v>
      </c>
      <c r="L227" s="64">
        <v>3.5999999999999999E-3</v>
      </c>
      <c r="M227" s="64">
        <v>3.0000000000000001E-3</v>
      </c>
      <c r="N227" s="64">
        <v>6.9999999999999999E-4</v>
      </c>
    </row>
    <row r="228" spans="1:14">
      <c r="A228" t="s">
        <v>2360</v>
      </c>
      <c r="B228" t="s">
        <v>2361</v>
      </c>
      <c r="C228" t="s">
        <v>97</v>
      </c>
      <c r="D228" t="s">
        <v>120</v>
      </c>
      <c r="E228" t="s">
        <v>2362</v>
      </c>
      <c r="F228" t="s">
        <v>122</v>
      </c>
      <c r="G228" t="s">
        <v>99</v>
      </c>
      <c r="H228" s="63">
        <v>112500</v>
      </c>
      <c r="I228" s="63">
        <v>903.9</v>
      </c>
      <c r="J228" s="63">
        <v>0</v>
      </c>
      <c r="K228" s="63">
        <v>1016.8875</v>
      </c>
      <c r="L228" s="64">
        <v>1.5E-3</v>
      </c>
      <c r="M228" s="64">
        <v>2.0000000000000001E-4</v>
      </c>
      <c r="N228" s="64">
        <v>0</v>
      </c>
    </row>
    <row r="229" spans="1:14">
      <c r="A229" t="s">
        <v>2363</v>
      </c>
      <c r="B229" t="s">
        <v>2364</v>
      </c>
      <c r="C229" t="s">
        <v>97</v>
      </c>
      <c r="D229" t="s">
        <v>120</v>
      </c>
      <c r="E229" t="s">
        <v>2365</v>
      </c>
      <c r="F229" t="s">
        <v>2366</v>
      </c>
      <c r="G229" t="s">
        <v>99</v>
      </c>
      <c r="H229" s="63">
        <v>440000</v>
      </c>
      <c r="I229" s="63">
        <v>171.7</v>
      </c>
      <c r="J229" s="63">
        <v>0</v>
      </c>
      <c r="K229" s="63">
        <v>755.48</v>
      </c>
      <c r="L229" s="64">
        <v>3.0000000000000001E-3</v>
      </c>
      <c r="M229" s="64">
        <v>2.0000000000000001E-4</v>
      </c>
      <c r="N229" s="64">
        <v>0</v>
      </c>
    </row>
    <row r="230" spans="1:14">
      <c r="A230" t="s">
        <v>2367</v>
      </c>
      <c r="B230" t="s">
        <v>2368</v>
      </c>
      <c r="C230" t="s">
        <v>97</v>
      </c>
      <c r="D230" t="s">
        <v>120</v>
      </c>
      <c r="E230" t="s">
        <v>2369</v>
      </c>
      <c r="F230" t="s">
        <v>2366</v>
      </c>
      <c r="G230" t="s">
        <v>99</v>
      </c>
      <c r="H230" s="63">
        <v>3597636</v>
      </c>
      <c r="I230" s="63">
        <v>55.1</v>
      </c>
      <c r="J230" s="63">
        <v>0</v>
      </c>
      <c r="K230" s="63">
        <v>1982.2974360000001</v>
      </c>
      <c r="L230" s="64">
        <v>1.0699999999999999E-2</v>
      </c>
      <c r="M230" s="64">
        <v>4.0000000000000002E-4</v>
      </c>
      <c r="N230" s="64">
        <v>1E-4</v>
      </c>
    </row>
    <row r="231" spans="1:14">
      <c r="A231" t="s">
        <v>2370</v>
      </c>
      <c r="B231" t="s">
        <v>2371</v>
      </c>
      <c r="C231" t="s">
        <v>97</v>
      </c>
      <c r="D231" t="s">
        <v>120</v>
      </c>
      <c r="E231" t="s">
        <v>2372</v>
      </c>
      <c r="F231" t="s">
        <v>1882</v>
      </c>
      <c r="G231" t="s">
        <v>99</v>
      </c>
      <c r="H231" s="63">
        <v>91400</v>
      </c>
      <c r="I231" s="63">
        <v>706.2</v>
      </c>
      <c r="J231" s="63">
        <v>0</v>
      </c>
      <c r="K231" s="63">
        <v>645.46680000000003</v>
      </c>
      <c r="L231" s="64">
        <v>2.5999999999999999E-3</v>
      </c>
      <c r="M231" s="64">
        <v>1E-4</v>
      </c>
      <c r="N231" s="64">
        <v>0</v>
      </c>
    </row>
    <row r="232" spans="1:14">
      <c r="A232" t="s">
        <v>2373</v>
      </c>
      <c r="B232" t="s">
        <v>2374</v>
      </c>
      <c r="C232" t="s">
        <v>97</v>
      </c>
      <c r="D232" t="s">
        <v>120</v>
      </c>
      <c r="E232" t="s">
        <v>2375</v>
      </c>
      <c r="F232" t="s">
        <v>1882</v>
      </c>
      <c r="G232" t="s">
        <v>99</v>
      </c>
      <c r="H232" s="63">
        <v>524635</v>
      </c>
      <c r="I232" s="63">
        <v>500.3</v>
      </c>
      <c r="J232" s="63">
        <v>0</v>
      </c>
      <c r="K232" s="63">
        <v>2624.7489049999999</v>
      </c>
      <c r="L232" s="64">
        <v>7.6E-3</v>
      </c>
      <c r="M232" s="64">
        <v>5.0000000000000001E-4</v>
      </c>
      <c r="N232" s="64">
        <v>1E-4</v>
      </c>
    </row>
    <row r="233" spans="1:14">
      <c r="A233" t="s">
        <v>2376</v>
      </c>
      <c r="B233" t="s">
        <v>2377</v>
      </c>
      <c r="C233" t="s">
        <v>97</v>
      </c>
      <c r="D233" t="s">
        <v>120</v>
      </c>
      <c r="E233" t="s">
        <v>2378</v>
      </c>
      <c r="F233" t="s">
        <v>1882</v>
      </c>
      <c r="G233" t="s">
        <v>99</v>
      </c>
      <c r="H233" s="63">
        <v>166700</v>
      </c>
      <c r="I233" s="63">
        <v>1966</v>
      </c>
      <c r="J233" s="63">
        <v>0</v>
      </c>
      <c r="K233" s="63">
        <v>3277.3220000000001</v>
      </c>
      <c r="L233" s="64">
        <v>7.7999999999999996E-3</v>
      </c>
      <c r="M233" s="64">
        <v>6.9999999999999999E-4</v>
      </c>
      <c r="N233" s="64">
        <v>1E-4</v>
      </c>
    </row>
    <row r="234" spans="1:14">
      <c r="A234" t="s">
        <v>2379</v>
      </c>
      <c r="B234" t="s">
        <v>2380</v>
      </c>
      <c r="C234" t="s">
        <v>97</v>
      </c>
      <c r="D234" t="s">
        <v>120</v>
      </c>
      <c r="E234" t="s">
        <v>2381</v>
      </c>
      <c r="F234" t="s">
        <v>1882</v>
      </c>
      <c r="G234" t="s">
        <v>99</v>
      </c>
      <c r="H234" s="63">
        <v>13925</v>
      </c>
      <c r="I234" s="63">
        <v>474.4</v>
      </c>
      <c r="J234" s="63">
        <v>0</v>
      </c>
      <c r="K234" s="63">
        <v>66.060199999999995</v>
      </c>
      <c r="L234" s="64">
        <v>2.9999999999999997E-4</v>
      </c>
      <c r="M234" s="64">
        <v>0</v>
      </c>
      <c r="N234" s="64">
        <v>0</v>
      </c>
    </row>
    <row r="235" spans="1:14">
      <c r="A235" t="s">
        <v>2382</v>
      </c>
      <c r="B235" t="s">
        <v>2383</v>
      </c>
      <c r="C235" t="s">
        <v>97</v>
      </c>
      <c r="D235" t="s">
        <v>120</v>
      </c>
      <c r="E235" t="s">
        <v>2384</v>
      </c>
      <c r="F235" t="s">
        <v>1882</v>
      </c>
      <c r="G235" t="s">
        <v>99</v>
      </c>
      <c r="H235" s="63">
        <v>38693</v>
      </c>
      <c r="I235" s="63">
        <v>1371</v>
      </c>
      <c r="J235" s="63">
        <v>0</v>
      </c>
      <c r="K235" s="63">
        <v>530.48103000000003</v>
      </c>
      <c r="L235" s="64">
        <v>4.7000000000000002E-3</v>
      </c>
      <c r="M235" s="64">
        <v>1E-4</v>
      </c>
      <c r="N235" s="64">
        <v>0</v>
      </c>
    </row>
    <row r="236" spans="1:14">
      <c r="A236" t="s">
        <v>2385</v>
      </c>
      <c r="B236" t="s">
        <v>2386</v>
      </c>
      <c r="C236" t="s">
        <v>97</v>
      </c>
      <c r="D236" t="s">
        <v>120</v>
      </c>
      <c r="E236" t="s">
        <v>2387</v>
      </c>
      <c r="F236" t="s">
        <v>1059</v>
      </c>
      <c r="G236" t="s">
        <v>99</v>
      </c>
      <c r="H236" s="63">
        <v>368000.61</v>
      </c>
      <c r="I236" s="63">
        <v>378.6</v>
      </c>
      <c r="J236" s="63">
        <v>0</v>
      </c>
      <c r="K236" s="63">
        <v>1393.2503094599999</v>
      </c>
      <c r="L236" s="64">
        <v>3.7000000000000002E-3</v>
      </c>
      <c r="M236" s="64">
        <v>2.9999999999999997E-4</v>
      </c>
      <c r="N236" s="64">
        <v>1E-4</v>
      </c>
    </row>
    <row r="237" spans="1:14">
      <c r="A237" t="s">
        <v>2388</v>
      </c>
      <c r="B237" t="s">
        <v>2389</v>
      </c>
      <c r="C237" t="s">
        <v>97</v>
      </c>
      <c r="D237" t="s">
        <v>120</v>
      </c>
      <c r="E237" t="s">
        <v>2390</v>
      </c>
      <c r="F237" t="s">
        <v>1059</v>
      </c>
      <c r="G237" t="s">
        <v>99</v>
      </c>
      <c r="H237" s="63">
        <v>1838</v>
      </c>
      <c r="I237" s="63">
        <v>24000</v>
      </c>
      <c r="J237" s="63">
        <v>0</v>
      </c>
      <c r="K237" s="63">
        <v>441.12</v>
      </c>
      <c r="L237" s="64">
        <v>4.0000000000000002E-4</v>
      </c>
      <c r="M237" s="64">
        <v>1E-4</v>
      </c>
      <c r="N237" s="64">
        <v>0</v>
      </c>
    </row>
    <row r="238" spans="1:14">
      <c r="A238" t="s">
        <v>2391</v>
      </c>
      <c r="B238" t="s">
        <v>2392</v>
      </c>
      <c r="C238" t="s">
        <v>97</v>
      </c>
      <c r="D238" t="s">
        <v>120</v>
      </c>
      <c r="E238" t="s">
        <v>2393</v>
      </c>
      <c r="F238" t="s">
        <v>448</v>
      </c>
      <c r="G238" t="s">
        <v>99</v>
      </c>
      <c r="H238" s="63">
        <v>650151</v>
      </c>
      <c r="I238" s="63">
        <v>448.6</v>
      </c>
      <c r="J238" s="63">
        <v>0</v>
      </c>
      <c r="K238" s="63">
        <v>2916.5773859999999</v>
      </c>
      <c r="L238" s="64">
        <v>1.18E-2</v>
      </c>
      <c r="M238" s="64">
        <v>5.9999999999999995E-4</v>
      </c>
      <c r="N238" s="64">
        <v>1E-4</v>
      </c>
    </row>
    <row r="239" spans="1:14">
      <c r="A239" t="s">
        <v>2394</v>
      </c>
      <c r="B239" t="s">
        <v>2395</v>
      </c>
      <c r="C239" t="s">
        <v>97</v>
      </c>
      <c r="D239" t="s">
        <v>120</v>
      </c>
      <c r="E239" t="s">
        <v>1313</v>
      </c>
      <c r="F239" t="s">
        <v>448</v>
      </c>
      <c r="G239" t="s">
        <v>99</v>
      </c>
      <c r="H239" s="63">
        <v>253160</v>
      </c>
      <c r="I239" s="63">
        <v>3895</v>
      </c>
      <c r="J239" s="63">
        <v>0</v>
      </c>
      <c r="K239" s="63">
        <v>9860.5820000000003</v>
      </c>
      <c r="L239" s="64">
        <v>1.4999999999999999E-2</v>
      </c>
      <c r="M239" s="64">
        <v>2E-3</v>
      </c>
      <c r="N239" s="64">
        <v>4.0000000000000002E-4</v>
      </c>
    </row>
    <row r="240" spans="1:14">
      <c r="A240" t="s">
        <v>2396</v>
      </c>
      <c r="B240" t="s">
        <v>2397</v>
      </c>
      <c r="C240" t="s">
        <v>97</v>
      </c>
      <c r="D240" t="s">
        <v>120</v>
      </c>
      <c r="E240" t="s">
        <v>2398</v>
      </c>
      <c r="F240" t="s">
        <v>448</v>
      </c>
      <c r="G240" t="s">
        <v>99</v>
      </c>
      <c r="H240" s="63">
        <v>89000</v>
      </c>
      <c r="I240" s="63">
        <v>2064</v>
      </c>
      <c r="J240" s="63">
        <v>0</v>
      </c>
      <c r="K240" s="63">
        <v>1836.96</v>
      </c>
      <c r="L240" s="64">
        <v>4.0000000000000001E-3</v>
      </c>
      <c r="M240" s="64">
        <v>4.0000000000000002E-4</v>
      </c>
      <c r="N240" s="64">
        <v>1E-4</v>
      </c>
    </row>
    <row r="241" spans="1:14">
      <c r="A241" t="s">
        <v>2399</v>
      </c>
      <c r="B241" t="s">
        <v>2400</v>
      </c>
      <c r="C241" t="s">
        <v>97</v>
      </c>
      <c r="D241" t="s">
        <v>120</v>
      </c>
      <c r="E241" t="s">
        <v>2401</v>
      </c>
      <c r="F241" t="s">
        <v>448</v>
      </c>
      <c r="G241" t="s">
        <v>99</v>
      </c>
      <c r="H241" s="63">
        <v>9535</v>
      </c>
      <c r="I241" s="63">
        <v>1798</v>
      </c>
      <c r="J241" s="63">
        <v>0</v>
      </c>
      <c r="K241" s="63">
        <v>171.4393</v>
      </c>
      <c r="L241" s="64">
        <v>1.2999999999999999E-3</v>
      </c>
      <c r="M241" s="64">
        <v>0</v>
      </c>
      <c r="N241" s="64">
        <v>0</v>
      </c>
    </row>
    <row r="242" spans="1:14">
      <c r="A242" t="s">
        <v>2402</v>
      </c>
      <c r="B242" t="s">
        <v>2403</v>
      </c>
      <c r="C242" t="s">
        <v>97</v>
      </c>
      <c r="D242" t="s">
        <v>120</v>
      </c>
      <c r="E242" t="s">
        <v>2404</v>
      </c>
      <c r="F242" t="s">
        <v>448</v>
      </c>
      <c r="G242" t="s">
        <v>99</v>
      </c>
      <c r="H242" s="63">
        <v>775000</v>
      </c>
      <c r="I242" s="63">
        <v>95</v>
      </c>
      <c r="J242" s="63">
        <v>0</v>
      </c>
      <c r="K242" s="63">
        <v>736.25</v>
      </c>
      <c r="L242" s="64">
        <v>6.4000000000000003E-3</v>
      </c>
      <c r="M242" s="64">
        <v>1E-4</v>
      </c>
      <c r="N242" s="64">
        <v>0</v>
      </c>
    </row>
    <row r="243" spans="1:14">
      <c r="A243" t="s">
        <v>2405</v>
      </c>
      <c r="B243" t="s">
        <v>2406</v>
      </c>
      <c r="C243" t="s">
        <v>97</v>
      </c>
      <c r="D243" t="s">
        <v>120</v>
      </c>
      <c r="E243" t="s">
        <v>2407</v>
      </c>
      <c r="F243" t="s">
        <v>448</v>
      </c>
      <c r="G243" t="s">
        <v>99</v>
      </c>
      <c r="H243" s="63">
        <v>618706</v>
      </c>
      <c r="I243" s="63">
        <v>414.4</v>
      </c>
      <c r="J243" s="63">
        <v>0</v>
      </c>
      <c r="K243" s="63">
        <v>2563.9176640000001</v>
      </c>
      <c r="L243" s="64">
        <v>7.1999999999999998E-3</v>
      </c>
      <c r="M243" s="64">
        <v>5.0000000000000001E-4</v>
      </c>
      <c r="N243" s="64">
        <v>1E-4</v>
      </c>
    </row>
    <row r="244" spans="1:14" s="102" customFormat="1">
      <c r="A244" s="99" t="s">
        <v>2408</v>
      </c>
      <c r="B244" s="99">
        <v>11383790</v>
      </c>
      <c r="C244" s="99" t="s">
        <v>97</v>
      </c>
      <c r="D244" s="99" t="s">
        <v>120</v>
      </c>
      <c r="E244" s="99" t="s">
        <v>2409</v>
      </c>
      <c r="F244" s="99" t="s">
        <v>448</v>
      </c>
      <c r="G244" s="99" t="s">
        <v>99</v>
      </c>
      <c r="H244" s="100">
        <v>125000</v>
      </c>
      <c r="I244" s="100">
        <f>K244*1000/H244*100</f>
        <v>1730.26775956284</v>
      </c>
      <c r="J244" s="100">
        <v>0</v>
      </c>
      <c r="K244" s="100">
        <f>2162834.69945355/1000</f>
        <v>2162.83469945355</v>
      </c>
      <c r="L244" s="101">
        <v>1.8499999999999999E-2</v>
      </c>
      <c r="M244" s="101">
        <v>6.9999999999999999E-4</v>
      </c>
      <c r="N244" s="101">
        <v>1E-4</v>
      </c>
    </row>
    <row r="245" spans="1:14" s="102" customFormat="1">
      <c r="A245" s="99" t="s">
        <v>2408</v>
      </c>
      <c r="B245" s="99">
        <v>1138379</v>
      </c>
      <c r="C245" s="99" t="s">
        <v>97</v>
      </c>
      <c r="D245" s="99" t="s">
        <v>120</v>
      </c>
      <c r="E245" s="99" t="s">
        <v>2409</v>
      </c>
      <c r="F245" s="99" t="s">
        <v>448</v>
      </c>
      <c r="G245" s="99" t="s">
        <v>99</v>
      </c>
      <c r="H245" s="100">
        <v>55236</v>
      </c>
      <c r="I245" s="100">
        <f>K245*1000/H245*100</f>
        <v>1802.9999999999998</v>
      </c>
      <c r="J245" s="100">
        <v>0</v>
      </c>
      <c r="K245" s="100">
        <f>995905.08/1000</f>
        <v>995.90508</v>
      </c>
      <c r="L245" s="101">
        <v>0</v>
      </c>
      <c r="M245" s="101">
        <v>0</v>
      </c>
      <c r="N245" s="101">
        <v>0</v>
      </c>
    </row>
    <row r="246" spans="1:14">
      <c r="A246" t="s">
        <v>2410</v>
      </c>
      <c r="B246" t="s">
        <v>2411</v>
      </c>
      <c r="C246" t="s">
        <v>97</v>
      </c>
      <c r="D246" t="s">
        <v>120</v>
      </c>
      <c r="E246" t="s">
        <v>2412</v>
      </c>
      <c r="F246" t="s">
        <v>950</v>
      </c>
      <c r="G246" t="s">
        <v>99</v>
      </c>
      <c r="H246" s="63">
        <v>16738</v>
      </c>
      <c r="I246" s="63">
        <v>1555</v>
      </c>
      <c r="J246" s="63">
        <v>0</v>
      </c>
      <c r="K246" s="63">
        <v>260.27589999999998</v>
      </c>
      <c r="L246" s="64">
        <v>2.9999999999999997E-4</v>
      </c>
      <c r="M246" s="64">
        <v>1E-4</v>
      </c>
      <c r="N246" s="64">
        <v>0</v>
      </c>
    </row>
    <row r="247" spans="1:14">
      <c r="A247" t="s">
        <v>2413</v>
      </c>
      <c r="B247" t="s">
        <v>2414</v>
      </c>
      <c r="C247" t="s">
        <v>97</v>
      </c>
      <c r="D247" t="s">
        <v>120</v>
      </c>
      <c r="E247" t="s">
        <v>2415</v>
      </c>
      <c r="F247" t="s">
        <v>950</v>
      </c>
      <c r="G247" t="s">
        <v>99</v>
      </c>
      <c r="H247" s="63">
        <v>526310</v>
      </c>
      <c r="I247" s="63">
        <v>620</v>
      </c>
      <c r="J247" s="63">
        <v>0</v>
      </c>
      <c r="K247" s="63">
        <v>3263.1219999999998</v>
      </c>
      <c r="L247" s="64">
        <v>7.4000000000000003E-3</v>
      </c>
      <c r="M247" s="64">
        <v>6.9999999999999999E-4</v>
      </c>
      <c r="N247" s="64">
        <v>1E-4</v>
      </c>
    </row>
    <row r="248" spans="1:14">
      <c r="A248" t="s">
        <v>2416</v>
      </c>
      <c r="B248" t="s">
        <v>2417</v>
      </c>
      <c r="C248" t="s">
        <v>97</v>
      </c>
      <c r="D248" t="s">
        <v>120</v>
      </c>
      <c r="E248" t="s">
        <v>2418</v>
      </c>
      <c r="F248" t="s">
        <v>950</v>
      </c>
      <c r="G248" t="s">
        <v>99</v>
      </c>
      <c r="H248" s="63">
        <v>69058</v>
      </c>
      <c r="I248" s="63">
        <v>1373</v>
      </c>
      <c r="J248" s="63">
        <v>0</v>
      </c>
      <c r="K248" s="63">
        <v>948.16633999999999</v>
      </c>
      <c r="L248" s="64">
        <v>1E-3</v>
      </c>
      <c r="M248" s="64">
        <v>2.0000000000000001E-4</v>
      </c>
      <c r="N248" s="64">
        <v>0</v>
      </c>
    </row>
    <row r="249" spans="1:14">
      <c r="A249" t="s">
        <v>2419</v>
      </c>
      <c r="B249" t="s">
        <v>2420</v>
      </c>
      <c r="C249" t="s">
        <v>97</v>
      </c>
      <c r="D249" t="s">
        <v>120</v>
      </c>
      <c r="E249" t="s">
        <v>2421</v>
      </c>
      <c r="F249" t="s">
        <v>126</v>
      </c>
      <c r="G249" t="s">
        <v>99</v>
      </c>
      <c r="H249" s="63">
        <v>39120</v>
      </c>
      <c r="I249" s="63">
        <v>3476</v>
      </c>
      <c r="J249" s="63">
        <v>0</v>
      </c>
      <c r="K249" s="63">
        <v>1359.8112000000001</v>
      </c>
      <c r="L249" s="64">
        <v>3.3999999999999998E-3</v>
      </c>
      <c r="M249" s="64">
        <v>2.9999999999999997E-4</v>
      </c>
      <c r="N249" s="64">
        <v>1E-4</v>
      </c>
    </row>
    <row r="250" spans="1:14">
      <c r="A250" t="s">
        <v>2422</v>
      </c>
      <c r="B250" t="s">
        <v>2423</v>
      </c>
      <c r="C250" t="s">
        <v>97</v>
      </c>
      <c r="D250" t="s">
        <v>120</v>
      </c>
      <c r="E250" t="s">
        <v>2424</v>
      </c>
      <c r="F250" t="s">
        <v>126</v>
      </c>
      <c r="G250" t="s">
        <v>99</v>
      </c>
      <c r="H250" s="63">
        <v>30000</v>
      </c>
      <c r="I250" s="63">
        <v>751.9</v>
      </c>
      <c r="J250" s="63">
        <v>0</v>
      </c>
      <c r="K250" s="63">
        <v>225.57</v>
      </c>
      <c r="L250" s="64">
        <v>2.3999999999999998E-3</v>
      </c>
      <c r="M250" s="64">
        <v>0</v>
      </c>
      <c r="N250" s="64">
        <v>0</v>
      </c>
    </row>
    <row r="251" spans="1:14">
      <c r="A251" t="s">
        <v>2425</v>
      </c>
      <c r="B251" t="s">
        <v>2426</v>
      </c>
      <c r="C251" t="s">
        <v>97</v>
      </c>
      <c r="D251" t="s">
        <v>120</v>
      </c>
      <c r="E251" t="s">
        <v>2427</v>
      </c>
      <c r="F251" t="s">
        <v>126</v>
      </c>
      <c r="G251" t="s">
        <v>99</v>
      </c>
      <c r="H251" s="63">
        <v>5000</v>
      </c>
      <c r="I251" s="63">
        <v>1694</v>
      </c>
      <c r="J251" s="63">
        <v>0</v>
      </c>
      <c r="K251" s="63">
        <v>84.7</v>
      </c>
      <c r="L251" s="64">
        <v>4.0000000000000002E-4</v>
      </c>
      <c r="M251" s="64">
        <v>0</v>
      </c>
      <c r="N251" s="64">
        <v>0</v>
      </c>
    </row>
    <row r="252" spans="1:14">
      <c r="A252" t="s">
        <v>2428</v>
      </c>
      <c r="B252" t="s">
        <v>2429</v>
      </c>
      <c r="C252" t="s">
        <v>97</v>
      </c>
      <c r="D252" t="s">
        <v>120</v>
      </c>
      <c r="E252" t="s">
        <v>2430</v>
      </c>
      <c r="F252" t="s">
        <v>126</v>
      </c>
      <c r="G252" t="s">
        <v>99</v>
      </c>
      <c r="H252" s="63">
        <v>20421</v>
      </c>
      <c r="I252" s="63">
        <v>263.10000000000002</v>
      </c>
      <c r="J252" s="63">
        <v>0</v>
      </c>
      <c r="K252" s="63">
        <v>53.727651000000002</v>
      </c>
      <c r="L252" s="64">
        <v>5.0000000000000001E-4</v>
      </c>
      <c r="M252" s="64">
        <v>0</v>
      </c>
      <c r="N252" s="64">
        <v>0</v>
      </c>
    </row>
    <row r="253" spans="1:14">
      <c r="A253" t="s">
        <v>2431</v>
      </c>
      <c r="B253" t="s">
        <v>2432</v>
      </c>
      <c r="C253" t="s">
        <v>97</v>
      </c>
      <c r="D253" t="s">
        <v>120</v>
      </c>
      <c r="E253" t="s">
        <v>2433</v>
      </c>
      <c r="F253" t="s">
        <v>126</v>
      </c>
      <c r="G253" t="s">
        <v>99</v>
      </c>
      <c r="H253" s="63">
        <v>33368</v>
      </c>
      <c r="I253" s="63">
        <v>9495</v>
      </c>
      <c r="J253" s="63">
        <v>0</v>
      </c>
      <c r="K253" s="63">
        <v>3168.2916</v>
      </c>
      <c r="L253" s="64">
        <v>2.8999999999999998E-3</v>
      </c>
      <c r="M253" s="64">
        <v>5.9999999999999995E-4</v>
      </c>
      <c r="N253" s="64">
        <v>1E-4</v>
      </c>
    </row>
    <row r="254" spans="1:14">
      <c r="A254" t="s">
        <v>2434</v>
      </c>
      <c r="B254" t="s">
        <v>2435</v>
      </c>
      <c r="C254" t="s">
        <v>97</v>
      </c>
      <c r="D254" t="s">
        <v>120</v>
      </c>
      <c r="E254" t="s">
        <v>2436</v>
      </c>
      <c r="F254" t="s">
        <v>126</v>
      </c>
      <c r="G254" t="s">
        <v>99</v>
      </c>
      <c r="H254" s="63">
        <v>100000</v>
      </c>
      <c r="I254" s="63">
        <v>364.5</v>
      </c>
      <c r="J254" s="63">
        <v>0</v>
      </c>
      <c r="K254" s="63">
        <v>364.5</v>
      </c>
      <c r="L254" s="64">
        <v>1.1999999999999999E-3</v>
      </c>
      <c r="M254" s="64">
        <v>1E-4</v>
      </c>
      <c r="N254" s="64">
        <v>0</v>
      </c>
    </row>
    <row r="255" spans="1:14">
      <c r="A255" t="s">
        <v>2437</v>
      </c>
      <c r="B255" t="s">
        <v>2438</v>
      </c>
      <c r="C255" t="s">
        <v>97</v>
      </c>
      <c r="D255" t="s">
        <v>120</v>
      </c>
      <c r="E255" t="s">
        <v>2439</v>
      </c>
      <c r="F255" t="s">
        <v>126</v>
      </c>
      <c r="G255" t="s">
        <v>99</v>
      </c>
      <c r="H255" s="63">
        <v>113862</v>
      </c>
      <c r="I255" s="63">
        <v>941.9</v>
      </c>
      <c r="J255" s="63">
        <v>0</v>
      </c>
      <c r="K255" s="63">
        <v>1072.4661779999999</v>
      </c>
      <c r="L255" s="64">
        <v>5.4000000000000003E-3</v>
      </c>
      <c r="M255" s="64">
        <v>2.0000000000000001E-4</v>
      </c>
      <c r="N255" s="64">
        <v>0</v>
      </c>
    </row>
    <row r="256" spans="1:14">
      <c r="A256" t="s">
        <v>2440</v>
      </c>
      <c r="B256" t="s">
        <v>2441</v>
      </c>
      <c r="C256" t="s">
        <v>97</v>
      </c>
      <c r="D256" t="s">
        <v>120</v>
      </c>
      <c r="E256" t="s">
        <v>2442</v>
      </c>
      <c r="F256" t="s">
        <v>126</v>
      </c>
      <c r="G256" t="s">
        <v>99</v>
      </c>
      <c r="H256" s="63">
        <v>226900</v>
      </c>
      <c r="I256" s="63">
        <v>673.3</v>
      </c>
      <c r="J256" s="63">
        <v>0</v>
      </c>
      <c r="K256" s="63">
        <v>1527.7176999999999</v>
      </c>
      <c r="L256" s="64">
        <v>1.26E-2</v>
      </c>
      <c r="M256" s="64">
        <v>2.9999999999999997E-4</v>
      </c>
      <c r="N256" s="64">
        <v>1E-4</v>
      </c>
    </row>
    <row r="257" spans="1:14">
      <c r="A257" t="s">
        <v>2443</v>
      </c>
      <c r="B257" t="s">
        <v>2444</v>
      </c>
      <c r="C257" t="s">
        <v>97</v>
      </c>
      <c r="D257" t="s">
        <v>120</v>
      </c>
      <c r="E257" t="s">
        <v>2445</v>
      </c>
      <c r="F257" t="s">
        <v>126</v>
      </c>
      <c r="G257" t="s">
        <v>99</v>
      </c>
      <c r="H257" s="63">
        <v>54355</v>
      </c>
      <c r="I257" s="63">
        <v>960</v>
      </c>
      <c r="J257" s="63">
        <v>0</v>
      </c>
      <c r="K257" s="63">
        <v>521.80799999999999</v>
      </c>
      <c r="L257" s="64">
        <v>2.0000000000000001E-4</v>
      </c>
      <c r="M257" s="64">
        <v>1E-4</v>
      </c>
      <c r="N257" s="64">
        <v>0</v>
      </c>
    </row>
    <row r="258" spans="1:14">
      <c r="A258" t="s">
        <v>2446</v>
      </c>
      <c r="B258" t="s">
        <v>2447</v>
      </c>
      <c r="C258" t="s">
        <v>97</v>
      </c>
      <c r="D258" t="s">
        <v>120</v>
      </c>
      <c r="E258" t="s">
        <v>2448</v>
      </c>
      <c r="F258" t="s">
        <v>126</v>
      </c>
      <c r="G258" t="s">
        <v>99</v>
      </c>
      <c r="H258" s="63">
        <v>214800</v>
      </c>
      <c r="I258" s="63">
        <v>2818</v>
      </c>
      <c r="J258" s="63">
        <v>0</v>
      </c>
      <c r="K258" s="63">
        <v>6053.0640000000003</v>
      </c>
      <c r="L258" s="64">
        <v>1.9E-2</v>
      </c>
      <c r="M258" s="64">
        <v>1.1999999999999999E-3</v>
      </c>
      <c r="N258" s="64">
        <v>2.9999999999999997E-4</v>
      </c>
    </row>
    <row r="259" spans="1:14">
      <c r="A259" t="s">
        <v>2449</v>
      </c>
      <c r="B259" t="s">
        <v>2450</v>
      </c>
      <c r="C259" t="s">
        <v>97</v>
      </c>
      <c r="D259" t="s">
        <v>120</v>
      </c>
      <c r="E259" t="s">
        <v>2451</v>
      </c>
      <c r="F259" t="s">
        <v>126</v>
      </c>
      <c r="G259" t="s">
        <v>99</v>
      </c>
      <c r="H259" s="63">
        <v>223763</v>
      </c>
      <c r="I259" s="63">
        <v>286.39999999999998</v>
      </c>
      <c r="J259" s="63">
        <v>0</v>
      </c>
      <c r="K259" s="63">
        <v>640.85723199999995</v>
      </c>
      <c r="L259" s="64">
        <v>6.9999999999999999E-4</v>
      </c>
      <c r="M259" s="64">
        <v>1E-4</v>
      </c>
      <c r="N259" s="64">
        <v>0</v>
      </c>
    </row>
    <row r="260" spans="1:14">
      <c r="A260" t="s">
        <v>2452</v>
      </c>
      <c r="B260" t="s">
        <v>2453</v>
      </c>
      <c r="C260" t="s">
        <v>97</v>
      </c>
      <c r="D260" t="s">
        <v>120</v>
      </c>
      <c r="E260" t="s">
        <v>2454</v>
      </c>
      <c r="F260" t="s">
        <v>126</v>
      </c>
      <c r="G260" t="s">
        <v>99</v>
      </c>
      <c r="H260" s="63">
        <v>341</v>
      </c>
      <c r="I260" s="63">
        <v>7212</v>
      </c>
      <c r="J260" s="63">
        <v>0</v>
      </c>
      <c r="K260" s="63">
        <v>24.592919999999999</v>
      </c>
      <c r="L260" s="64">
        <v>0</v>
      </c>
      <c r="M260" s="64">
        <v>0</v>
      </c>
      <c r="N260" s="64">
        <v>0</v>
      </c>
    </row>
    <row r="261" spans="1:14">
      <c r="A261" t="s">
        <v>2455</v>
      </c>
      <c r="B261" t="s">
        <v>2456</v>
      </c>
      <c r="C261" t="s">
        <v>97</v>
      </c>
      <c r="D261" t="s">
        <v>120</v>
      </c>
      <c r="E261" t="s">
        <v>2457</v>
      </c>
      <c r="F261" t="s">
        <v>126</v>
      </c>
      <c r="G261" t="s">
        <v>99</v>
      </c>
      <c r="H261" s="63">
        <v>22550</v>
      </c>
      <c r="I261" s="63">
        <v>5700</v>
      </c>
      <c r="J261" s="63">
        <v>0</v>
      </c>
      <c r="K261" s="63">
        <v>1285.3499999999999</v>
      </c>
      <c r="L261" s="64">
        <v>8.0000000000000002E-3</v>
      </c>
      <c r="M261" s="64">
        <v>2.9999999999999997E-4</v>
      </c>
      <c r="N261" s="64">
        <v>1E-4</v>
      </c>
    </row>
    <row r="262" spans="1:14">
      <c r="A262" t="s">
        <v>2458</v>
      </c>
      <c r="B262" t="s">
        <v>2459</v>
      </c>
      <c r="C262" t="s">
        <v>97</v>
      </c>
      <c r="D262" t="s">
        <v>120</v>
      </c>
      <c r="E262" t="s">
        <v>2460</v>
      </c>
      <c r="F262" t="s">
        <v>126</v>
      </c>
      <c r="G262" t="s">
        <v>99</v>
      </c>
      <c r="H262" s="63">
        <v>61700</v>
      </c>
      <c r="I262" s="63">
        <v>2393</v>
      </c>
      <c r="J262" s="63">
        <v>0</v>
      </c>
      <c r="K262" s="63">
        <v>1476.481</v>
      </c>
      <c r="L262" s="64">
        <v>9.4000000000000004E-3</v>
      </c>
      <c r="M262" s="64">
        <v>2.9999999999999997E-4</v>
      </c>
      <c r="N262" s="64">
        <v>1E-4</v>
      </c>
    </row>
    <row r="263" spans="1:14">
      <c r="A263" t="s">
        <v>2461</v>
      </c>
      <c r="B263" t="s">
        <v>2462</v>
      </c>
      <c r="C263" t="s">
        <v>97</v>
      </c>
      <c r="D263" t="s">
        <v>120</v>
      </c>
      <c r="E263" t="s">
        <v>1488</v>
      </c>
      <c r="F263" t="s">
        <v>129</v>
      </c>
      <c r="G263" t="s">
        <v>99</v>
      </c>
      <c r="H263" s="63">
        <v>42986.7</v>
      </c>
      <c r="I263" s="63">
        <v>690.2</v>
      </c>
      <c r="J263" s="63">
        <v>0</v>
      </c>
      <c r="K263" s="63">
        <v>296.69420339999999</v>
      </c>
      <c r="L263" s="64">
        <v>4.0000000000000002E-4</v>
      </c>
      <c r="M263" s="64">
        <v>1E-4</v>
      </c>
      <c r="N263" s="64">
        <v>0</v>
      </c>
    </row>
    <row r="264" spans="1:14">
      <c r="A264" s="65" t="s">
        <v>2463</v>
      </c>
      <c r="D264" s="12"/>
      <c r="E264" s="12"/>
      <c r="F264" s="12"/>
      <c r="H264" s="67">
        <v>0</v>
      </c>
      <c r="J264" s="67">
        <v>0</v>
      </c>
      <c r="K264" s="67">
        <v>0</v>
      </c>
      <c r="M264" s="66">
        <v>0</v>
      </c>
      <c r="N264" s="66">
        <v>0</v>
      </c>
    </row>
    <row r="265" spans="1:14">
      <c r="A265" t="s">
        <v>252</v>
      </c>
      <c r="B265" t="s">
        <v>252</v>
      </c>
      <c r="D265" s="12"/>
      <c r="E265" s="12"/>
      <c r="F265" t="s">
        <v>252</v>
      </c>
      <c r="G265" t="s">
        <v>252</v>
      </c>
      <c r="H265" s="63">
        <v>0</v>
      </c>
      <c r="I265" s="63">
        <v>0</v>
      </c>
      <c r="K265" s="63">
        <v>0</v>
      </c>
      <c r="L265" s="64">
        <v>0</v>
      </c>
      <c r="M265" s="64">
        <v>0</v>
      </c>
      <c r="N265" s="64">
        <v>0</v>
      </c>
    </row>
    <row r="266" spans="1:14">
      <c r="A266" s="65" t="s">
        <v>256</v>
      </c>
      <c r="D266" s="12"/>
      <c r="E266" s="12"/>
      <c r="F266" s="12"/>
      <c r="H266" s="67">
        <v>8627643.8499999996</v>
      </c>
      <c r="J266" s="67">
        <v>717.42510216000005</v>
      </c>
      <c r="K266" s="67">
        <v>2376288.5922563463</v>
      </c>
      <c r="M266" s="66">
        <v>0.48130000000000001</v>
      </c>
      <c r="N266" s="66">
        <v>0.1038</v>
      </c>
    </row>
    <row r="267" spans="1:14">
      <c r="A267" s="65" t="s">
        <v>402</v>
      </c>
      <c r="D267" s="12"/>
      <c r="E267" s="12"/>
      <c r="F267" s="12"/>
      <c r="H267" s="67">
        <v>1634696.96</v>
      </c>
      <c r="J267" s="67">
        <v>2.74932</v>
      </c>
      <c r="K267" s="67">
        <v>266561.66399318399</v>
      </c>
      <c r="M267" s="66">
        <v>5.3999999999999999E-2</v>
      </c>
      <c r="N267" s="66">
        <v>1.1599999999999999E-2</v>
      </c>
    </row>
    <row r="268" spans="1:14">
      <c r="A268" t="s">
        <v>2464</v>
      </c>
      <c r="B268" t="s">
        <v>2465</v>
      </c>
      <c r="C268" t="s">
        <v>2466</v>
      </c>
      <c r="D268" t="s">
        <v>487</v>
      </c>
      <c r="E268" t="s">
        <v>2467</v>
      </c>
      <c r="F268" t="s">
        <v>2468</v>
      </c>
      <c r="G268" t="s">
        <v>103</v>
      </c>
      <c r="H268" s="63">
        <v>543668</v>
      </c>
      <c r="I268" s="63">
        <v>1218</v>
      </c>
      <c r="J268" s="63">
        <v>0</v>
      </c>
      <c r="K268" s="63">
        <v>21587.3165424</v>
      </c>
      <c r="L268" s="64">
        <v>1.11E-2</v>
      </c>
      <c r="M268" s="64">
        <v>4.4000000000000003E-3</v>
      </c>
      <c r="N268" s="64">
        <v>8.9999999999999998E-4</v>
      </c>
    </row>
    <row r="269" spans="1:14">
      <c r="A269" t="s">
        <v>2469</v>
      </c>
      <c r="B269" t="s">
        <v>2470</v>
      </c>
      <c r="C269" t="s">
        <v>2466</v>
      </c>
      <c r="D269" t="s">
        <v>487</v>
      </c>
      <c r="E269" t="s">
        <v>2471</v>
      </c>
      <c r="F269" t="s">
        <v>2472</v>
      </c>
      <c r="G269" t="s">
        <v>103</v>
      </c>
      <c r="H269" s="63">
        <v>5126</v>
      </c>
      <c r="I269" s="63">
        <v>2221</v>
      </c>
      <c r="J269" s="63">
        <v>0</v>
      </c>
      <c r="K269" s="63">
        <v>371.14597959999998</v>
      </c>
      <c r="L269" s="64">
        <v>4.0000000000000002E-4</v>
      </c>
      <c r="M269" s="64">
        <v>1E-4</v>
      </c>
      <c r="N269" s="64">
        <v>0</v>
      </c>
    </row>
    <row r="270" spans="1:14">
      <c r="A270" t="s">
        <v>2473</v>
      </c>
      <c r="B270" t="s">
        <v>2474</v>
      </c>
      <c r="C270" t="s">
        <v>120</v>
      </c>
      <c r="D270" t="s">
        <v>487</v>
      </c>
      <c r="E270" t="s">
        <v>2475</v>
      </c>
      <c r="F270" t="s">
        <v>1784</v>
      </c>
      <c r="G270" t="s">
        <v>197</v>
      </c>
      <c r="H270" s="63">
        <v>149062</v>
      </c>
      <c r="I270" s="63">
        <v>1690</v>
      </c>
      <c r="J270" s="63">
        <v>0</v>
      </c>
      <c r="K270" s="63">
        <v>8897.6300296000009</v>
      </c>
      <c r="L270" s="64">
        <v>1.03E-2</v>
      </c>
      <c r="M270" s="64">
        <v>1.8E-3</v>
      </c>
      <c r="N270" s="64">
        <v>4.0000000000000002E-4</v>
      </c>
    </row>
    <row r="271" spans="1:14">
      <c r="A271" t="s">
        <v>2476</v>
      </c>
      <c r="B271" t="s">
        <v>2477</v>
      </c>
      <c r="C271" t="s">
        <v>2466</v>
      </c>
      <c r="D271" t="s">
        <v>487</v>
      </c>
      <c r="E271" t="s">
        <v>2006</v>
      </c>
      <c r="F271" t="s">
        <v>1784</v>
      </c>
      <c r="G271" t="s">
        <v>103</v>
      </c>
      <c r="H271" s="63">
        <v>6960</v>
      </c>
      <c r="I271" s="63">
        <v>2355</v>
      </c>
      <c r="J271" s="63">
        <v>0</v>
      </c>
      <c r="K271" s="63">
        <v>534.34007999999994</v>
      </c>
      <c r="L271" s="64">
        <v>4.0000000000000002E-4</v>
      </c>
      <c r="M271" s="64">
        <v>1E-4</v>
      </c>
      <c r="N271" s="64">
        <v>0</v>
      </c>
    </row>
    <row r="272" spans="1:14">
      <c r="A272" t="s">
        <v>2478</v>
      </c>
      <c r="B272" t="s">
        <v>2479</v>
      </c>
      <c r="C272" t="s">
        <v>373</v>
      </c>
      <c r="D272" t="s">
        <v>487</v>
      </c>
      <c r="E272" t="s">
        <v>2480</v>
      </c>
      <c r="F272" t="s">
        <v>1700</v>
      </c>
      <c r="G272" t="s">
        <v>103</v>
      </c>
      <c r="H272" s="63">
        <v>117757</v>
      </c>
      <c r="I272" s="63">
        <v>12433</v>
      </c>
      <c r="J272" s="63">
        <v>0</v>
      </c>
      <c r="K272" s="63">
        <v>47728.7726606</v>
      </c>
      <c r="L272" s="64">
        <v>2.5999999999999999E-3</v>
      </c>
      <c r="M272" s="64">
        <v>9.7000000000000003E-3</v>
      </c>
      <c r="N272" s="64">
        <v>2.0999999999999999E-3</v>
      </c>
    </row>
    <row r="273" spans="1:14">
      <c r="A273" t="s">
        <v>2481</v>
      </c>
      <c r="B273" t="s">
        <v>2482</v>
      </c>
      <c r="C273" t="s">
        <v>373</v>
      </c>
      <c r="D273" t="s">
        <v>487</v>
      </c>
      <c r="E273" t="s">
        <v>2483</v>
      </c>
      <c r="F273" t="s">
        <v>1607</v>
      </c>
      <c r="G273" t="s">
        <v>103</v>
      </c>
      <c r="H273" s="63">
        <v>20279</v>
      </c>
      <c r="I273" s="63">
        <v>383</v>
      </c>
      <c r="J273" s="63">
        <v>0</v>
      </c>
      <c r="K273" s="63">
        <v>253.19953820000001</v>
      </c>
      <c r="L273" s="64">
        <v>6.9999999999999999E-4</v>
      </c>
      <c r="M273" s="64">
        <v>1E-4</v>
      </c>
      <c r="N273" s="64">
        <v>0</v>
      </c>
    </row>
    <row r="274" spans="1:14">
      <c r="A274" t="s">
        <v>2484</v>
      </c>
      <c r="B274" t="s">
        <v>2485</v>
      </c>
      <c r="C274" t="s">
        <v>2466</v>
      </c>
      <c r="D274" t="s">
        <v>487</v>
      </c>
      <c r="E274" t="s">
        <v>2486</v>
      </c>
      <c r="F274" t="s">
        <v>1607</v>
      </c>
      <c r="G274" t="s">
        <v>103</v>
      </c>
      <c r="H274" s="63">
        <v>37239</v>
      </c>
      <c r="I274" s="63">
        <v>1527</v>
      </c>
      <c r="J274" s="63">
        <v>0</v>
      </c>
      <c r="K274" s="63">
        <v>1853.7648678</v>
      </c>
      <c r="L274" s="64">
        <v>1.6999999999999999E-3</v>
      </c>
      <c r="M274" s="64">
        <v>4.0000000000000002E-4</v>
      </c>
      <c r="N274" s="64">
        <v>1E-4</v>
      </c>
    </row>
    <row r="275" spans="1:14">
      <c r="A275" t="s">
        <v>2487</v>
      </c>
      <c r="B275" t="s">
        <v>2488</v>
      </c>
      <c r="C275" t="s">
        <v>373</v>
      </c>
      <c r="D275" t="s">
        <v>487</v>
      </c>
      <c r="E275" t="s">
        <v>2489</v>
      </c>
      <c r="F275" t="s">
        <v>1607</v>
      </c>
      <c r="G275" t="s">
        <v>103</v>
      </c>
      <c r="H275" s="63">
        <v>190000</v>
      </c>
      <c r="I275" s="63">
        <v>191</v>
      </c>
      <c r="J275" s="63">
        <v>0</v>
      </c>
      <c r="K275" s="63">
        <v>1183.0540000000001</v>
      </c>
      <c r="L275" s="64">
        <v>4.1999999999999997E-3</v>
      </c>
      <c r="M275" s="64">
        <v>2.0000000000000001E-4</v>
      </c>
      <c r="N275" s="64">
        <v>1E-4</v>
      </c>
    </row>
    <row r="276" spans="1:14">
      <c r="A276" t="s">
        <v>2490</v>
      </c>
      <c r="B276" t="s">
        <v>2491</v>
      </c>
      <c r="C276" t="s">
        <v>373</v>
      </c>
      <c r="D276" t="s">
        <v>487</v>
      </c>
      <c r="E276" t="s">
        <v>2492</v>
      </c>
      <c r="F276" t="s">
        <v>1602</v>
      </c>
      <c r="G276" t="s">
        <v>103</v>
      </c>
      <c r="H276" s="63">
        <v>3000</v>
      </c>
      <c r="I276" s="63">
        <v>7196</v>
      </c>
      <c r="J276" s="63">
        <v>0</v>
      </c>
      <c r="K276" s="63">
        <v>703.76880000000006</v>
      </c>
      <c r="L276" s="64">
        <v>1E-4</v>
      </c>
      <c r="M276" s="64">
        <v>1E-4</v>
      </c>
      <c r="N276" s="64">
        <v>0</v>
      </c>
    </row>
    <row r="277" spans="1:14">
      <c r="A277" t="s">
        <v>2493</v>
      </c>
      <c r="B277" t="s">
        <v>2494</v>
      </c>
      <c r="C277" t="s">
        <v>373</v>
      </c>
      <c r="D277" t="s">
        <v>487</v>
      </c>
      <c r="E277" t="s">
        <v>2495</v>
      </c>
      <c r="F277" t="s">
        <v>2496</v>
      </c>
      <c r="G277" t="s">
        <v>103</v>
      </c>
      <c r="H277" s="63">
        <v>115422</v>
      </c>
      <c r="I277" s="63">
        <v>11613</v>
      </c>
      <c r="J277" s="63">
        <v>0</v>
      </c>
      <c r="K277" s="63">
        <v>43696.899363600001</v>
      </c>
      <c r="L277" s="64">
        <v>8.9999999999999998E-4</v>
      </c>
      <c r="M277" s="64">
        <v>8.8999999999999999E-3</v>
      </c>
      <c r="N277" s="64">
        <v>1.9E-3</v>
      </c>
    </row>
    <row r="278" spans="1:14">
      <c r="A278" t="s">
        <v>2497</v>
      </c>
      <c r="B278" t="s">
        <v>2498</v>
      </c>
      <c r="C278" t="s">
        <v>2466</v>
      </c>
      <c r="D278" t="s">
        <v>487</v>
      </c>
      <c r="E278" t="s">
        <v>2499</v>
      </c>
      <c r="F278" t="s">
        <v>2496</v>
      </c>
      <c r="G278" t="s">
        <v>103</v>
      </c>
      <c r="H278" s="63">
        <v>11858</v>
      </c>
      <c r="I278" s="63">
        <v>2450</v>
      </c>
      <c r="J278" s="63">
        <v>0</v>
      </c>
      <c r="K278" s="63">
        <v>947.09846000000005</v>
      </c>
      <c r="L278" s="64">
        <v>2.0000000000000001E-4</v>
      </c>
      <c r="M278" s="64">
        <v>2.0000000000000001E-4</v>
      </c>
      <c r="N278" s="64">
        <v>0</v>
      </c>
    </row>
    <row r="279" spans="1:14">
      <c r="A279" t="s">
        <v>2500</v>
      </c>
      <c r="B279" t="s">
        <v>2501</v>
      </c>
      <c r="C279" t="s">
        <v>373</v>
      </c>
      <c r="D279" t="s">
        <v>487</v>
      </c>
      <c r="E279" t="s">
        <v>2502</v>
      </c>
      <c r="F279" t="s">
        <v>2496</v>
      </c>
      <c r="G279" t="s">
        <v>103</v>
      </c>
      <c r="H279" s="63">
        <v>8815</v>
      </c>
      <c r="I279" s="63">
        <v>13027</v>
      </c>
      <c r="J279" s="63">
        <v>0</v>
      </c>
      <c r="K279" s="63">
        <v>3743.5559629999998</v>
      </c>
      <c r="L279" s="64">
        <v>2.0000000000000001E-4</v>
      </c>
      <c r="M279" s="64">
        <v>8.0000000000000004E-4</v>
      </c>
      <c r="N279" s="64">
        <v>2.0000000000000001E-4</v>
      </c>
    </row>
    <row r="280" spans="1:14">
      <c r="A280" t="s">
        <v>2503</v>
      </c>
      <c r="B280" t="s">
        <v>2504</v>
      </c>
      <c r="C280" t="s">
        <v>373</v>
      </c>
      <c r="D280" t="s">
        <v>487</v>
      </c>
      <c r="E280" t="s">
        <v>1611</v>
      </c>
      <c r="F280" t="s">
        <v>2496</v>
      </c>
      <c r="G280" t="s">
        <v>103</v>
      </c>
      <c r="H280" s="63">
        <v>28537</v>
      </c>
      <c r="I280" s="63">
        <v>24249</v>
      </c>
      <c r="J280" s="63">
        <v>0</v>
      </c>
      <c r="K280" s="63">
        <v>22558.995043800001</v>
      </c>
      <c r="L280" s="64">
        <v>8.0000000000000004E-4</v>
      </c>
      <c r="M280" s="64">
        <v>4.5999999999999999E-3</v>
      </c>
      <c r="N280" s="64">
        <v>1E-3</v>
      </c>
    </row>
    <row r="281" spans="1:14">
      <c r="A281" t="s">
        <v>2505</v>
      </c>
      <c r="B281" t="s">
        <v>2506</v>
      </c>
      <c r="C281" t="s">
        <v>2466</v>
      </c>
      <c r="D281" t="s">
        <v>487</v>
      </c>
      <c r="E281" t="s">
        <v>2507</v>
      </c>
      <c r="F281" t="s">
        <v>2496</v>
      </c>
      <c r="G281" t="s">
        <v>103</v>
      </c>
      <c r="H281" s="63">
        <v>47500</v>
      </c>
      <c r="I281" s="63">
        <v>2142</v>
      </c>
      <c r="J281" s="63">
        <v>0</v>
      </c>
      <c r="K281" s="63">
        <v>3316.8870000000002</v>
      </c>
      <c r="L281" s="64">
        <v>1.4E-3</v>
      </c>
      <c r="M281" s="64">
        <v>6.9999999999999999E-4</v>
      </c>
      <c r="N281" s="64">
        <v>1E-4</v>
      </c>
    </row>
    <row r="282" spans="1:14">
      <c r="A282" t="s">
        <v>2508</v>
      </c>
      <c r="B282" t="s">
        <v>2509</v>
      </c>
      <c r="C282" t="s">
        <v>2466</v>
      </c>
      <c r="D282" t="s">
        <v>487</v>
      </c>
      <c r="E282" t="s">
        <v>2510</v>
      </c>
      <c r="F282" t="s">
        <v>2496</v>
      </c>
      <c r="G282" t="s">
        <v>103</v>
      </c>
      <c r="H282" s="63">
        <v>10000</v>
      </c>
      <c r="I282" s="63">
        <v>1970</v>
      </c>
      <c r="J282" s="63">
        <v>0</v>
      </c>
      <c r="K282" s="63">
        <v>642.22</v>
      </c>
      <c r="L282" s="64">
        <v>0</v>
      </c>
      <c r="M282" s="64">
        <v>1E-4</v>
      </c>
      <c r="N282" s="64">
        <v>0</v>
      </c>
    </row>
    <row r="283" spans="1:14">
      <c r="A283" t="s">
        <v>2511</v>
      </c>
      <c r="B283" t="s">
        <v>2512</v>
      </c>
      <c r="C283" t="s">
        <v>373</v>
      </c>
      <c r="D283" t="s">
        <v>2513</v>
      </c>
      <c r="E283" t="s">
        <v>2514</v>
      </c>
      <c r="F283" t="s">
        <v>2496</v>
      </c>
      <c r="G283" t="s">
        <v>103</v>
      </c>
      <c r="H283" s="63">
        <v>125867.96</v>
      </c>
      <c r="I283" s="63">
        <v>1054</v>
      </c>
      <c r="J283" s="63">
        <v>0</v>
      </c>
      <c r="K283" s="63">
        <v>4324.8734527839997</v>
      </c>
      <c r="L283" s="64">
        <v>0</v>
      </c>
      <c r="M283" s="64">
        <v>8.9999999999999998E-4</v>
      </c>
      <c r="N283" s="64">
        <v>2.0000000000000001E-4</v>
      </c>
    </row>
    <row r="284" spans="1:14">
      <c r="A284" t="s">
        <v>2515</v>
      </c>
      <c r="B284" t="s">
        <v>2516</v>
      </c>
      <c r="C284" t="s">
        <v>2466</v>
      </c>
      <c r="D284" t="s">
        <v>487</v>
      </c>
      <c r="E284" t="s">
        <v>1621</v>
      </c>
      <c r="F284" t="s">
        <v>2496</v>
      </c>
      <c r="G284" t="s">
        <v>103</v>
      </c>
      <c r="H284" s="63">
        <v>56070</v>
      </c>
      <c r="I284" s="63">
        <v>29028</v>
      </c>
      <c r="J284" s="63">
        <v>0</v>
      </c>
      <c r="K284" s="63">
        <v>53059.758695999997</v>
      </c>
      <c r="L284" s="64">
        <v>1E-3</v>
      </c>
      <c r="M284" s="64">
        <v>1.0699999999999999E-2</v>
      </c>
      <c r="N284" s="64">
        <v>2.3E-3</v>
      </c>
    </row>
    <row r="285" spans="1:14">
      <c r="A285" t="s">
        <v>2517</v>
      </c>
      <c r="B285" t="s">
        <v>2518</v>
      </c>
      <c r="C285" t="s">
        <v>373</v>
      </c>
      <c r="D285" t="s">
        <v>487</v>
      </c>
      <c r="E285" t="s">
        <v>2519</v>
      </c>
      <c r="F285" t="s">
        <v>2496</v>
      </c>
      <c r="G285" t="s">
        <v>103</v>
      </c>
      <c r="H285" s="63">
        <v>33820</v>
      </c>
      <c r="I285" s="63">
        <v>4493</v>
      </c>
      <c r="J285" s="63">
        <v>0</v>
      </c>
      <c r="K285" s="63">
        <v>4953.6762760000001</v>
      </c>
      <c r="L285" s="64">
        <v>2.9999999999999997E-4</v>
      </c>
      <c r="M285" s="64">
        <v>1E-3</v>
      </c>
      <c r="N285" s="64">
        <v>2.0000000000000001E-4</v>
      </c>
    </row>
    <row r="286" spans="1:14">
      <c r="A286" t="s">
        <v>2520</v>
      </c>
      <c r="B286" t="s">
        <v>2521</v>
      </c>
      <c r="C286" t="s">
        <v>2466</v>
      </c>
      <c r="D286" t="s">
        <v>487</v>
      </c>
      <c r="E286" t="s">
        <v>2522</v>
      </c>
      <c r="F286" t="s">
        <v>1617</v>
      </c>
      <c r="G286" t="s">
        <v>103</v>
      </c>
      <c r="H286" s="63">
        <v>22450</v>
      </c>
      <c r="I286" s="63">
        <v>3078</v>
      </c>
      <c r="J286" s="63">
        <v>0</v>
      </c>
      <c r="K286" s="63">
        <v>2252.6958599999998</v>
      </c>
      <c r="L286" s="64">
        <v>5.0000000000000001E-4</v>
      </c>
      <c r="M286" s="64">
        <v>5.0000000000000001E-4</v>
      </c>
      <c r="N286" s="64">
        <v>1E-4</v>
      </c>
    </row>
    <row r="287" spans="1:14">
      <c r="A287" t="s">
        <v>2523</v>
      </c>
      <c r="B287" t="s">
        <v>2524</v>
      </c>
      <c r="C287" t="s">
        <v>373</v>
      </c>
      <c r="D287" t="s">
        <v>487</v>
      </c>
      <c r="E287" t="s">
        <v>2525</v>
      </c>
      <c r="F287" t="s">
        <v>1617</v>
      </c>
      <c r="G287" t="s">
        <v>103</v>
      </c>
      <c r="H287" s="63">
        <v>44211</v>
      </c>
      <c r="I287" s="63">
        <v>27637</v>
      </c>
      <c r="J287" s="63">
        <v>0</v>
      </c>
      <c r="K287" s="63">
        <v>39832.616668199997</v>
      </c>
      <c r="L287" s="64">
        <v>8.9999999999999998E-4</v>
      </c>
      <c r="M287" s="64">
        <v>8.0999999999999996E-3</v>
      </c>
      <c r="N287" s="64">
        <v>1.6999999999999999E-3</v>
      </c>
    </row>
    <row r="288" spans="1:14">
      <c r="A288" t="s">
        <v>2526</v>
      </c>
      <c r="B288" t="s">
        <v>2527</v>
      </c>
      <c r="C288" t="s">
        <v>2466</v>
      </c>
      <c r="D288" t="s">
        <v>487</v>
      </c>
      <c r="E288" t="s">
        <v>2094</v>
      </c>
      <c r="F288" t="s">
        <v>1617</v>
      </c>
      <c r="G288" t="s">
        <v>103</v>
      </c>
      <c r="H288" s="63">
        <v>200</v>
      </c>
      <c r="I288" s="63">
        <v>1018</v>
      </c>
      <c r="J288" s="63">
        <v>0</v>
      </c>
      <c r="K288" s="63">
        <v>6.6373600000000001</v>
      </c>
      <c r="L288" s="64">
        <v>0</v>
      </c>
      <c r="M288" s="64">
        <v>0</v>
      </c>
      <c r="N288" s="64">
        <v>0</v>
      </c>
    </row>
    <row r="289" spans="1:14">
      <c r="A289" t="s">
        <v>2528</v>
      </c>
      <c r="B289" t="s">
        <v>2529</v>
      </c>
      <c r="C289" t="s">
        <v>373</v>
      </c>
      <c r="D289" t="s">
        <v>487</v>
      </c>
      <c r="E289" t="s">
        <v>2530</v>
      </c>
      <c r="F289" t="s">
        <v>1617</v>
      </c>
      <c r="G289" t="s">
        <v>103</v>
      </c>
      <c r="H289" s="63">
        <v>14051</v>
      </c>
      <c r="I289" s="63">
        <v>4406</v>
      </c>
      <c r="J289" s="63">
        <v>0</v>
      </c>
      <c r="K289" s="63">
        <v>2018.2238156000001</v>
      </c>
      <c r="L289" s="64">
        <v>2E-3</v>
      </c>
      <c r="M289" s="64">
        <v>4.0000000000000002E-4</v>
      </c>
      <c r="N289" s="64">
        <v>1E-4</v>
      </c>
    </row>
    <row r="290" spans="1:14">
      <c r="A290" t="s">
        <v>2531</v>
      </c>
      <c r="B290" t="s">
        <v>2532</v>
      </c>
      <c r="C290" t="s">
        <v>373</v>
      </c>
      <c r="D290" t="s">
        <v>487</v>
      </c>
      <c r="E290" t="s">
        <v>2533</v>
      </c>
      <c r="F290" t="s">
        <v>1668</v>
      </c>
      <c r="G290" t="s">
        <v>103</v>
      </c>
      <c r="H290" s="63">
        <v>8000</v>
      </c>
      <c r="I290" s="63">
        <v>2724</v>
      </c>
      <c r="J290" s="63">
        <v>2.74932</v>
      </c>
      <c r="K290" s="63">
        <v>713.16851999999994</v>
      </c>
      <c r="L290" s="64">
        <v>2.9999999999999997E-4</v>
      </c>
      <c r="M290" s="64">
        <v>1E-4</v>
      </c>
      <c r="N290" s="64">
        <v>0</v>
      </c>
    </row>
    <row r="291" spans="1:14">
      <c r="A291" t="s">
        <v>2534</v>
      </c>
      <c r="B291" t="s">
        <v>2535</v>
      </c>
      <c r="C291" t="s">
        <v>373</v>
      </c>
      <c r="D291" t="s">
        <v>487</v>
      </c>
      <c r="E291" t="s">
        <v>2536</v>
      </c>
      <c r="F291" t="s">
        <v>1668</v>
      </c>
      <c r="G291" t="s">
        <v>103</v>
      </c>
      <c r="H291" s="63">
        <v>25274</v>
      </c>
      <c r="I291" s="63">
        <v>1120</v>
      </c>
      <c r="J291" s="63">
        <v>0</v>
      </c>
      <c r="K291" s="63">
        <v>922.80428800000004</v>
      </c>
      <c r="L291" s="64">
        <v>1.8E-3</v>
      </c>
      <c r="M291" s="64">
        <v>2.0000000000000001E-4</v>
      </c>
      <c r="N291" s="64">
        <v>0</v>
      </c>
    </row>
    <row r="292" spans="1:14">
      <c r="A292" t="s">
        <v>2537</v>
      </c>
      <c r="B292" t="s">
        <v>2538</v>
      </c>
      <c r="C292" t="s">
        <v>2466</v>
      </c>
      <c r="D292" t="s">
        <v>487</v>
      </c>
      <c r="E292" t="s">
        <v>2539</v>
      </c>
      <c r="F292" t="s">
        <v>1596</v>
      </c>
      <c r="G292" t="s">
        <v>103</v>
      </c>
      <c r="H292" s="63">
        <v>9530</v>
      </c>
      <c r="I292" s="63">
        <v>1476</v>
      </c>
      <c r="J292" s="63">
        <v>0</v>
      </c>
      <c r="K292" s="63">
        <v>458.56072799999998</v>
      </c>
      <c r="L292" s="64">
        <v>2.9999999999999997E-4</v>
      </c>
      <c r="M292" s="64">
        <v>1E-4</v>
      </c>
      <c r="N292" s="64">
        <v>0</v>
      </c>
    </row>
    <row r="293" spans="1:14">
      <c r="A293" s="65" t="s">
        <v>403</v>
      </c>
      <c r="D293" s="12"/>
      <c r="E293" s="12"/>
      <c r="F293" s="12"/>
      <c r="H293" s="67">
        <v>6992946.8899999997</v>
      </c>
      <c r="J293" s="67">
        <v>714.67578216000004</v>
      </c>
      <c r="K293" s="67">
        <v>2109726.9282631623</v>
      </c>
      <c r="M293" s="66">
        <v>0.42730000000000001</v>
      </c>
      <c r="N293" s="66">
        <v>9.2200000000000004E-2</v>
      </c>
    </row>
    <row r="294" spans="1:14">
      <c r="A294" t="s">
        <v>2540</v>
      </c>
      <c r="B294" t="s">
        <v>2541</v>
      </c>
      <c r="C294" t="s">
        <v>2542</v>
      </c>
      <c r="D294" t="s">
        <v>487</v>
      </c>
      <c r="E294" t="s">
        <v>2543</v>
      </c>
      <c r="F294" t="s">
        <v>1622</v>
      </c>
      <c r="G294" t="s">
        <v>110</v>
      </c>
      <c r="H294" s="63">
        <v>287000</v>
      </c>
      <c r="I294" s="63">
        <v>300.60000000000002</v>
      </c>
      <c r="J294" s="63">
        <v>0</v>
      </c>
      <c r="K294" s="63">
        <v>3897.5191794000002</v>
      </c>
      <c r="L294" s="64">
        <v>0</v>
      </c>
      <c r="M294" s="64">
        <v>8.0000000000000004E-4</v>
      </c>
      <c r="N294" s="64">
        <v>2.0000000000000001E-4</v>
      </c>
    </row>
    <row r="295" spans="1:14">
      <c r="A295" t="s">
        <v>2544</v>
      </c>
      <c r="B295" t="s">
        <v>2545</v>
      </c>
      <c r="C295" t="s">
        <v>373</v>
      </c>
      <c r="D295" t="s">
        <v>487</v>
      </c>
      <c r="E295" t="s">
        <v>1646</v>
      </c>
      <c r="F295" t="s">
        <v>1622</v>
      </c>
      <c r="G295" t="s">
        <v>103</v>
      </c>
      <c r="H295" s="63">
        <v>167750</v>
      </c>
      <c r="I295" s="63">
        <v>14102</v>
      </c>
      <c r="J295" s="63">
        <v>0</v>
      </c>
      <c r="K295" s="63">
        <v>77118.902300000002</v>
      </c>
      <c r="L295" s="64">
        <v>1E-4</v>
      </c>
      <c r="M295" s="64">
        <v>1.5599999999999999E-2</v>
      </c>
      <c r="N295" s="64">
        <v>3.3999999999999998E-3</v>
      </c>
    </row>
    <row r="296" spans="1:14">
      <c r="A296" t="s">
        <v>2546</v>
      </c>
      <c r="B296" t="s">
        <v>2547</v>
      </c>
      <c r="C296" t="s">
        <v>120</v>
      </c>
      <c r="D296" t="s">
        <v>487</v>
      </c>
      <c r="E296" t="s">
        <v>2548</v>
      </c>
      <c r="F296" t="s">
        <v>1612</v>
      </c>
      <c r="G296" t="s">
        <v>107</v>
      </c>
      <c r="H296" s="63">
        <v>110625</v>
      </c>
      <c r="I296" s="63">
        <v>5937</v>
      </c>
      <c r="J296" s="63">
        <v>0</v>
      </c>
      <c r="K296" s="63">
        <v>25448.935657499998</v>
      </c>
      <c r="L296" s="64">
        <v>2.0000000000000001E-4</v>
      </c>
      <c r="M296" s="64">
        <v>5.1999999999999998E-3</v>
      </c>
      <c r="N296" s="64">
        <v>1.1000000000000001E-3</v>
      </c>
    </row>
    <row r="297" spans="1:14">
      <c r="A297" t="s">
        <v>2549</v>
      </c>
      <c r="B297" t="s">
        <v>2550</v>
      </c>
      <c r="C297" t="s">
        <v>373</v>
      </c>
      <c r="D297" t="s">
        <v>487</v>
      </c>
      <c r="E297" t="s">
        <v>2551</v>
      </c>
      <c r="F297" t="s">
        <v>1612</v>
      </c>
      <c r="G297" t="s">
        <v>103</v>
      </c>
      <c r="H297" s="63">
        <v>81000</v>
      </c>
      <c r="I297" s="63">
        <v>5273</v>
      </c>
      <c r="J297" s="63">
        <v>0</v>
      </c>
      <c r="K297" s="63">
        <v>13923.8838</v>
      </c>
      <c r="L297" s="64">
        <v>6.9999999999999999E-4</v>
      </c>
      <c r="M297" s="64">
        <v>2.8E-3</v>
      </c>
      <c r="N297" s="64">
        <v>5.9999999999999995E-4</v>
      </c>
    </row>
    <row r="298" spans="1:14">
      <c r="A298" t="s">
        <v>2552</v>
      </c>
      <c r="B298" t="s">
        <v>2553</v>
      </c>
      <c r="C298" t="s">
        <v>2466</v>
      </c>
      <c r="D298" t="s">
        <v>487</v>
      </c>
      <c r="E298" t="s">
        <v>2554</v>
      </c>
      <c r="F298" t="s">
        <v>1612</v>
      </c>
      <c r="G298" t="s">
        <v>103</v>
      </c>
      <c r="H298" s="63">
        <v>2250</v>
      </c>
      <c r="I298" s="63">
        <v>45866</v>
      </c>
      <c r="J298" s="63">
        <v>0</v>
      </c>
      <c r="K298" s="63">
        <v>3364.2710999999999</v>
      </c>
      <c r="L298" s="64">
        <v>1E-4</v>
      </c>
      <c r="M298" s="64">
        <v>6.9999999999999999E-4</v>
      </c>
      <c r="N298" s="64">
        <v>1E-4</v>
      </c>
    </row>
    <row r="299" spans="1:14">
      <c r="A299" t="s">
        <v>2555</v>
      </c>
      <c r="B299" t="s">
        <v>2556</v>
      </c>
      <c r="C299" t="s">
        <v>120</v>
      </c>
      <c r="D299" t="s">
        <v>487</v>
      </c>
      <c r="E299" t="s">
        <v>2557</v>
      </c>
      <c r="F299" t="s">
        <v>1612</v>
      </c>
      <c r="G299" t="s">
        <v>107</v>
      </c>
      <c r="H299" s="63">
        <v>80550.009999999995</v>
      </c>
      <c r="I299" s="63">
        <v>4936.4999999999918</v>
      </c>
      <c r="J299" s="63">
        <v>0</v>
      </c>
      <c r="K299" s="63">
        <v>15407.565798895001</v>
      </c>
      <c r="L299" s="64">
        <v>0</v>
      </c>
      <c r="M299" s="64">
        <v>3.0999999999999999E-3</v>
      </c>
      <c r="N299" s="64">
        <v>6.9999999999999999E-4</v>
      </c>
    </row>
    <row r="300" spans="1:14">
      <c r="A300" t="s">
        <v>2558</v>
      </c>
      <c r="B300" t="s">
        <v>2559</v>
      </c>
      <c r="C300" t="s">
        <v>373</v>
      </c>
      <c r="D300" t="s">
        <v>487</v>
      </c>
      <c r="E300" t="s">
        <v>1656</v>
      </c>
      <c r="F300" t="s">
        <v>1612</v>
      </c>
      <c r="G300" t="s">
        <v>103</v>
      </c>
      <c r="H300" s="63">
        <v>40300</v>
      </c>
      <c r="I300" s="63">
        <v>23382</v>
      </c>
      <c r="J300" s="63">
        <v>0</v>
      </c>
      <c r="K300" s="63">
        <v>30718.803960000001</v>
      </c>
      <c r="L300" s="64">
        <v>0</v>
      </c>
      <c r="M300" s="64">
        <v>6.1999999999999998E-3</v>
      </c>
      <c r="N300" s="64">
        <v>1.2999999999999999E-3</v>
      </c>
    </row>
    <row r="301" spans="1:14">
      <c r="A301" t="s">
        <v>2560</v>
      </c>
      <c r="B301" t="s">
        <v>2561</v>
      </c>
      <c r="C301" t="s">
        <v>373</v>
      </c>
      <c r="D301" t="s">
        <v>487</v>
      </c>
      <c r="E301" t="s">
        <v>2562</v>
      </c>
      <c r="F301" t="s">
        <v>1636</v>
      </c>
      <c r="G301" t="s">
        <v>103</v>
      </c>
      <c r="H301" s="63">
        <v>9020</v>
      </c>
      <c r="I301" s="63">
        <v>87497</v>
      </c>
      <c r="J301" s="63">
        <v>0</v>
      </c>
      <c r="K301" s="63">
        <v>25728.667844</v>
      </c>
      <c r="L301" s="64">
        <v>1E-4</v>
      </c>
      <c r="M301" s="64">
        <v>5.1999999999999998E-3</v>
      </c>
      <c r="N301" s="64">
        <v>1.1000000000000001E-3</v>
      </c>
    </row>
    <row r="302" spans="1:14">
      <c r="A302" t="s">
        <v>2563</v>
      </c>
      <c r="B302" t="s">
        <v>2564</v>
      </c>
      <c r="C302" t="s">
        <v>373</v>
      </c>
      <c r="D302" t="s">
        <v>487</v>
      </c>
      <c r="E302" t="s">
        <v>2565</v>
      </c>
      <c r="F302" t="s">
        <v>1636</v>
      </c>
      <c r="G302" t="s">
        <v>103</v>
      </c>
      <c r="H302" s="63">
        <v>25125</v>
      </c>
      <c r="I302" s="63">
        <v>36509</v>
      </c>
      <c r="J302" s="63">
        <v>0</v>
      </c>
      <c r="K302" s="63">
        <v>29903.609175000001</v>
      </c>
      <c r="L302" s="64">
        <v>0</v>
      </c>
      <c r="M302" s="64">
        <v>6.1000000000000004E-3</v>
      </c>
      <c r="N302" s="64">
        <v>1.2999999999999999E-3</v>
      </c>
    </row>
    <row r="303" spans="1:14">
      <c r="A303" t="s">
        <v>2566</v>
      </c>
      <c r="B303" t="s">
        <v>2567</v>
      </c>
      <c r="C303" t="s">
        <v>120</v>
      </c>
      <c r="D303" t="s">
        <v>487</v>
      </c>
      <c r="E303" t="s">
        <v>2568</v>
      </c>
      <c r="F303" t="s">
        <v>1664</v>
      </c>
      <c r="G303" t="s">
        <v>107</v>
      </c>
      <c r="H303" s="63">
        <v>20325</v>
      </c>
      <c r="I303" s="63">
        <v>3788</v>
      </c>
      <c r="J303" s="63">
        <v>0</v>
      </c>
      <c r="K303" s="63">
        <v>2983.2511427999998</v>
      </c>
      <c r="L303" s="64">
        <v>2.0000000000000001E-4</v>
      </c>
      <c r="M303" s="64">
        <v>5.9999999999999995E-4</v>
      </c>
      <c r="N303" s="64">
        <v>1E-4</v>
      </c>
    </row>
    <row r="304" spans="1:14">
      <c r="A304" t="s">
        <v>2569</v>
      </c>
      <c r="B304" t="s">
        <v>2570</v>
      </c>
      <c r="C304" t="s">
        <v>120</v>
      </c>
      <c r="D304" t="s">
        <v>487</v>
      </c>
      <c r="E304" t="s">
        <v>2571</v>
      </c>
      <c r="F304" t="s">
        <v>1664</v>
      </c>
      <c r="G304" t="s">
        <v>198</v>
      </c>
      <c r="H304" s="63">
        <v>1800</v>
      </c>
      <c r="I304" s="63">
        <v>88000</v>
      </c>
      <c r="J304" s="63">
        <v>0</v>
      </c>
      <c r="K304" s="63">
        <v>825.26400000000001</v>
      </c>
      <c r="L304" s="64">
        <v>0</v>
      </c>
      <c r="M304" s="64">
        <v>2.0000000000000001E-4</v>
      </c>
      <c r="N304" s="64">
        <v>0</v>
      </c>
    </row>
    <row r="305" spans="1:14">
      <c r="A305" t="s">
        <v>2572</v>
      </c>
      <c r="B305" t="s">
        <v>2573</v>
      </c>
      <c r="C305" t="s">
        <v>120</v>
      </c>
      <c r="D305" t="s">
        <v>487</v>
      </c>
      <c r="E305" t="s">
        <v>2574</v>
      </c>
      <c r="F305" t="s">
        <v>1664</v>
      </c>
      <c r="G305" t="s">
        <v>107</v>
      </c>
      <c r="H305" s="63">
        <v>20000</v>
      </c>
      <c r="I305" s="63">
        <v>3058</v>
      </c>
      <c r="J305" s="63">
        <v>0</v>
      </c>
      <c r="K305" s="63">
        <v>2369.8276799999999</v>
      </c>
      <c r="L305" s="64">
        <v>0</v>
      </c>
      <c r="M305" s="64">
        <v>5.0000000000000001E-4</v>
      </c>
      <c r="N305" s="64">
        <v>1E-4</v>
      </c>
    </row>
    <row r="306" spans="1:14">
      <c r="A306" t="s">
        <v>2575</v>
      </c>
      <c r="B306" t="s">
        <v>2573</v>
      </c>
      <c r="C306" t="s">
        <v>120</v>
      </c>
      <c r="D306" t="s">
        <v>487</v>
      </c>
      <c r="E306" t="s">
        <v>2574</v>
      </c>
      <c r="F306" t="s">
        <v>1664</v>
      </c>
      <c r="G306" t="s">
        <v>107</v>
      </c>
      <c r="H306" s="63">
        <v>22000</v>
      </c>
      <c r="I306" s="63">
        <v>3056</v>
      </c>
      <c r="J306" s="63">
        <v>0</v>
      </c>
      <c r="K306" s="63">
        <v>2605.105536</v>
      </c>
      <c r="L306" s="64">
        <v>0</v>
      </c>
      <c r="M306" s="64">
        <v>5.0000000000000001E-4</v>
      </c>
      <c r="N306" s="64">
        <v>1E-4</v>
      </c>
    </row>
    <row r="307" spans="1:14">
      <c r="A307" t="s">
        <v>2576</v>
      </c>
      <c r="B307" t="s">
        <v>2577</v>
      </c>
      <c r="C307" t="s">
        <v>120</v>
      </c>
      <c r="D307" t="s">
        <v>487</v>
      </c>
      <c r="E307" t="s">
        <v>2578</v>
      </c>
      <c r="F307" t="s">
        <v>1664</v>
      </c>
      <c r="G307" t="s">
        <v>107</v>
      </c>
      <c r="H307" s="63">
        <v>21539</v>
      </c>
      <c r="I307" s="63">
        <v>2615</v>
      </c>
      <c r="J307" s="63">
        <v>0</v>
      </c>
      <c r="K307" s="63">
        <v>2182.4611447799998</v>
      </c>
      <c r="L307" s="64">
        <v>5.9999999999999995E-4</v>
      </c>
      <c r="M307" s="64">
        <v>4.0000000000000002E-4</v>
      </c>
      <c r="N307" s="64">
        <v>1E-4</v>
      </c>
    </row>
    <row r="308" spans="1:14">
      <c r="A308" t="s">
        <v>2579</v>
      </c>
      <c r="B308" t="s">
        <v>2580</v>
      </c>
      <c r="C308" t="s">
        <v>120</v>
      </c>
      <c r="D308" t="s">
        <v>487</v>
      </c>
      <c r="E308" t="s">
        <v>2581</v>
      </c>
      <c r="F308" t="s">
        <v>2472</v>
      </c>
      <c r="G308" t="s">
        <v>199</v>
      </c>
      <c r="H308" s="63">
        <v>342500</v>
      </c>
      <c r="I308" s="63">
        <v>21900</v>
      </c>
      <c r="J308" s="63">
        <v>0</v>
      </c>
      <c r="K308" s="63">
        <v>28547.854500000001</v>
      </c>
      <c r="L308" s="64">
        <v>6.9999999999999999E-4</v>
      </c>
      <c r="M308" s="64">
        <v>5.7999999999999996E-3</v>
      </c>
      <c r="N308" s="64">
        <v>1.1999999999999999E-3</v>
      </c>
    </row>
    <row r="309" spans="1:14">
      <c r="A309" t="s">
        <v>2582</v>
      </c>
      <c r="B309" t="s">
        <v>2583</v>
      </c>
      <c r="C309" t="s">
        <v>373</v>
      </c>
      <c r="D309" t="s">
        <v>487</v>
      </c>
      <c r="E309" t="s">
        <v>2584</v>
      </c>
      <c r="F309" t="s">
        <v>1652</v>
      </c>
      <c r="G309" t="s">
        <v>103</v>
      </c>
      <c r="H309" s="63">
        <v>7940.49</v>
      </c>
      <c r="I309" s="63">
        <v>14940</v>
      </c>
      <c r="J309" s="63">
        <v>15.00877</v>
      </c>
      <c r="K309" s="63">
        <v>3882.3767815599999</v>
      </c>
      <c r="L309" s="64">
        <v>0</v>
      </c>
      <c r="M309" s="64">
        <v>8.0000000000000004E-4</v>
      </c>
      <c r="N309" s="64">
        <v>2.0000000000000001E-4</v>
      </c>
    </row>
    <row r="310" spans="1:14">
      <c r="A310" t="s">
        <v>2585</v>
      </c>
      <c r="B310" t="s">
        <v>2586</v>
      </c>
      <c r="C310" t="s">
        <v>120</v>
      </c>
      <c r="D310" t="s">
        <v>487</v>
      </c>
      <c r="E310" t="s">
        <v>1651</v>
      </c>
      <c r="F310" t="s">
        <v>1652</v>
      </c>
      <c r="G310" t="s">
        <v>197</v>
      </c>
      <c r="H310" s="63">
        <v>241348</v>
      </c>
      <c r="I310" s="63">
        <v>11522</v>
      </c>
      <c r="J310" s="63">
        <v>0</v>
      </c>
      <c r="K310" s="63">
        <v>98218.267689920001</v>
      </c>
      <c r="L310" s="64">
        <v>1E-4</v>
      </c>
      <c r="M310" s="64">
        <v>1.9900000000000001E-2</v>
      </c>
      <c r="N310" s="64">
        <v>4.3E-3</v>
      </c>
    </row>
    <row r="311" spans="1:14">
      <c r="A311" t="s">
        <v>2587</v>
      </c>
      <c r="B311" t="s">
        <v>2588</v>
      </c>
      <c r="C311" t="s">
        <v>373</v>
      </c>
      <c r="D311" t="s">
        <v>487</v>
      </c>
      <c r="E311" t="s">
        <v>2589</v>
      </c>
      <c r="F311" t="s">
        <v>1784</v>
      </c>
      <c r="G311" t="s">
        <v>103</v>
      </c>
      <c r="H311" s="63">
        <v>5365</v>
      </c>
      <c r="I311" s="63">
        <v>1020</v>
      </c>
      <c r="J311" s="63">
        <v>0</v>
      </c>
      <c r="K311" s="63">
        <v>178.39698000000001</v>
      </c>
      <c r="L311" s="64">
        <v>2.9999999999999997E-4</v>
      </c>
      <c r="M311" s="64">
        <v>0</v>
      </c>
      <c r="N311" s="64">
        <v>0</v>
      </c>
    </row>
    <row r="312" spans="1:14">
      <c r="A312" t="s">
        <v>2590</v>
      </c>
      <c r="B312" t="s">
        <v>2591</v>
      </c>
      <c r="C312" t="s">
        <v>373</v>
      </c>
      <c r="D312" t="s">
        <v>487</v>
      </c>
      <c r="E312" t="s">
        <v>1783</v>
      </c>
      <c r="F312" t="s">
        <v>1784</v>
      </c>
      <c r="G312" t="s">
        <v>103</v>
      </c>
      <c r="H312" s="63">
        <v>109575</v>
      </c>
      <c r="I312" s="63">
        <v>7293</v>
      </c>
      <c r="J312" s="63">
        <v>0</v>
      </c>
      <c r="K312" s="63">
        <v>26051.653484999999</v>
      </c>
      <c r="L312" s="64">
        <v>2.0000000000000001E-4</v>
      </c>
      <c r="M312" s="64">
        <v>5.3E-3</v>
      </c>
      <c r="N312" s="64">
        <v>1.1000000000000001E-3</v>
      </c>
    </row>
    <row r="313" spans="1:14">
      <c r="A313" t="s">
        <v>2592</v>
      </c>
      <c r="B313" t="s">
        <v>2593</v>
      </c>
      <c r="C313" t="s">
        <v>2466</v>
      </c>
      <c r="D313" t="s">
        <v>487</v>
      </c>
      <c r="E313" t="s">
        <v>2594</v>
      </c>
      <c r="F313" t="s">
        <v>1784</v>
      </c>
      <c r="G313" t="s">
        <v>103</v>
      </c>
      <c r="H313" s="63">
        <v>88246</v>
      </c>
      <c r="I313" s="63">
        <v>2136</v>
      </c>
      <c r="J313" s="63">
        <v>0</v>
      </c>
      <c r="K313" s="63">
        <v>6144.8866656</v>
      </c>
      <c r="L313" s="64">
        <v>5.7000000000000002E-3</v>
      </c>
      <c r="M313" s="64">
        <v>1.1999999999999999E-3</v>
      </c>
      <c r="N313" s="64">
        <v>2.9999999999999997E-4</v>
      </c>
    </row>
    <row r="314" spans="1:14">
      <c r="A314" t="s">
        <v>2595</v>
      </c>
      <c r="B314" t="s">
        <v>2596</v>
      </c>
      <c r="C314" t="s">
        <v>2466</v>
      </c>
      <c r="D314" t="s">
        <v>487</v>
      </c>
      <c r="E314" t="s">
        <v>2597</v>
      </c>
      <c r="F314" t="s">
        <v>1784</v>
      </c>
      <c r="G314" t="s">
        <v>103</v>
      </c>
      <c r="H314" s="63">
        <v>7822</v>
      </c>
      <c r="I314" s="63">
        <v>1429</v>
      </c>
      <c r="J314" s="63">
        <v>0</v>
      </c>
      <c r="K314" s="63">
        <v>364.39099879999998</v>
      </c>
      <c r="L314" s="64">
        <v>0</v>
      </c>
      <c r="M314" s="64">
        <v>1E-4</v>
      </c>
      <c r="N314" s="64">
        <v>0</v>
      </c>
    </row>
    <row r="315" spans="1:14">
      <c r="A315" t="s">
        <v>2598</v>
      </c>
      <c r="B315" t="s">
        <v>2599</v>
      </c>
      <c r="C315" t="s">
        <v>373</v>
      </c>
      <c r="D315" t="s">
        <v>120</v>
      </c>
      <c r="E315" t="s">
        <v>2600</v>
      </c>
      <c r="F315" t="s">
        <v>1700</v>
      </c>
      <c r="G315" t="s">
        <v>103</v>
      </c>
      <c r="H315" s="63">
        <v>4500</v>
      </c>
      <c r="I315" s="63">
        <v>4246</v>
      </c>
      <c r="J315" s="63">
        <v>0</v>
      </c>
      <c r="K315" s="63">
        <v>622.88819999999998</v>
      </c>
      <c r="L315" s="64">
        <v>0</v>
      </c>
      <c r="M315" s="64">
        <v>1E-4</v>
      </c>
      <c r="N315" s="64">
        <v>0</v>
      </c>
    </row>
    <row r="316" spans="1:14">
      <c r="A316" t="s">
        <v>2601</v>
      </c>
      <c r="B316" t="s">
        <v>2602</v>
      </c>
      <c r="C316" t="s">
        <v>97</v>
      </c>
      <c r="D316" t="s">
        <v>487</v>
      </c>
      <c r="E316" t="s">
        <v>2603</v>
      </c>
      <c r="F316" t="s">
        <v>2604</v>
      </c>
      <c r="G316" t="s">
        <v>103</v>
      </c>
      <c r="H316" s="63">
        <v>66231</v>
      </c>
      <c r="I316" s="63">
        <v>34771</v>
      </c>
      <c r="J316" s="63">
        <v>0</v>
      </c>
      <c r="K316" s="63">
        <v>75075.130092599997</v>
      </c>
      <c r="L316" s="64">
        <v>0</v>
      </c>
      <c r="M316" s="64">
        <v>1.52E-2</v>
      </c>
      <c r="N316" s="64">
        <v>3.3E-3</v>
      </c>
    </row>
    <row r="317" spans="1:14">
      <c r="A317" t="s">
        <v>2605</v>
      </c>
      <c r="B317" t="s">
        <v>2606</v>
      </c>
      <c r="C317" t="s">
        <v>1713</v>
      </c>
      <c r="D317" t="s">
        <v>487</v>
      </c>
      <c r="E317" t="s">
        <v>2607</v>
      </c>
      <c r="F317" t="s">
        <v>2604</v>
      </c>
      <c r="G317" t="s">
        <v>103</v>
      </c>
      <c r="H317" s="63">
        <v>26214</v>
      </c>
      <c r="I317" s="63">
        <v>178350</v>
      </c>
      <c r="J317" s="63">
        <v>0</v>
      </c>
      <c r="K317" s="63">
        <v>152413.70094000001</v>
      </c>
      <c r="L317" s="64">
        <v>1E-4</v>
      </c>
      <c r="M317" s="64">
        <v>3.09E-2</v>
      </c>
      <c r="N317" s="64">
        <v>6.7000000000000002E-3</v>
      </c>
    </row>
    <row r="318" spans="1:14">
      <c r="A318" t="s">
        <v>2608</v>
      </c>
      <c r="B318" t="s">
        <v>2609</v>
      </c>
      <c r="C318" t="s">
        <v>373</v>
      </c>
      <c r="D318" t="s">
        <v>487</v>
      </c>
      <c r="E318" t="s">
        <v>2610</v>
      </c>
      <c r="F318" t="s">
        <v>1607</v>
      </c>
      <c r="G318" t="s">
        <v>103</v>
      </c>
      <c r="H318" s="63">
        <v>20000</v>
      </c>
      <c r="I318" s="63">
        <v>5990</v>
      </c>
      <c r="J318" s="63">
        <v>0</v>
      </c>
      <c r="K318" s="63">
        <v>3905.48</v>
      </c>
      <c r="L318" s="64">
        <v>0</v>
      </c>
      <c r="M318" s="64">
        <v>8.0000000000000004E-4</v>
      </c>
      <c r="N318" s="64">
        <v>2.0000000000000001E-4</v>
      </c>
    </row>
    <row r="319" spans="1:14">
      <c r="A319" t="s">
        <v>2611</v>
      </c>
      <c r="B319" t="s">
        <v>2612</v>
      </c>
      <c r="C319" t="s">
        <v>2466</v>
      </c>
      <c r="D319" t="s">
        <v>487</v>
      </c>
      <c r="E319" t="s">
        <v>2613</v>
      </c>
      <c r="F319" t="s">
        <v>1607</v>
      </c>
      <c r="G319" t="s">
        <v>103</v>
      </c>
      <c r="H319" s="63">
        <v>32476</v>
      </c>
      <c r="I319" s="63">
        <v>199</v>
      </c>
      <c r="J319" s="63">
        <v>0</v>
      </c>
      <c r="K319" s="63">
        <v>210.6848024</v>
      </c>
      <c r="L319" s="64">
        <v>4.0000000000000002E-4</v>
      </c>
      <c r="M319" s="64">
        <v>0</v>
      </c>
      <c r="N319" s="64">
        <v>0</v>
      </c>
    </row>
    <row r="320" spans="1:14">
      <c r="A320" t="s">
        <v>2614</v>
      </c>
      <c r="B320" t="s">
        <v>2615</v>
      </c>
      <c r="C320" t="s">
        <v>373</v>
      </c>
      <c r="D320" t="s">
        <v>487</v>
      </c>
      <c r="E320" t="s">
        <v>1676</v>
      </c>
      <c r="F320" t="s">
        <v>1607</v>
      </c>
      <c r="G320" t="s">
        <v>103</v>
      </c>
      <c r="H320" s="63">
        <v>377500</v>
      </c>
      <c r="I320" s="63">
        <v>3916</v>
      </c>
      <c r="J320" s="63">
        <v>0</v>
      </c>
      <c r="K320" s="63">
        <v>48192.254000000001</v>
      </c>
      <c r="L320" s="64">
        <v>1E-4</v>
      </c>
      <c r="M320" s="64">
        <v>9.7999999999999997E-3</v>
      </c>
      <c r="N320" s="64">
        <v>2.0999999999999999E-3</v>
      </c>
    </row>
    <row r="321" spans="1:14">
      <c r="A321" t="s">
        <v>2616</v>
      </c>
      <c r="B321" t="s">
        <v>2617</v>
      </c>
      <c r="C321" t="s">
        <v>2618</v>
      </c>
      <c r="D321" t="s">
        <v>487</v>
      </c>
      <c r="E321" t="s">
        <v>2619</v>
      </c>
      <c r="F321" t="s">
        <v>1607</v>
      </c>
      <c r="G321" t="s">
        <v>197</v>
      </c>
      <c r="H321" s="63">
        <v>33885</v>
      </c>
      <c r="I321" s="63">
        <v>34855</v>
      </c>
      <c r="J321" s="63">
        <v>0</v>
      </c>
      <c r="K321" s="63">
        <v>41715.098360999997</v>
      </c>
      <c r="L321" s="64">
        <v>0</v>
      </c>
      <c r="M321" s="64">
        <v>8.3999999999999995E-3</v>
      </c>
      <c r="N321" s="64">
        <v>1.8E-3</v>
      </c>
    </row>
    <row r="322" spans="1:14">
      <c r="A322" t="s">
        <v>2620</v>
      </c>
      <c r="B322" t="s">
        <v>2621</v>
      </c>
      <c r="C322" t="s">
        <v>373</v>
      </c>
      <c r="D322" t="s">
        <v>487</v>
      </c>
      <c r="E322" t="s">
        <v>2622</v>
      </c>
      <c r="F322" t="s">
        <v>1602</v>
      </c>
      <c r="G322" t="s">
        <v>103</v>
      </c>
      <c r="H322" s="63">
        <v>4800</v>
      </c>
      <c r="I322" s="63">
        <v>11264</v>
      </c>
      <c r="J322" s="63">
        <v>0</v>
      </c>
      <c r="K322" s="63">
        <v>1762.5907199999999</v>
      </c>
      <c r="L322" s="64">
        <v>0</v>
      </c>
      <c r="M322" s="64">
        <v>4.0000000000000002E-4</v>
      </c>
      <c r="N322" s="64">
        <v>1E-4</v>
      </c>
    </row>
    <row r="323" spans="1:14">
      <c r="A323" t="s">
        <v>2623</v>
      </c>
      <c r="B323" t="s">
        <v>2624</v>
      </c>
      <c r="C323" t="s">
        <v>1713</v>
      </c>
      <c r="D323" t="s">
        <v>487</v>
      </c>
      <c r="E323" t="s">
        <v>2625</v>
      </c>
      <c r="F323" t="s">
        <v>1685</v>
      </c>
      <c r="G323" t="s">
        <v>107</v>
      </c>
      <c r="H323" s="63">
        <v>720</v>
      </c>
      <c r="I323" s="63">
        <v>2200</v>
      </c>
      <c r="J323" s="63">
        <v>1.2833337600000001</v>
      </c>
      <c r="K323" s="63">
        <v>62.660165759999998</v>
      </c>
      <c r="L323" s="64">
        <v>0</v>
      </c>
      <c r="M323" s="64">
        <v>0</v>
      </c>
      <c r="N323" s="64">
        <v>0</v>
      </c>
    </row>
    <row r="324" spans="1:14">
      <c r="A324" t="s">
        <v>2626</v>
      </c>
      <c r="B324" t="s">
        <v>2627</v>
      </c>
      <c r="C324" t="s">
        <v>1713</v>
      </c>
      <c r="D324" t="s">
        <v>487</v>
      </c>
      <c r="E324" t="s">
        <v>1730</v>
      </c>
      <c r="F324" t="s">
        <v>1685</v>
      </c>
      <c r="G324" t="s">
        <v>107</v>
      </c>
      <c r="H324" s="63">
        <v>308683.90999999997</v>
      </c>
      <c r="I324" s="63">
        <v>658</v>
      </c>
      <c r="J324" s="63">
        <v>0</v>
      </c>
      <c r="K324" s="63">
        <v>7870.2617671994403</v>
      </c>
      <c r="L324" s="64">
        <v>2.0000000000000001E-4</v>
      </c>
      <c r="M324" s="64">
        <v>1.6000000000000001E-3</v>
      </c>
      <c r="N324" s="64">
        <v>2.9999999999999997E-4</v>
      </c>
    </row>
    <row r="325" spans="1:14">
      <c r="A325" t="s">
        <v>2628</v>
      </c>
      <c r="B325" t="s">
        <v>2629</v>
      </c>
      <c r="C325" t="s">
        <v>120</v>
      </c>
      <c r="D325" t="s">
        <v>487</v>
      </c>
      <c r="E325" t="s">
        <v>2630</v>
      </c>
      <c r="F325" t="s">
        <v>1685</v>
      </c>
      <c r="G325" t="s">
        <v>107</v>
      </c>
      <c r="H325" s="63">
        <v>601071.74</v>
      </c>
      <c r="I325" s="63">
        <v>300</v>
      </c>
      <c r="J325" s="63">
        <v>0</v>
      </c>
      <c r="K325" s="63">
        <v>6987.098334456</v>
      </c>
      <c r="L325" s="64">
        <v>1.5E-3</v>
      </c>
      <c r="M325" s="64">
        <v>1.4E-3</v>
      </c>
      <c r="N325" s="64">
        <v>2.9999999999999997E-4</v>
      </c>
    </row>
    <row r="326" spans="1:14">
      <c r="A326" t="s">
        <v>2631</v>
      </c>
      <c r="B326" t="s">
        <v>2632</v>
      </c>
      <c r="C326" t="s">
        <v>373</v>
      </c>
      <c r="D326" t="s">
        <v>487</v>
      </c>
      <c r="E326" t="s">
        <v>2633</v>
      </c>
      <c r="F326" t="s">
        <v>1685</v>
      </c>
      <c r="G326" t="s">
        <v>103</v>
      </c>
      <c r="H326" s="63">
        <v>3000</v>
      </c>
      <c r="I326" s="63">
        <v>11459</v>
      </c>
      <c r="J326" s="63">
        <v>7.2169600000000003</v>
      </c>
      <c r="K326" s="63">
        <v>1127.90716</v>
      </c>
      <c r="L326" s="64">
        <v>0</v>
      </c>
      <c r="M326" s="64">
        <v>2.0000000000000001E-4</v>
      </c>
      <c r="N326" s="64">
        <v>0</v>
      </c>
    </row>
    <row r="327" spans="1:14">
      <c r="A327" t="s">
        <v>2634</v>
      </c>
      <c r="B327" t="s">
        <v>2635</v>
      </c>
      <c r="C327" t="s">
        <v>373</v>
      </c>
      <c r="D327" t="s">
        <v>487</v>
      </c>
      <c r="E327" t="s">
        <v>2636</v>
      </c>
      <c r="F327" t="s">
        <v>1685</v>
      </c>
      <c r="G327" t="s">
        <v>103</v>
      </c>
      <c r="H327" s="63">
        <v>56300</v>
      </c>
      <c r="I327" s="63">
        <v>16194</v>
      </c>
      <c r="J327" s="63">
        <v>0</v>
      </c>
      <c r="K327" s="63">
        <v>29722.14372</v>
      </c>
      <c r="L327" s="64">
        <v>2.3E-3</v>
      </c>
      <c r="M327" s="64">
        <v>6.0000000000000001E-3</v>
      </c>
      <c r="N327" s="64">
        <v>1.2999999999999999E-3</v>
      </c>
    </row>
    <row r="328" spans="1:14">
      <c r="A328" t="s">
        <v>2637</v>
      </c>
      <c r="B328" t="s">
        <v>2638</v>
      </c>
      <c r="C328" t="s">
        <v>2542</v>
      </c>
      <c r="D328" t="s">
        <v>487</v>
      </c>
      <c r="E328" t="s">
        <v>2639</v>
      </c>
      <c r="F328" t="s">
        <v>1685</v>
      </c>
      <c r="G328" t="s">
        <v>110</v>
      </c>
      <c r="H328" s="63">
        <v>167120</v>
      </c>
      <c r="I328" s="63">
        <v>1704</v>
      </c>
      <c r="J328" s="63">
        <v>0</v>
      </c>
      <c r="K328" s="63">
        <v>12865.16632896</v>
      </c>
      <c r="L328" s="64">
        <v>3.8999999999999998E-3</v>
      </c>
      <c r="M328" s="64">
        <v>2.5999999999999999E-3</v>
      </c>
      <c r="N328" s="64">
        <v>5.9999999999999995E-4</v>
      </c>
    </row>
    <row r="329" spans="1:14">
      <c r="A329" t="s">
        <v>2640</v>
      </c>
      <c r="B329" t="s">
        <v>2641</v>
      </c>
      <c r="C329" t="s">
        <v>120</v>
      </c>
      <c r="D329" t="s">
        <v>487</v>
      </c>
      <c r="E329" t="s">
        <v>2642</v>
      </c>
      <c r="F329" t="s">
        <v>1685</v>
      </c>
      <c r="G329" t="s">
        <v>103</v>
      </c>
      <c r="H329" s="63">
        <v>198559</v>
      </c>
      <c r="I329" s="63">
        <v>86.5</v>
      </c>
      <c r="J329" s="63">
        <v>0</v>
      </c>
      <c r="K329" s="63">
        <v>559.91652409999995</v>
      </c>
      <c r="L329" s="64">
        <v>2.0000000000000001E-4</v>
      </c>
      <c r="M329" s="64">
        <v>1E-4</v>
      </c>
      <c r="N329" s="64">
        <v>0</v>
      </c>
    </row>
    <row r="330" spans="1:14">
      <c r="A330" t="s">
        <v>2643</v>
      </c>
      <c r="B330" t="s">
        <v>2644</v>
      </c>
      <c r="C330" t="s">
        <v>373</v>
      </c>
      <c r="D330" t="s">
        <v>487</v>
      </c>
      <c r="E330" t="s">
        <v>2645</v>
      </c>
      <c r="F330" t="s">
        <v>1685</v>
      </c>
      <c r="G330" t="s">
        <v>103</v>
      </c>
      <c r="H330" s="63">
        <v>71750</v>
      </c>
      <c r="I330" s="63">
        <v>13048</v>
      </c>
      <c r="J330" s="63">
        <v>246.57964000000001</v>
      </c>
      <c r="K330" s="63">
        <v>30766.50404</v>
      </c>
      <c r="L330" s="64">
        <v>2.0000000000000001E-4</v>
      </c>
      <c r="M330" s="64">
        <v>6.1999999999999998E-3</v>
      </c>
      <c r="N330" s="64">
        <v>1.2999999999999999E-3</v>
      </c>
    </row>
    <row r="331" spans="1:14">
      <c r="A331" t="s">
        <v>2646</v>
      </c>
      <c r="B331" t="s">
        <v>2647</v>
      </c>
      <c r="C331" t="s">
        <v>120</v>
      </c>
      <c r="D331" t="s">
        <v>487</v>
      </c>
      <c r="E331" s="12"/>
      <c r="F331" t="s">
        <v>1647</v>
      </c>
      <c r="G331" t="s">
        <v>107</v>
      </c>
      <c r="H331" s="63">
        <v>7000</v>
      </c>
      <c r="I331" s="63">
        <v>1419</v>
      </c>
      <c r="J331" s="63">
        <v>0</v>
      </c>
      <c r="K331" s="63">
        <v>384.88388400000002</v>
      </c>
      <c r="L331" s="64">
        <v>0</v>
      </c>
      <c r="M331" s="64">
        <v>1E-4</v>
      </c>
      <c r="N331" s="64">
        <v>0</v>
      </c>
    </row>
    <row r="332" spans="1:14">
      <c r="A332" t="s">
        <v>2648</v>
      </c>
      <c r="B332" t="s">
        <v>2649</v>
      </c>
      <c r="C332" t="s">
        <v>120</v>
      </c>
      <c r="D332" t="s">
        <v>487</v>
      </c>
      <c r="E332" t="s">
        <v>2650</v>
      </c>
      <c r="F332" t="s">
        <v>2651</v>
      </c>
      <c r="G332" t="s">
        <v>107</v>
      </c>
      <c r="H332" s="63">
        <v>250150</v>
      </c>
      <c r="I332" s="63">
        <v>3382</v>
      </c>
      <c r="J332" s="63">
        <v>0</v>
      </c>
      <c r="K332" s="63">
        <v>32781.0908604</v>
      </c>
      <c r="L332" s="64">
        <v>2.0000000000000001E-4</v>
      </c>
      <c r="M332" s="64">
        <v>6.6E-3</v>
      </c>
      <c r="N332" s="64">
        <v>1.4E-3</v>
      </c>
    </row>
    <row r="333" spans="1:14">
      <c r="A333" t="s">
        <v>2652</v>
      </c>
      <c r="B333" t="s">
        <v>2653</v>
      </c>
      <c r="C333" t="s">
        <v>373</v>
      </c>
      <c r="D333" t="s">
        <v>487</v>
      </c>
      <c r="E333" t="s">
        <v>2654</v>
      </c>
      <c r="F333" t="s">
        <v>2651</v>
      </c>
      <c r="G333" t="s">
        <v>103</v>
      </c>
      <c r="H333" s="63">
        <v>13149</v>
      </c>
      <c r="I333" s="63">
        <v>80010</v>
      </c>
      <c r="J333" s="63">
        <v>8.2146784000000004</v>
      </c>
      <c r="K333" s="63">
        <v>34305.093252400002</v>
      </c>
      <c r="L333" s="64">
        <v>0</v>
      </c>
      <c r="M333" s="64">
        <v>6.8999999999999999E-3</v>
      </c>
      <c r="N333" s="64">
        <v>1.5E-3</v>
      </c>
    </row>
    <row r="334" spans="1:14">
      <c r="A334" t="s">
        <v>2655</v>
      </c>
      <c r="B334" t="s">
        <v>2656</v>
      </c>
      <c r="C334" t="s">
        <v>120</v>
      </c>
      <c r="D334" t="s">
        <v>487</v>
      </c>
      <c r="E334" t="s">
        <v>2657</v>
      </c>
      <c r="F334" t="s">
        <v>2651</v>
      </c>
      <c r="G334" t="s">
        <v>107</v>
      </c>
      <c r="H334" s="63">
        <v>6065</v>
      </c>
      <c r="I334" s="63">
        <v>18590</v>
      </c>
      <c r="J334" s="63">
        <v>0</v>
      </c>
      <c r="K334" s="63">
        <v>4368.7730658</v>
      </c>
      <c r="L334" s="64">
        <v>2.0000000000000001E-4</v>
      </c>
      <c r="M334" s="64">
        <v>8.9999999999999998E-4</v>
      </c>
      <c r="N334" s="64">
        <v>2.0000000000000001E-4</v>
      </c>
    </row>
    <row r="335" spans="1:14">
      <c r="A335" t="s">
        <v>2658</v>
      </c>
      <c r="B335" t="s">
        <v>2659</v>
      </c>
      <c r="C335" t="s">
        <v>373</v>
      </c>
      <c r="D335" t="s">
        <v>487</v>
      </c>
      <c r="E335" t="s">
        <v>2660</v>
      </c>
      <c r="F335" t="s">
        <v>2651</v>
      </c>
      <c r="G335" t="s">
        <v>103</v>
      </c>
      <c r="H335" s="63">
        <v>476399</v>
      </c>
      <c r="I335" s="63">
        <v>12016</v>
      </c>
      <c r="J335" s="63">
        <v>436.37240000000003</v>
      </c>
      <c r="K335" s="63">
        <v>187052.1509184</v>
      </c>
      <c r="L335" s="64">
        <v>1E-4</v>
      </c>
      <c r="M335" s="64">
        <v>3.7900000000000003E-2</v>
      </c>
      <c r="N335" s="64">
        <v>8.2000000000000007E-3</v>
      </c>
    </row>
    <row r="336" spans="1:14">
      <c r="A336" t="s">
        <v>2661</v>
      </c>
      <c r="B336" t="s">
        <v>2662</v>
      </c>
      <c r="C336" t="s">
        <v>2466</v>
      </c>
      <c r="D336" t="s">
        <v>487</v>
      </c>
      <c r="E336" t="s">
        <v>2663</v>
      </c>
      <c r="F336" t="s">
        <v>2496</v>
      </c>
      <c r="G336" t="s">
        <v>103</v>
      </c>
      <c r="H336" s="63">
        <v>53425</v>
      </c>
      <c r="I336" s="63">
        <v>9544</v>
      </c>
      <c r="J336" s="63">
        <v>0</v>
      </c>
      <c r="K336" s="63">
        <v>16622.355319999999</v>
      </c>
      <c r="L336" s="64">
        <v>1E-4</v>
      </c>
      <c r="M336" s="64">
        <v>3.3999999999999998E-3</v>
      </c>
      <c r="N336" s="64">
        <v>6.9999999999999999E-4</v>
      </c>
    </row>
    <row r="337" spans="1:14">
      <c r="A337" t="s">
        <v>2664</v>
      </c>
      <c r="B337" t="s">
        <v>2665</v>
      </c>
      <c r="C337" t="s">
        <v>373</v>
      </c>
      <c r="D337" t="s">
        <v>487</v>
      </c>
      <c r="E337" t="s">
        <v>2666</v>
      </c>
      <c r="F337" t="s">
        <v>2496</v>
      </c>
      <c r="G337" t="s">
        <v>103</v>
      </c>
      <c r="H337" s="63">
        <v>198936</v>
      </c>
      <c r="I337" s="63">
        <v>22678</v>
      </c>
      <c r="J337" s="63">
        <v>0</v>
      </c>
      <c r="K337" s="63">
        <v>147073.94182080001</v>
      </c>
      <c r="L337" s="64">
        <v>1E-4</v>
      </c>
      <c r="M337" s="64">
        <v>2.98E-2</v>
      </c>
      <c r="N337" s="64">
        <v>6.4000000000000003E-3</v>
      </c>
    </row>
    <row r="338" spans="1:14">
      <c r="A338" t="s">
        <v>2667</v>
      </c>
      <c r="B338" t="s">
        <v>2668</v>
      </c>
      <c r="C338" t="s">
        <v>373</v>
      </c>
      <c r="D338" t="s">
        <v>487</v>
      </c>
      <c r="E338" t="s">
        <v>2669</v>
      </c>
      <c r="F338" t="s">
        <v>2496</v>
      </c>
      <c r="G338" t="s">
        <v>103</v>
      </c>
      <c r="H338" s="63">
        <v>8538</v>
      </c>
      <c r="I338" s="63">
        <v>344016</v>
      </c>
      <c r="J338" s="63">
        <v>0</v>
      </c>
      <c r="K338" s="63">
        <v>95753.000620799998</v>
      </c>
      <c r="L338" s="64">
        <v>0</v>
      </c>
      <c r="M338" s="64">
        <v>1.9400000000000001E-2</v>
      </c>
      <c r="N338" s="64">
        <v>4.1999999999999997E-3</v>
      </c>
    </row>
    <row r="339" spans="1:14">
      <c r="A339" t="s">
        <v>2670</v>
      </c>
      <c r="B339" t="s">
        <v>2671</v>
      </c>
      <c r="C339" t="s">
        <v>2466</v>
      </c>
      <c r="D339" t="s">
        <v>487</v>
      </c>
      <c r="E339" t="s">
        <v>2672</v>
      </c>
      <c r="F339" t="s">
        <v>2496</v>
      </c>
      <c r="G339" t="s">
        <v>103</v>
      </c>
      <c r="H339" s="63">
        <v>5000</v>
      </c>
      <c r="I339" s="63">
        <v>27957</v>
      </c>
      <c r="J339" s="63">
        <v>0</v>
      </c>
      <c r="K339" s="63">
        <v>4556.991</v>
      </c>
      <c r="L339" s="64">
        <v>0</v>
      </c>
      <c r="M339" s="64">
        <v>8.9999999999999998E-4</v>
      </c>
      <c r="N339" s="64">
        <v>2.0000000000000001E-4</v>
      </c>
    </row>
    <row r="340" spans="1:14">
      <c r="A340" t="s">
        <v>2673</v>
      </c>
      <c r="B340" t="s">
        <v>2674</v>
      </c>
      <c r="C340" t="s">
        <v>373</v>
      </c>
      <c r="D340" t="s">
        <v>487</v>
      </c>
      <c r="E340" t="s">
        <v>2675</v>
      </c>
      <c r="F340" t="s">
        <v>2496</v>
      </c>
      <c r="G340" t="s">
        <v>103</v>
      </c>
      <c r="H340" s="63">
        <v>35475</v>
      </c>
      <c r="I340" s="63">
        <v>14383</v>
      </c>
      <c r="J340" s="63">
        <v>0</v>
      </c>
      <c r="K340" s="63">
        <v>16633.723754999999</v>
      </c>
      <c r="L340" s="64">
        <v>1E-4</v>
      </c>
      <c r="M340" s="64">
        <v>3.3999999999999998E-3</v>
      </c>
      <c r="N340" s="64">
        <v>6.9999999999999999E-4</v>
      </c>
    </row>
    <row r="341" spans="1:14">
      <c r="A341" t="s">
        <v>2676</v>
      </c>
      <c r="B341" t="s">
        <v>2677</v>
      </c>
      <c r="C341" t="s">
        <v>373</v>
      </c>
      <c r="D341" t="s">
        <v>487</v>
      </c>
      <c r="E341" t="s">
        <v>1626</v>
      </c>
      <c r="F341" t="s">
        <v>2496</v>
      </c>
      <c r="G341" t="s">
        <v>103</v>
      </c>
      <c r="H341" s="63">
        <v>235110</v>
      </c>
      <c r="I341" s="63">
        <v>27090</v>
      </c>
      <c r="J341" s="63">
        <v>0</v>
      </c>
      <c r="K341" s="63">
        <v>207633.63474000001</v>
      </c>
      <c r="L341" s="64">
        <v>0</v>
      </c>
      <c r="M341" s="64">
        <v>4.2099999999999999E-2</v>
      </c>
      <c r="N341" s="64">
        <v>9.1000000000000004E-3</v>
      </c>
    </row>
    <row r="342" spans="1:14">
      <c r="A342" t="s">
        <v>2678</v>
      </c>
      <c r="B342" t="s">
        <v>2679</v>
      </c>
      <c r="C342" t="s">
        <v>120</v>
      </c>
      <c r="D342" t="s">
        <v>487</v>
      </c>
      <c r="E342" t="s">
        <v>2680</v>
      </c>
      <c r="F342" t="s">
        <v>2496</v>
      </c>
      <c r="G342" t="s">
        <v>200</v>
      </c>
      <c r="H342" s="63">
        <v>9550</v>
      </c>
      <c r="I342" s="63">
        <v>6462000</v>
      </c>
      <c r="J342" s="63">
        <v>0</v>
      </c>
      <c r="K342" s="63">
        <v>18203.835257999999</v>
      </c>
      <c r="L342" s="64">
        <v>1E-4</v>
      </c>
      <c r="M342" s="64">
        <v>3.7000000000000002E-3</v>
      </c>
      <c r="N342" s="64">
        <v>8.0000000000000004E-4</v>
      </c>
    </row>
    <row r="343" spans="1:14">
      <c r="A343" t="s">
        <v>2681</v>
      </c>
      <c r="B343" t="s">
        <v>2682</v>
      </c>
      <c r="C343" t="s">
        <v>373</v>
      </c>
      <c r="D343" t="s">
        <v>487</v>
      </c>
      <c r="E343" t="s">
        <v>2683</v>
      </c>
      <c r="F343" t="s">
        <v>2496</v>
      </c>
      <c r="G343" t="s">
        <v>103</v>
      </c>
      <c r="H343" s="63">
        <v>57808</v>
      </c>
      <c r="I343" s="63">
        <v>37105</v>
      </c>
      <c r="J343" s="63">
        <v>0</v>
      </c>
      <c r="K343" s="63">
        <v>69925.886383999998</v>
      </c>
      <c r="L343" s="64">
        <v>5.9999999999999995E-4</v>
      </c>
      <c r="M343" s="64">
        <v>1.4200000000000001E-2</v>
      </c>
      <c r="N343" s="64">
        <v>3.0999999999999999E-3</v>
      </c>
    </row>
    <row r="344" spans="1:14">
      <c r="A344" t="s">
        <v>2684</v>
      </c>
      <c r="B344" t="s">
        <v>2685</v>
      </c>
      <c r="C344" t="s">
        <v>2466</v>
      </c>
      <c r="D344" t="s">
        <v>120</v>
      </c>
      <c r="E344" t="s">
        <v>2686</v>
      </c>
      <c r="F344" t="s">
        <v>2496</v>
      </c>
      <c r="G344" t="s">
        <v>103</v>
      </c>
      <c r="H344" s="63">
        <v>35000</v>
      </c>
      <c r="I344" s="63">
        <v>2107</v>
      </c>
      <c r="J344" s="63">
        <v>0</v>
      </c>
      <c r="K344" s="63">
        <v>2404.087</v>
      </c>
      <c r="L344" s="64">
        <v>2.0000000000000001E-4</v>
      </c>
      <c r="M344" s="64">
        <v>5.0000000000000001E-4</v>
      </c>
      <c r="N344" s="64">
        <v>1E-4</v>
      </c>
    </row>
    <row r="345" spans="1:14">
      <c r="A345" t="s">
        <v>2687</v>
      </c>
      <c r="B345" t="s">
        <v>2688</v>
      </c>
      <c r="C345" t="s">
        <v>2466</v>
      </c>
      <c r="D345" t="s">
        <v>487</v>
      </c>
      <c r="E345" t="s">
        <v>2689</v>
      </c>
      <c r="F345" t="s">
        <v>2496</v>
      </c>
      <c r="G345" t="s">
        <v>103</v>
      </c>
      <c r="H345" s="63">
        <v>12500</v>
      </c>
      <c r="I345" s="63">
        <v>17702</v>
      </c>
      <c r="J345" s="63">
        <v>0</v>
      </c>
      <c r="K345" s="63">
        <v>7213.5649999999996</v>
      </c>
      <c r="L345" s="64">
        <v>1E-4</v>
      </c>
      <c r="M345" s="64">
        <v>1.5E-3</v>
      </c>
      <c r="N345" s="64">
        <v>2.9999999999999997E-4</v>
      </c>
    </row>
    <row r="346" spans="1:14">
      <c r="A346" t="s">
        <v>2690</v>
      </c>
      <c r="B346" t="s">
        <v>2691</v>
      </c>
      <c r="C346" t="s">
        <v>373</v>
      </c>
      <c r="D346" t="s">
        <v>487</v>
      </c>
      <c r="E346" t="s">
        <v>2692</v>
      </c>
      <c r="F346" t="s">
        <v>2496</v>
      </c>
      <c r="G346" t="s">
        <v>201</v>
      </c>
      <c r="H346" s="63">
        <v>148725</v>
      </c>
      <c r="I346" s="63">
        <v>58400</v>
      </c>
      <c r="J346" s="63">
        <v>0</v>
      </c>
      <c r="K346" s="63">
        <v>36461.896919999999</v>
      </c>
      <c r="L346" s="64">
        <v>0</v>
      </c>
      <c r="M346" s="64">
        <v>7.4000000000000003E-3</v>
      </c>
      <c r="N346" s="64">
        <v>1.6000000000000001E-3</v>
      </c>
    </row>
    <row r="347" spans="1:14">
      <c r="A347" t="s">
        <v>2693</v>
      </c>
      <c r="B347" t="s">
        <v>2694</v>
      </c>
      <c r="C347" t="s">
        <v>373</v>
      </c>
      <c r="D347" t="s">
        <v>487</v>
      </c>
      <c r="E347" t="s">
        <v>2692</v>
      </c>
      <c r="F347" t="s">
        <v>2496</v>
      </c>
      <c r="G347" t="s">
        <v>103</v>
      </c>
      <c r="H347" s="63">
        <v>80957</v>
      </c>
      <c r="I347" s="63">
        <v>7530</v>
      </c>
      <c r="J347" s="63">
        <v>0</v>
      </c>
      <c r="K347" s="63">
        <v>19873.162445999998</v>
      </c>
      <c r="L347" s="64">
        <v>0</v>
      </c>
      <c r="M347" s="64">
        <v>4.0000000000000001E-3</v>
      </c>
      <c r="N347" s="64">
        <v>8.9999999999999998E-4</v>
      </c>
    </row>
    <row r="348" spans="1:14">
      <c r="A348" t="s">
        <v>2695</v>
      </c>
      <c r="B348" t="s">
        <v>2696</v>
      </c>
      <c r="C348" t="s">
        <v>2466</v>
      </c>
      <c r="D348" t="s">
        <v>487</v>
      </c>
      <c r="E348" t="s">
        <v>2697</v>
      </c>
      <c r="F348" t="s">
        <v>2496</v>
      </c>
      <c r="G348" t="s">
        <v>103</v>
      </c>
      <c r="H348" s="63">
        <v>24168</v>
      </c>
      <c r="I348" s="63">
        <v>5762</v>
      </c>
      <c r="J348" s="63">
        <v>0</v>
      </c>
      <c r="K348" s="63">
        <v>4539.7461216000002</v>
      </c>
      <c r="L348" s="64">
        <v>2.0000000000000001E-4</v>
      </c>
      <c r="M348" s="64">
        <v>8.9999999999999998E-4</v>
      </c>
      <c r="N348" s="64">
        <v>2.0000000000000001E-4</v>
      </c>
    </row>
    <row r="349" spans="1:14">
      <c r="A349" t="s">
        <v>2698</v>
      </c>
      <c r="B349" t="s">
        <v>2699</v>
      </c>
      <c r="C349" t="s">
        <v>120</v>
      </c>
      <c r="D349" t="s">
        <v>487</v>
      </c>
      <c r="E349" t="s">
        <v>2700</v>
      </c>
      <c r="F349" t="s">
        <v>1617</v>
      </c>
      <c r="G349" t="s">
        <v>107</v>
      </c>
      <c r="H349" s="63">
        <v>5837</v>
      </c>
      <c r="I349" s="63">
        <v>5932</v>
      </c>
      <c r="J349" s="63">
        <v>0</v>
      </c>
      <c r="K349" s="63">
        <v>1341.652754832</v>
      </c>
      <c r="L349" s="64">
        <v>0</v>
      </c>
      <c r="M349" s="64">
        <v>2.9999999999999997E-4</v>
      </c>
      <c r="N349" s="64">
        <v>1E-4</v>
      </c>
    </row>
    <row r="350" spans="1:14">
      <c r="A350" t="s">
        <v>2701</v>
      </c>
      <c r="B350" t="s">
        <v>2702</v>
      </c>
      <c r="C350" t="s">
        <v>373</v>
      </c>
      <c r="D350" t="s">
        <v>487</v>
      </c>
      <c r="E350" t="s">
        <v>1630</v>
      </c>
      <c r="F350" t="s">
        <v>1617</v>
      </c>
      <c r="G350" t="s">
        <v>103</v>
      </c>
      <c r="H350" s="63">
        <v>272476</v>
      </c>
      <c r="I350" s="63">
        <v>13696</v>
      </c>
      <c r="J350" s="63">
        <v>0</v>
      </c>
      <c r="K350" s="63">
        <v>121657.70024960001</v>
      </c>
      <c r="L350" s="64">
        <v>0</v>
      </c>
      <c r="M350" s="64">
        <v>2.46E-2</v>
      </c>
      <c r="N350" s="64">
        <v>5.3E-3</v>
      </c>
    </row>
    <row r="351" spans="1:14">
      <c r="A351" t="s">
        <v>2703</v>
      </c>
      <c r="B351" t="s">
        <v>2704</v>
      </c>
      <c r="C351" t="s">
        <v>373</v>
      </c>
      <c r="D351" t="s">
        <v>487</v>
      </c>
      <c r="E351" t="s">
        <v>2705</v>
      </c>
      <c r="F351" t="s">
        <v>1617</v>
      </c>
      <c r="G351" t="s">
        <v>103</v>
      </c>
      <c r="H351" s="63">
        <v>38200</v>
      </c>
      <c r="I351" s="63">
        <v>20390</v>
      </c>
      <c r="J351" s="63">
        <v>0</v>
      </c>
      <c r="K351" s="63">
        <v>25392.074799999999</v>
      </c>
      <c r="L351" s="64">
        <v>1E-4</v>
      </c>
      <c r="M351" s="64">
        <v>5.1000000000000004E-3</v>
      </c>
      <c r="N351" s="64">
        <v>1.1000000000000001E-3</v>
      </c>
    </row>
    <row r="352" spans="1:14">
      <c r="A352" t="s">
        <v>2706</v>
      </c>
      <c r="B352" t="s">
        <v>2707</v>
      </c>
      <c r="C352" t="s">
        <v>373</v>
      </c>
      <c r="D352" t="s">
        <v>487</v>
      </c>
      <c r="E352" t="s">
        <v>2708</v>
      </c>
      <c r="F352" t="s">
        <v>1617</v>
      </c>
      <c r="G352" t="s">
        <v>103</v>
      </c>
      <c r="H352" s="63">
        <v>66750</v>
      </c>
      <c r="I352" s="63">
        <v>23819</v>
      </c>
      <c r="J352" s="63">
        <v>0</v>
      </c>
      <c r="K352" s="63">
        <v>51831.334949999997</v>
      </c>
      <c r="L352" s="64">
        <v>4.0000000000000002E-4</v>
      </c>
      <c r="M352" s="64">
        <v>1.0500000000000001E-2</v>
      </c>
      <c r="N352" s="64">
        <v>2.3E-3</v>
      </c>
    </row>
    <row r="353" spans="1:14">
      <c r="A353" t="s">
        <v>2709</v>
      </c>
      <c r="B353" t="s">
        <v>2710</v>
      </c>
      <c r="C353" t="s">
        <v>373</v>
      </c>
      <c r="D353" t="s">
        <v>487</v>
      </c>
      <c r="E353" t="s">
        <v>1641</v>
      </c>
      <c r="F353" t="s">
        <v>1617</v>
      </c>
      <c r="G353" t="s">
        <v>103</v>
      </c>
      <c r="H353" s="63">
        <v>11423</v>
      </c>
      <c r="I353" s="63">
        <v>250632</v>
      </c>
      <c r="J353" s="63">
        <v>0</v>
      </c>
      <c r="K353" s="63">
        <v>93332.800353600003</v>
      </c>
      <c r="L353" s="64">
        <v>0</v>
      </c>
      <c r="M353" s="64">
        <v>1.89E-2</v>
      </c>
      <c r="N353" s="64">
        <v>4.1000000000000003E-3</v>
      </c>
    </row>
    <row r="354" spans="1:14">
      <c r="A354" t="s">
        <v>2711</v>
      </c>
      <c r="B354" t="s">
        <v>2712</v>
      </c>
      <c r="C354" t="s">
        <v>2466</v>
      </c>
      <c r="D354" t="s">
        <v>487</v>
      </c>
      <c r="E354" t="s">
        <v>1641</v>
      </c>
      <c r="F354" t="s">
        <v>1617</v>
      </c>
      <c r="G354" t="s">
        <v>103</v>
      </c>
      <c r="H354" s="63">
        <v>1051</v>
      </c>
      <c r="I354" s="63">
        <v>244179</v>
      </c>
      <c r="J354" s="63">
        <v>0</v>
      </c>
      <c r="K354" s="63">
        <v>8366.2074054000004</v>
      </c>
      <c r="L354" s="64">
        <v>0</v>
      </c>
      <c r="M354" s="64">
        <v>1.6999999999999999E-3</v>
      </c>
      <c r="N354" s="64">
        <v>4.0000000000000002E-4</v>
      </c>
    </row>
    <row r="355" spans="1:14">
      <c r="A355" t="s">
        <v>2713</v>
      </c>
      <c r="B355" t="s">
        <v>2714</v>
      </c>
      <c r="C355" t="s">
        <v>373</v>
      </c>
      <c r="D355" t="s">
        <v>487</v>
      </c>
      <c r="E355" t="s">
        <v>2715</v>
      </c>
      <c r="F355" t="s">
        <v>1617</v>
      </c>
      <c r="G355" t="s">
        <v>103</v>
      </c>
      <c r="H355" s="63">
        <v>105375</v>
      </c>
      <c r="I355" s="63">
        <v>9722</v>
      </c>
      <c r="J355" s="63">
        <v>0</v>
      </c>
      <c r="K355" s="63">
        <v>33397.257449999997</v>
      </c>
      <c r="L355" s="64">
        <v>1E-4</v>
      </c>
      <c r="M355" s="64">
        <v>6.7999999999999996E-3</v>
      </c>
      <c r="N355" s="64">
        <v>1.5E-3</v>
      </c>
    </row>
    <row r="356" spans="1:14">
      <c r="A356" t="s">
        <v>2716</v>
      </c>
      <c r="B356" t="s">
        <v>2717</v>
      </c>
      <c r="C356" t="s">
        <v>2466</v>
      </c>
      <c r="D356" t="s">
        <v>487</v>
      </c>
      <c r="E356" t="s">
        <v>2718</v>
      </c>
      <c r="F356" t="s">
        <v>1668</v>
      </c>
      <c r="G356" t="s">
        <v>103</v>
      </c>
      <c r="H356" s="63">
        <v>24900</v>
      </c>
      <c r="I356" s="63">
        <v>7849</v>
      </c>
      <c r="J356" s="63">
        <v>0</v>
      </c>
      <c r="K356" s="63">
        <v>6371.3472599999996</v>
      </c>
      <c r="L356" s="64">
        <v>1E-4</v>
      </c>
      <c r="M356" s="64">
        <v>1.2999999999999999E-3</v>
      </c>
      <c r="N356" s="64">
        <v>2.9999999999999997E-4</v>
      </c>
    </row>
    <row r="357" spans="1:14">
      <c r="A357" t="s">
        <v>2719</v>
      </c>
      <c r="B357" t="s">
        <v>2720</v>
      </c>
      <c r="C357" t="s">
        <v>120</v>
      </c>
      <c r="D357" t="s">
        <v>487</v>
      </c>
      <c r="E357" t="s">
        <v>1680</v>
      </c>
      <c r="F357" t="s">
        <v>1668</v>
      </c>
      <c r="G357" t="s">
        <v>103</v>
      </c>
      <c r="H357" s="63">
        <v>337000</v>
      </c>
      <c r="I357" s="63">
        <v>1548</v>
      </c>
      <c r="J357" s="63">
        <v>0</v>
      </c>
      <c r="K357" s="63">
        <v>17006.637599999998</v>
      </c>
      <c r="L357" s="64">
        <v>4.0000000000000002E-4</v>
      </c>
      <c r="M357" s="64">
        <v>3.3999999999999998E-3</v>
      </c>
      <c r="N357" s="64">
        <v>6.9999999999999999E-4</v>
      </c>
    </row>
    <row r="358" spans="1:14">
      <c r="A358" t="s">
        <v>2721</v>
      </c>
      <c r="B358" t="s">
        <v>2722</v>
      </c>
      <c r="C358" t="s">
        <v>120</v>
      </c>
      <c r="D358" t="s">
        <v>487</v>
      </c>
      <c r="E358" t="s">
        <v>2723</v>
      </c>
      <c r="F358" t="s">
        <v>1596</v>
      </c>
      <c r="G358" t="s">
        <v>107</v>
      </c>
      <c r="H358" s="63">
        <v>50000</v>
      </c>
      <c r="I358" s="63">
        <v>783.2</v>
      </c>
      <c r="J358" s="63">
        <v>0</v>
      </c>
      <c r="K358" s="63">
        <v>1517.37168</v>
      </c>
      <c r="L358" s="64">
        <v>0</v>
      </c>
      <c r="M358" s="64">
        <v>2.9999999999999997E-4</v>
      </c>
      <c r="N358" s="64">
        <v>1E-4</v>
      </c>
    </row>
    <row r="359" spans="1:14">
      <c r="A359" t="s">
        <v>2724</v>
      </c>
      <c r="B359" t="s">
        <v>2725</v>
      </c>
      <c r="C359" t="s">
        <v>120</v>
      </c>
      <c r="D359" t="s">
        <v>487</v>
      </c>
      <c r="E359" t="s">
        <v>2630</v>
      </c>
      <c r="F359" t="s">
        <v>120</v>
      </c>
      <c r="G359" t="s">
        <v>107</v>
      </c>
      <c r="H359" s="63">
        <v>622113.74</v>
      </c>
      <c r="I359" s="63">
        <v>0</v>
      </c>
      <c r="J359" s="63">
        <v>0</v>
      </c>
      <c r="K359" s="63">
        <v>0</v>
      </c>
      <c r="L359" s="64">
        <v>0</v>
      </c>
      <c r="M359" s="64">
        <v>0</v>
      </c>
      <c r="N359" s="64">
        <v>0</v>
      </c>
    </row>
    <row r="360" spans="1:14">
      <c r="A360" t="s">
        <v>2726</v>
      </c>
      <c r="B360" t="s">
        <v>2727</v>
      </c>
      <c r="C360" t="s">
        <v>1713</v>
      </c>
      <c r="D360" t="s">
        <v>487</v>
      </c>
      <c r="E360" t="s">
        <v>2728</v>
      </c>
      <c r="F360" t="s">
        <v>448</v>
      </c>
      <c r="G360" t="s">
        <v>107</v>
      </c>
      <c r="H360" s="63">
        <v>134975</v>
      </c>
      <c r="I360" s="63">
        <v>5736</v>
      </c>
      <c r="J360" s="63">
        <v>0</v>
      </c>
      <c r="K360" s="63">
        <v>29999.3448168</v>
      </c>
      <c r="L360" s="64">
        <v>1E-4</v>
      </c>
      <c r="M360" s="64">
        <v>6.1000000000000004E-3</v>
      </c>
      <c r="N360" s="64">
        <v>1.2999999999999999E-3</v>
      </c>
    </row>
    <row r="361" spans="1:14">
      <c r="A361" s="140" t="s">
        <v>258</v>
      </c>
    </row>
    <row r="362" spans="1:14">
      <c r="A362" s="140" t="s">
        <v>396</v>
      </c>
    </row>
    <row r="363" spans="1:14">
      <c r="A363" s="140" t="s">
        <v>397</v>
      </c>
    </row>
    <row r="364" spans="1:14">
      <c r="A364" s="140" t="s">
        <v>398</v>
      </c>
    </row>
    <row r="365" spans="1:14">
      <c r="A365" s="140" t="s">
        <v>399</v>
      </c>
    </row>
    <row r="366" spans="1:14"/>
  </sheetData>
  <dataValidations count="4">
    <dataValidation allowBlank="1" showInputMessage="1" showErrorMessage="1" sqref="J8"/>
    <dataValidation type="list" allowBlank="1" showInputMessage="1" showErrorMessage="1" sqref="F11:F337">
      <formula1>$BG$5:$BG$10</formula1>
    </dataValidation>
    <dataValidation type="list" allowBlank="1" showInputMessage="1" showErrorMessage="1" sqref="G11:G331">
      <formula1>$BI$5:$BI$10</formula1>
    </dataValidation>
    <dataValidation type="list" allowBlank="1" showInputMessage="1" showErrorMessage="1" sqref="D11:D331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1" customWidth="1"/>
    <col min="2" max="2" width="12.42578125" style="11" customWidth="1"/>
    <col min="3" max="3" width="12.7109375" style="11" customWidth="1"/>
    <col min="4" max="4" width="13.85546875" style="11" customWidth="1"/>
    <col min="5" max="5" width="11.85546875" style="11" customWidth="1"/>
    <col min="6" max="6" width="11.5703125" style="11" customWidth="1"/>
    <col min="7" max="7" width="14.7109375" style="12" customWidth="1"/>
    <col min="8" max="8" width="11.7109375" style="12" customWidth="1"/>
    <col min="9" max="9" width="31.140625" style="12" customWidth="1"/>
    <col min="10" max="10" width="14.7109375" style="12" customWidth="1"/>
    <col min="11" max="11" width="22.7109375" style="12" customWidth="1"/>
    <col min="12" max="12" width="26.85546875" style="12" customWidth="1"/>
    <col min="13" max="13" width="25.42578125" style="12" customWidth="1"/>
    <col min="14" max="14" width="7.5703125" style="12" hidden="1" customWidth="1"/>
    <col min="15" max="15" width="6.7109375" style="12" hidden="1" customWidth="1"/>
    <col min="16" max="16" width="7.7109375" style="12" hidden="1" customWidth="1"/>
    <col min="17" max="17" width="7.140625" style="12" hidden="1" customWidth="1"/>
    <col min="18" max="18" width="6" style="12" hidden="1" customWidth="1"/>
    <col min="19" max="19" width="7.85546875" style="12" hidden="1" customWidth="1"/>
    <col min="20" max="20" width="8.140625" style="12" hidden="1" customWidth="1"/>
    <col min="21" max="21" width="6.28515625" style="12" hidden="1" customWidth="1"/>
    <col min="22" max="22" width="8" style="12" hidden="1" customWidth="1"/>
    <col min="23" max="23" width="8.7109375" style="12" hidden="1" customWidth="1"/>
    <col min="24" max="24" width="10" style="12" hidden="1" customWidth="1"/>
    <col min="25" max="25" width="9.5703125" style="12" hidden="1" customWidth="1"/>
    <col min="26" max="26" width="6.140625" style="12" hidden="1" customWidth="1"/>
    <col min="27" max="28" width="5.7109375" style="12" hidden="1" customWidth="1"/>
    <col min="29" max="29" width="6.85546875" style="12" hidden="1" customWidth="1"/>
    <col min="30" max="30" width="6.42578125" style="12" hidden="1" customWidth="1"/>
    <col min="31" max="31" width="6.7109375" style="12" hidden="1" customWidth="1"/>
    <col min="32" max="32" width="7.28515625" style="12" hidden="1" customWidth="1"/>
    <col min="33" max="44" width="5.7109375" style="12" hidden="1" customWidth="1"/>
    <col min="45" max="45" width="9.140625" style="12" hidden="1" customWidth="1"/>
    <col min="46" max="63" width="0" style="12" hidden="1" customWidth="1"/>
    <col min="64" max="16384" width="9.140625" style="12" hidden="1"/>
  </cols>
  <sheetData>
    <row r="1" spans="1:62">
      <c r="A1" s="2" t="s">
        <v>0</v>
      </c>
      <c r="B1" t="s">
        <v>194</v>
      </c>
    </row>
    <row r="2" spans="1:62">
      <c r="A2" s="2" t="s">
        <v>1</v>
      </c>
    </row>
    <row r="3" spans="1:62">
      <c r="A3" s="2" t="s">
        <v>2</v>
      </c>
      <c r="B3" t="s">
        <v>195</v>
      </c>
    </row>
    <row r="4" spans="1:62">
      <c r="A4" s="2" t="s">
        <v>3</v>
      </c>
    </row>
    <row r="5" spans="1:62" ht="26.25" customHeight="1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  <c r="BJ5" s="14"/>
    </row>
    <row r="6" spans="1:62" ht="26.25" customHeight="1">
      <c r="A6" s="154" t="s">
        <v>191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6"/>
      <c r="BG6" s="14"/>
      <c r="BJ6" s="14"/>
    </row>
    <row r="7" spans="1:62" s="14" customFormat="1" ht="20.25">
      <c r="A7" s="38" t="s">
        <v>45</v>
      </c>
      <c r="B7" s="39" t="s">
        <v>46</v>
      </c>
      <c r="C7" s="39" t="s">
        <v>67</v>
      </c>
      <c r="D7" s="39" t="s">
        <v>47</v>
      </c>
      <c r="E7" s="39" t="s">
        <v>81</v>
      </c>
      <c r="F7" s="39" t="s">
        <v>50</v>
      </c>
      <c r="G7" s="39" t="s">
        <v>184</v>
      </c>
      <c r="H7" s="39" t="s">
        <v>185</v>
      </c>
      <c r="I7" s="148" t="s">
        <v>189</v>
      </c>
      <c r="J7" s="39" t="s">
        <v>53</v>
      </c>
      <c r="K7" s="39" t="s">
        <v>70</v>
      </c>
      <c r="L7" s="39" t="s">
        <v>54</v>
      </c>
      <c r="M7" s="39" t="s">
        <v>180</v>
      </c>
      <c r="O7" s="12"/>
      <c r="BG7" s="12"/>
      <c r="BH7" s="12"/>
      <c r="BJ7" s="18"/>
    </row>
    <row r="8" spans="1:62" s="14" customFormat="1" ht="26.25" customHeight="1">
      <c r="A8" s="15"/>
      <c r="B8" s="16"/>
      <c r="C8" s="16"/>
      <c r="D8" s="16"/>
      <c r="E8" s="16"/>
      <c r="F8" s="16"/>
      <c r="G8" s="24" t="s">
        <v>181</v>
      </c>
      <c r="H8" s="24"/>
      <c r="I8" s="16" t="s">
        <v>182</v>
      </c>
      <c r="J8" s="24" t="s">
        <v>6</v>
      </c>
      <c r="K8" s="24" t="s">
        <v>7</v>
      </c>
      <c r="L8" s="34" t="s">
        <v>7</v>
      </c>
      <c r="M8" s="34" t="s">
        <v>7</v>
      </c>
      <c r="BG8" s="12"/>
      <c r="BJ8" s="18"/>
    </row>
    <row r="9" spans="1:62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27" t="s">
        <v>63</v>
      </c>
      <c r="L9" s="27" t="s">
        <v>73</v>
      </c>
      <c r="M9" s="27" t="s">
        <v>74</v>
      </c>
      <c r="N9" s="28"/>
      <c r="BG9" s="12"/>
      <c r="BH9" s="14"/>
      <c r="BJ9" s="12"/>
    </row>
    <row r="10" spans="1:62" s="18" customFormat="1" ht="18" customHeight="1">
      <c r="A10" s="19" t="s">
        <v>190</v>
      </c>
      <c r="B10" s="6"/>
      <c r="C10" s="6"/>
      <c r="D10" s="6"/>
      <c r="E10" s="6"/>
      <c r="F10" s="6"/>
      <c r="G10" s="61">
        <v>50189097.640000001</v>
      </c>
      <c r="H10" s="6"/>
      <c r="I10" s="61">
        <v>737.44520639999996</v>
      </c>
      <c r="J10" s="61">
        <v>2832608.0832079598</v>
      </c>
      <c r="K10" s="6"/>
      <c r="L10" s="62">
        <v>1</v>
      </c>
      <c r="M10" s="62">
        <v>0.12379999999999999</v>
      </c>
      <c r="N10" s="28"/>
      <c r="BG10" s="12"/>
      <c r="BH10" s="14"/>
      <c r="BJ10" s="12"/>
    </row>
    <row r="11" spans="1:62">
      <c r="A11" s="65" t="s">
        <v>202</v>
      </c>
      <c r="C11" s="12"/>
      <c r="D11" s="12"/>
      <c r="E11" s="12"/>
      <c r="F11" s="12"/>
      <c r="G11" s="67">
        <v>37270944.039999999</v>
      </c>
      <c r="I11" s="67">
        <v>0</v>
      </c>
      <c r="J11" s="67">
        <v>1080193.5227554201</v>
      </c>
      <c r="L11" s="66">
        <v>0.38129999999999997</v>
      </c>
      <c r="M11" s="66">
        <v>4.7199999999999999E-2</v>
      </c>
    </row>
    <row r="12" spans="1:62">
      <c r="A12" s="65" t="s">
        <v>2729</v>
      </c>
      <c r="C12" s="12"/>
      <c r="D12" s="12"/>
      <c r="E12" s="12"/>
      <c r="F12" s="12"/>
      <c r="G12" s="67">
        <v>5040618</v>
      </c>
      <c r="I12" s="67">
        <v>0</v>
      </c>
      <c r="J12" s="67">
        <v>115601.25790900001</v>
      </c>
      <c r="L12" s="66">
        <v>4.0800000000000003E-2</v>
      </c>
      <c r="M12" s="66">
        <v>5.1000000000000004E-3</v>
      </c>
    </row>
    <row r="13" spans="1:62">
      <c r="A13" t="s">
        <v>2730</v>
      </c>
      <c r="B13" t="s">
        <v>2731</v>
      </c>
      <c r="C13" t="s">
        <v>97</v>
      </c>
      <c r="D13" t="s">
        <v>2732</v>
      </c>
      <c r="E13" t="s">
        <v>2733</v>
      </c>
      <c r="F13" t="s">
        <v>99</v>
      </c>
      <c r="G13" s="63">
        <v>337832</v>
      </c>
      <c r="H13" s="63">
        <v>1905</v>
      </c>
      <c r="I13" s="63">
        <v>0</v>
      </c>
      <c r="J13" s="63">
        <v>6435.6995999999999</v>
      </c>
      <c r="K13" s="64">
        <v>1.4E-3</v>
      </c>
      <c r="L13" s="64">
        <v>2.3E-3</v>
      </c>
      <c r="M13" s="64">
        <v>2.9999999999999997E-4</v>
      </c>
    </row>
    <row r="14" spans="1:62">
      <c r="A14" t="s">
        <v>2734</v>
      </c>
      <c r="B14" t="s">
        <v>2735</v>
      </c>
      <c r="C14" t="s">
        <v>97</v>
      </c>
      <c r="D14" t="s">
        <v>2732</v>
      </c>
      <c r="E14" t="s">
        <v>2733</v>
      </c>
      <c r="F14" t="s">
        <v>99</v>
      </c>
      <c r="G14" s="63">
        <v>42866</v>
      </c>
      <c r="H14" s="63">
        <v>1874</v>
      </c>
      <c r="I14" s="63">
        <v>0</v>
      </c>
      <c r="J14" s="63">
        <v>803.30884000000003</v>
      </c>
      <c r="K14" s="64">
        <v>1.2999999999999999E-3</v>
      </c>
      <c r="L14" s="64">
        <v>2.9999999999999997E-4</v>
      </c>
      <c r="M14" s="64">
        <v>0</v>
      </c>
    </row>
    <row r="15" spans="1:62">
      <c r="A15" t="s">
        <v>2736</v>
      </c>
      <c r="B15" t="s">
        <v>2737</v>
      </c>
      <c r="C15" t="s">
        <v>97</v>
      </c>
      <c r="D15" t="s">
        <v>2732</v>
      </c>
      <c r="E15" t="s">
        <v>2733</v>
      </c>
      <c r="F15" t="s">
        <v>99</v>
      </c>
      <c r="G15" s="63">
        <v>85568</v>
      </c>
      <c r="H15" s="63">
        <v>1749</v>
      </c>
      <c r="I15" s="63">
        <v>0</v>
      </c>
      <c r="J15" s="63">
        <v>1496.5843199999999</v>
      </c>
      <c r="K15" s="64">
        <v>4.0000000000000002E-4</v>
      </c>
      <c r="L15" s="64">
        <v>5.0000000000000001E-4</v>
      </c>
      <c r="M15" s="64">
        <v>1E-4</v>
      </c>
    </row>
    <row r="16" spans="1:62">
      <c r="A16" t="s">
        <v>2738</v>
      </c>
      <c r="B16" t="s">
        <v>2739</v>
      </c>
      <c r="C16" t="s">
        <v>97</v>
      </c>
      <c r="D16" t="s">
        <v>2732</v>
      </c>
      <c r="E16" t="s">
        <v>2733</v>
      </c>
      <c r="F16" t="s">
        <v>99</v>
      </c>
      <c r="G16" s="63">
        <v>1494481</v>
      </c>
      <c r="H16" s="63">
        <v>929.9</v>
      </c>
      <c r="I16" s="63">
        <v>0</v>
      </c>
      <c r="J16" s="63">
        <v>13897.178819000001</v>
      </c>
      <c r="K16" s="64">
        <v>2.7699999999999999E-2</v>
      </c>
      <c r="L16" s="64">
        <v>4.8999999999999998E-3</v>
      </c>
      <c r="M16" s="64">
        <v>5.9999999999999995E-4</v>
      </c>
    </row>
    <row r="17" spans="1:13">
      <c r="A17" t="s">
        <v>2740</v>
      </c>
      <c r="B17" t="s">
        <v>2741</v>
      </c>
      <c r="C17" t="s">
        <v>97</v>
      </c>
      <c r="D17" t="s">
        <v>2742</v>
      </c>
      <c r="E17" t="s">
        <v>2733</v>
      </c>
      <c r="F17" t="s">
        <v>99</v>
      </c>
      <c r="G17" s="63">
        <v>52358</v>
      </c>
      <c r="H17" s="63">
        <v>2846</v>
      </c>
      <c r="I17" s="63">
        <v>0</v>
      </c>
      <c r="J17" s="63">
        <v>1490.10868</v>
      </c>
      <c r="K17" s="64">
        <v>1E-3</v>
      </c>
      <c r="L17" s="64">
        <v>5.0000000000000001E-4</v>
      </c>
      <c r="M17" s="64">
        <v>1E-4</v>
      </c>
    </row>
    <row r="18" spans="1:13">
      <c r="A18" t="s">
        <v>2743</v>
      </c>
      <c r="B18" t="s">
        <v>2744</v>
      </c>
      <c r="C18" t="s">
        <v>97</v>
      </c>
      <c r="D18" t="s">
        <v>2745</v>
      </c>
      <c r="E18" t="s">
        <v>2733</v>
      </c>
      <c r="F18" t="s">
        <v>99</v>
      </c>
      <c r="G18" s="63">
        <v>1032941</v>
      </c>
      <c r="H18" s="63">
        <v>2386</v>
      </c>
      <c r="I18" s="63">
        <v>0</v>
      </c>
      <c r="J18" s="63">
        <v>24645.972259999999</v>
      </c>
      <c r="K18" s="64">
        <v>4.3E-3</v>
      </c>
      <c r="L18" s="64">
        <v>8.6999999999999994E-3</v>
      </c>
      <c r="M18" s="64">
        <v>1.1000000000000001E-3</v>
      </c>
    </row>
    <row r="19" spans="1:13">
      <c r="A19" t="s">
        <v>2746</v>
      </c>
      <c r="B19" t="s">
        <v>2747</v>
      </c>
      <c r="C19" t="s">
        <v>97</v>
      </c>
      <c r="D19" t="s">
        <v>2745</v>
      </c>
      <c r="E19" t="s">
        <v>2733</v>
      </c>
      <c r="F19" t="s">
        <v>99</v>
      </c>
      <c r="G19" s="63">
        <v>773384</v>
      </c>
      <c r="H19" s="63">
        <v>1675</v>
      </c>
      <c r="I19" s="63">
        <v>0</v>
      </c>
      <c r="J19" s="63">
        <v>12954.182000000001</v>
      </c>
      <c r="K19" s="64">
        <v>2.5000000000000001E-3</v>
      </c>
      <c r="L19" s="64">
        <v>4.5999999999999999E-3</v>
      </c>
      <c r="M19" s="64">
        <v>5.9999999999999995E-4</v>
      </c>
    </row>
    <row r="20" spans="1:13">
      <c r="A20" t="s">
        <v>2748</v>
      </c>
      <c r="B20" t="s">
        <v>2749</v>
      </c>
      <c r="C20" t="s">
        <v>97</v>
      </c>
      <c r="D20" t="s">
        <v>2745</v>
      </c>
      <c r="E20" t="s">
        <v>2733</v>
      </c>
      <c r="F20" t="s">
        <v>99</v>
      </c>
      <c r="G20" s="63">
        <v>36545</v>
      </c>
      <c r="H20" s="63">
        <v>1887</v>
      </c>
      <c r="I20" s="63">
        <v>0</v>
      </c>
      <c r="J20" s="63">
        <v>689.60415</v>
      </c>
      <c r="K20" s="64">
        <v>0</v>
      </c>
      <c r="L20" s="64">
        <v>2.0000000000000001E-4</v>
      </c>
      <c r="M20" s="64">
        <v>0</v>
      </c>
    </row>
    <row r="21" spans="1:13">
      <c r="A21" t="s">
        <v>2750</v>
      </c>
      <c r="B21" t="s">
        <v>2751</v>
      </c>
      <c r="C21" t="s">
        <v>97</v>
      </c>
      <c r="D21" t="s">
        <v>2752</v>
      </c>
      <c r="E21" t="s">
        <v>2733</v>
      </c>
      <c r="F21" t="s">
        <v>99</v>
      </c>
      <c r="G21" s="63">
        <v>662132</v>
      </c>
      <c r="H21" s="63">
        <v>1850</v>
      </c>
      <c r="I21" s="63">
        <v>0</v>
      </c>
      <c r="J21" s="63">
        <v>12249.441999999999</v>
      </c>
      <c r="K21" s="64">
        <v>6.9999999999999999E-4</v>
      </c>
      <c r="L21" s="64">
        <v>4.3E-3</v>
      </c>
      <c r="M21" s="64">
        <v>5.0000000000000001E-4</v>
      </c>
    </row>
    <row r="22" spans="1:13">
      <c r="A22" t="s">
        <v>2753</v>
      </c>
      <c r="B22" t="s">
        <v>2754</v>
      </c>
      <c r="C22" t="s">
        <v>97</v>
      </c>
      <c r="D22" t="s">
        <v>2752</v>
      </c>
      <c r="E22" t="s">
        <v>2733</v>
      </c>
      <c r="F22" t="s">
        <v>99</v>
      </c>
      <c r="G22" s="63">
        <v>320659</v>
      </c>
      <c r="H22" s="63">
        <v>1676</v>
      </c>
      <c r="I22" s="63">
        <v>0</v>
      </c>
      <c r="J22" s="63">
        <v>5374.2448400000003</v>
      </c>
      <c r="K22" s="64">
        <v>4.0000000000000002E-4</v>
      </c>
      <c r="L22" s="64">
        <v>1.9E-3</v>
      </c>
      <c r="M22" s="64">
        <v>2.0000000000000001E-4</v>
      </c>
    </row>
    <row r="23" spans="1:13">
      <c r="A23" t="s">
        <v>2755</v>
      </c>
      <c r="B23" t="s">
        <v>2756</v>
      </c>
      <c r="C23" t="s">
        <v>97</v>
      </c>
      <c r="D23" t="s">
        <v>2757</v>
      </c>
      <c r="E23" t="s">
        <v>2733</v>
      </c>
      <c r="F23" t="s">
        <v>99</v>
      </c>
      <c r="G23" s="63">
        <v>10289</v>
      </c>
      <c r="H23" s="63">
        <v>24010</v>
      </c>
      <c r="I23" s="63">
        <v>0</v>
      </c>
      <c r="J23" s="63">
        <v>2470.3888999999999</v>
      </c>
      <c r="K23" s="64">
        <v>1.2999999999999999E-3</v>
      </c>
      <c r="L23" s="64">
        <v>8.9999999999999998E-4</v>
      </c>
      <c r="M23" s="64">
        <v>1E-4</v>
      </c>
    </row>
    <row r="24" spans="1:13">
      <c r="A24" t="s">
        <v>2758</v>
      </c>
      <c r="B24" t="s">
        <v>2759</v>
      </c>
      <c r="C24" t="s">
        <v>97</v>
      </c>
      <c r="D24" t="s">
        <v>2757</v>
      </c>
      <c r="E24" t="s">
        <v>2733</v>
      </c>
      <c r="F24" t="s">
        <v>99</v>
      </c>
      <c r="G24" s="63">
        <v>120368</v>
      </c>
      <c r="H24" s="63">
        <v>16700</v>
      </c>
      <c r="I24" s="63">
        <v>0</v>
      </c>
      <c r="J24" s="63">
        <v>20101.455999999998</v>
      </c>
      <c r="K24" s="64">
        <v>4.3E-3</v>
      </c>
      <c r="L24" s="64">
        <v>7.1000000000000004E-3</v>
      </c>
      <c r="M24" s="64">
        <v>8.9999999999999998E-4</v>
      </c>
    </row>
    <row r="25" spans="1:13">
      <c r="A25" t="s">
        <v>2760</v>
      </c>
      <c r="B25" t="s">
        <v>2761</v>
      </c>
      <c r="C25" t="s">
        <v>97</v>
      </c>
      <c r="D25" t="s">
        <v>2757</v>
      </c>
      <c r="E25" t="s">
        <v>2733</v>
      </c>
      <c r="F25" t="s">
        <v>99</v>
      </c>
      <c r="G25" s="63">
        <v>71195</v>
      </c>
      <c r="H25" s="63">
        <v>18250</v>
      </c>
      <c r="I25" s="63">
        <v>0</v>
      </c>
      <c r="J25" s="63">
        <v>12993.0875</v>
      </c>
      <c r="K25" s="64">
        <v>8.9999999999999998E-4</v>
      </c>
      <c r="L25" s="64">
        <v>4.5999999999999999E-3</v>
      </c>
      <c r="M25" s="64">
        <v>5.9999999999999995E-4</v>
      </c>
    </row>
    <row r="26" spans="1:13">
      <c r="A26" s="65" t="s">
        <v>2762</v>
      </c>
      <c r="C26" s="12"/>
      <c r="D26" s="12"/>
      <c r="E26" s="12"/>
      <c r="F26" s="12"/>
      <c r="G26" s="67">
        <v>13911542</v>
      </c>
      <c r="I26" s="67">
        <v>0</v>
      </c>
      <c r="J26" s="67">
        <v>852372.58137000003</v>
      </c>
      <c r="L26" s="66">
        <v>0.3009</v>
      </c>
      <c r="M26" s="66">
        <v>3.7199999999999997E-2</v>
      </c>
    </row>
    <row r="27" spans="1:13">
      <c r="A27" t="s">
        <v>2763</v>
      </c>
      <c r="B27" t="s">
        <v>2764</v>
      </c>
      <c r="C27" t="s">
        <v>97</v>
      </c>
      <c r="D27" t="s">
        <v>2732</v>
      </c>
      <c r="E27" t="s">
        <v>2733</v>
      </c>
      <c r="F27" t="s">
        <v>99</v>
      </c>
      <c r="G27" s="63">
        <v>10628</v>
      </c>
      <c r="H27" s="63">
        <v>5007</v>
      </c>
      <c r="I27" s="63">
        <v>0</v>
      </c>
      <c r="J27" s="63">
        <v>532.14395999999999</v>
      </c>
      <c r="K27" s="64">
        <v>1E-4</v>
      </c>
      <c r="L27" s="64">
        <v>2.0000000000000001E-4</v>
      </c>
      <c r="M27" s="64">
        <v>0</v>
      </c>
    </row>
    <row r="28" spans="1:13">
      <c r="A28" t="s">
        <v>2765</v>
      </c>
      <c r="B28" t="s">
        <v>2766</v>
      </c>
      <c r="C28" t="s">
        <v>97</v>
      </c>
      <c r="D28" t="s">
        <v>2732</v>
      </c>
      <c r="E28" t="s">
        <v>2733</v>
      </c>
      <c r="F28" t="s">
        <v>99</v>
      </c>
      <c r="G28" s="63">
        <v>649002</v>
      </c>
      <c r="H28" s="63">
        <v>1585</v>
      </c>
      <c r="I28" s="63">
        <v>0</v>
      </c>
      <c r="J28" s="63">
        <v>10286.681699999999</v>
      </c>
      <c r="K28" s="64">
        <v>1.6999999999999999E-3</v>
      </c>
      <c r="L28" s="64">
        <v>3.5999999999999999E-3</v>
      </c>
      <c r="M28" s="64">
        <v>4.0000000000000002E-4</v>
      </c>
    </row>
    <row r="29" spans="1:13">
      <c r="A29" t="s">
        <v>2767</v>
      </c>
      <c r="B29" t="s">
        <v>2768</v>
      </c>
      <c r="C29" t="s">
        <v>97</v>
      </c>
      <c r="D29" t="s">
        <v>2732</v>
      </c>
      <c r="E29" t="s">
        <v>2733</v>
      </c>
      <c r="F29" t="s">
        <v>99</v>
      </c>
      <c r="G29" s="63">
        <v>636105</v>
      </c>
      <c r="H29" s="63">
        <v>4452</v>
      </c>
      <c r="I29" s="63">
        <v>0</v>
      </c>
      <c r="J29" s="63">
        <v>28319.3946</v>
      </c>
      <c r="K29" s="64">
        <v>5.1999999999999998E-3</v>
      </c>
      <c r="L29" s="64">
        <v>0.01</v>
      </c>
      <c r="M29" s="64">
        <v>1.1999999999999999E-3</v>
      </c>
    </row>
    <row r="30" spans="1:13">
      <c r="A30" t="s">
        <v>2769</v>
      </c>
      <c r="B30" t="s">
        <v>2770</v>
      </c>
      <c r="C30" t="s">
        <v>97</v>
      </c>
      <c r="D30" t="s">
        <v>2732</v>
      </c>
      <c r="E30" t="s">
        <v>2733</v>
      </c>
      <c r="F30" t="s">
        <v>99</v>
      </c>
      <c r="G30" s="63">
        <v>345994</v>
      </c>
      <c r="H30" s="63">
        <v>12870</v>
      </c>
      <c r="I30" s="63">
        <v>0</v>
      </c>
      <c r="J30" s="63">
        <v>44529.427799999998</v>
      </c>
      <c r="K30" s="64">
        <v>4.7E-2</v>
      </c>
      <c r="L30" s="64">
        <v>1.5699999999999999E-2</v>
      </c>
      <c r="M30" s="64">
        <v>1.9E-3</v>
      </c>
    </row>
    <row r="31" spans="1:13">
      <c r="A31" t="s">
        <v>2771</v>
      </c>
      <c r="B31" t="s">
        <v>2772</v>
      </c>
      <c r="C31" t="s">
        <v>97</v>
      </c>
      <c r="D31" t="s">
        <v>2732</v>
      </c>
      <c r="E31" t="s">
        <v>2733</v>
      </c>
      <c r="F31" t="s">
        <v>99</v>
      </c>
      <c r="G31" s="63">
        <v>1534161</v>
      </c>
      <c r="H31" s="63">
        <v>1872</v>
      </c>
      <c r="I31" s="63">
        <v>0</v>
      </c>
      <c r="J31" s="63">
        <v>28719.493920000001</v>
      </c>
      <c r="K31" s="64">
        <v>0.13220000000000001</v>
      </c>
      <c r="L31" s="64">
        <v>1.01E-2</v>
      </c>
      <c r="M31" s="64">
        <v>1.2999999999999999E-3</v>
      </c>
    </row>
    <row r="32" spans="1:13">
      <c r="A32" t="s">
        <v>2773</v>
      </c>
      <c r="B32" t="s">
        <v>2774</v>
      </c>
      <c r="C32" t="s">
        <v>97</v>
      </c>
      <c r="D32" t="s">
        <v>2742</v>
      </c>
      <c r="E32" t="s">
        <v>2733</v>
      </c>
      <c r="F32" t="s">
        <v>99</v>
      </c>
      <c r="G32" s="63">
        <v>2960000</v>
      </c>
      <c r="H32" s="63">
        <v>5754</v>
      </c>
      <c r="I32" s="63">
        <v>0</v>
      </c>
      <c r="J32" s="63">
        <v>170318.4</v>
      </c>
      <c r="K32" s="64">
        <v>0.12139999999999999</v>
      </c>
      <c r="L32" s="64">
        <v>6.0100000000000001E-2</v>
      </c>
      <c r="M32" s="64">
        <v>7.4000000000000003E-3</v>
      </c>
    </row>
    <row r="33" spans="1:13">
      <c r="A33" t="s">
        <v>2775</v>
      </c>
      <c r="B33" t="s">
        <v>2776</v>
      </c>
      <c r="C33" t="s">
        <v>97</v>
      </c>
      <c r="D33" t="s">
        <v>2742</v>
      </c>
      <c r="E33" t="s">
        <v>2733</v>
      </c>
      <c r="F33" t="s">
        <v>99</v>
      </c>
      <c r="G33" s="63">
        <v>294117</v>
      </c>
      <c r="H33" s="63">
        <v>1999</v>
      </c>
      <c r="I33" s="63">
        <v>0</v>
      </c>
      <c r="J33" s="63">
        <v>5879.3988300000001</v>
      </c>
      <c r="K33" s="64">
        <v>3.27E-2</v>
      </c>
      <c r="L33" s="64">
        <v>2.0999999999999999E-3</v>
      </c>
      <c r="M33" s="64">
        <v>2.9999999999999997E-4</v>
      </c>
    </row>
    <row r="34" spans="1:13">
      <c r="A34" t="s">
        <v>2777</v>
      </c>
      <c r="B34" t="s">
        <v>2778</v>
      </c>
      <c r="C34" t="s">
        <v>97</v>
      </c>
      <c r="D34" t="s">
        <v>2742</v>
      </c>
      <c r="E34" t="s">
        <v>2733</v>
      </c>
      <c r="F34" t="s">
        <v>99</v>
      </c>
      <c r="G34" s="63">
        <v>523004</v>
      </c>
      <c r="H34" s="63">
        <v>6449</v>
      </c>
      <c r="I34" s="63">
        <v>0</v>
      </c>
      <c r="J34" s="63">
        <v>33728.527959999999</v>
      </c>
      <c r="K34" s="64">
        <v>0.1162</v>
      </c>
      <c r="L34" s="64">
        <v>1.1900000000000001E-2</v>
      </c>
      <c r="M34" s="64">
        <v>1.5E-3</v>
      </c>
    </row>
    <row r="35" spans="1:13">
      <c r="A35" t="s">
        <v>2779</v>
      </c>
      <c r="B35" t="s">
        <v>2780</v>
      </c>
      <c r="C35" t="s">
        <v>97</v>
      </c>
      <c r="D35" t="s">
        <v>2742</v>
      </c>
      <c r="E35" t="s">
        <v>2733</v>
      </c>
      <c r="F35" t="s">
        <v>99</v>
      </c>
      <c r="G35" s="63">
        <v>959498</v>
      </c>
      <c r="H35" s="63">
        <v>5758</v>
      </c>
      <c r="I35" s="63">
        <v>0</v>
      </c>
      <c r="J35" s="63">
        <v>55247.894840000001</v>
      </c>
      <c r="K35" s="64">
        <v>2.7900000000000001E-2</v>
      </c>
      <c r="L35" s="64">
        <v>1.95E-2</v>
      </c>
      <c r="M35" s="64">
        <v>2.3999999999999998E-3</v>
      </c>
    </row>
    <row r="36" spans="1:13">
      <c r="A36" t="s">
        <v>2781</v>
      </c>
      <c r="B36" t="s">
        <v>2782</v>
      </c>
      <c r="C36" t="s">
        <v>97</v>
      </c>
      <c r="D36" t="s">
        <v>2783</v>
      </c>
      <c r="E36" t="s">
        <v>2733</v>
      </c>
      <c r="F36" t="s">
        <v>99</v>
      </c>
      <c r="G36" s="63">
        <v>243797</v>
      </c>
      <c r="H36" s="63">
        <v>6622</v>
      </c>
      <c r="I36" s="63">
        <v>0</v>
      </c>
      <c r="J36" s="63">
        <v>16144.23734</v>
      </c>
      <c r="K36" s="64">
        <v>3.4299999999999997E-2</v>
      </c>
      <c r="L36" s="64">
        <v>5.7000000000000002E-3</v>
      </c>
      <c r="M36" s="64">
        <v>6.9999999999999999E-4</v>
      </c>
    </row>
    <row r="37" spans="1:13">
      <c r="A37" t="s">
        <v>2784</v>
      </c>
      <c r="B37" t="s">
        <v>2785</v>
      </c>
      <c r="C37" t="s">
        <v>97</v>
      </c>
      <c r="D37" t="s">
        <v>2783</v>
      </c>
      <c r="E37" t="s">
        <v>2733</v>
      </c>
      <c r="F37" t="s">
        <v>99</v>
      </c>
      <c r="G37" s="63">
        <v>270278</v>
      </c>
      <c r="H37" s="63">
        <v>7384</v>
      </c>
      <c r="I37" s="63">
        <v>0</v>
      </c>
      <c r="J37" s="63">
        <v>19957.327519999999</v>
      </c>
      <c r="K37" s="64">
        <v>2.76E-2</v>
      </c>
      <c r="L37" s="64">
        <v>7.0000000000000001E-3</v>
      </c>
      <c r="M37" s="64">
        <v>8.9999999999999998E-4</v>
      </c>
    </row>
    <row r="38" spans="1:13">
      <c r="A38" t="s">
        <v>2786</v>
      </c>
      <c r="B38" t="s">
        <v>2787</v>
      </c>
      <c r="C38" t="s">
        <v>97</v>
      </c>
      <c r="D38" t="s">
        <v>2783</v>
      </c>
      <c r="E38" t="s">
        <v>2733</v>
      </c>
      <c r="F38" t="s">
        <v>99</v>
      </c>
      <c r="G38" s="63">
        <v>810922</v>
      </c>
      <c r="H38" s="63">
        <v>7003</v>
      </c>
      <c r="I38" s="63">
        <v>0</v>
      </c>
      <c r="J38" s="63">
        <v>56788.867660000004</v>
      </c>
      <c r="K38" s="64">
        <v>8.1100000000000005E-2</v>
      </c>
      <c r="L38" s="64">
        <v>0.02</v>
      </c>
      <c r="M38" s="64">
        <v>2.5000000000000001E-3</v>
      </c>
    </row>
    <row r="39" spans="1:13">
      <c r="A39" t="s">
        <v>2788</v>
      </c>
      <c r="B39" t="s">
        <v>2789</v>
      </c>
      <c r="C39" t="s">
        <v>97</v>
      </c>
      <c r="D39" t="s">
        <v>2745</v>
      </c>
      <c r="E39" t="s">
        <v>2733</v>
      </c>
      <c r="F39" t="s">
        <v>99</v>
      </c>
      <c r="G39" s="63">
        <v>195958</v>
      </c>
      <c r="H39" s="63">
        <v>24640</v>
      </c>
      <c r="I39" s="63">
        <v>0</v>
      </c>
      <c r="J39" s="63">
        <v>48284.051200000002</v>
      </c>
      <c r="K39" s="64">
        <v>1.15E-2</v>
      </c>
      <c r="L39" s="64">
        <v>1.7000000000000001E-2</v>
      </c>
      <c r="M39" s="64">
        <v>2.0999999999999999E-3</v>
      </c>
    </row>
    <row r="40" spans="1:13">
      <c r="A40" t="s">
        <v>2790</v>
      </c>
      <c r="B40" t="s">
        <v>2791</v>
      </c>
      <c r="C40" t="s">
        <v>97</v>
      </c>
      <c r="D40" t="s">
        <v>2745</v>
      </c>
      <c r="E40" t="s">
        <v>2733</v>
      </c>
      <c r="F40" t="s">
        <v>99</v>
      </c>
      <c r="G40" s="63">
        <v>248750</v>
      </c>
      <c r="H40" s="63">
        <v>7980</v>
      </c>
      <c r="I40" s="63">
        <v>0</v>
      </c>
      <c r="J40" s="63">
        <v>19850.25</v>
      </c>
      <c r="K40" s="64">
        <v>2.6599999999999999E-2</v>
      </c>
      <c r="L40" s="64">
        <v>7.0000000000000001E-3</v>
      </c>
      <c r="M40" s="64">
        <v>8.9999999999999998E-4</v>
      </c>
    </row>
    <row r="41" spans="1:13">
      <c r="A41" t="s">
        <v>2792</v>
      </c>
      <c r="B41" t="s">
        <v>2793</v>
      </c>
      <c r="C41" t="s">
        <v>97</v>
      </c>
      <c r="D41" t="s">
        <v>2745</v>
      </c>
      <c r="E41" t="s">
        <v>2733</v>
      </c>
      <c r="F41" t="s">
        <v>99</v>
      </c>
      <c r="G41" s="63">
        <v>238022</v>
      </c>
      <c r="H41" s="63">
        <v>15970</v>
      </c>
      <c r="I41" s="63">
        <v>0</v>
      </c>
      <c r="J41" s="63">
        <v>38012.113400000002</v>
      </c>
      <c r="K41" s="64">
        <v>9.1999999999999998E-3</v>
      </c>
      <c r="L41" s="64">
        <v>1.34E-2</v>
      </c>
      <c r="M41" s="64">
        <v>1.6999999999999999E-3</v>
      </c>
    </row>
    <row r="42" spans="1:13">
      <c r="A42" t="s">
        <v>2794</v>
      </c>
      <c r="B42" t="s">
        <v>2795</v>
      </c>
      <c r="C42" t="s">
        <v>97</v>
      </c>
      <c r="D42" t="s">
        <v>2745</v>
      </c>
      <c r="E42" t="s">
        <v>2733</v>
      </c>
      <c r="F42" t="s">
        <v>99</v>
      </c>
      <c r="G42" s="63">
        <v>864251</v>
      </c>
      <c r="H42" s="63">
        <v>2088</v>
      </c>
      <c r="I42" s="63">
        <v>0</v>
      </c>
      <c r="J42" s="63">
        <v>18045.560880000001</v>
      </c>
      <c r="K42" s="64">
        <v>1.5699999999999999E-2</v>
      </c>
      <c r="L42" s="64">
        <v>6.4000000000000003E-3</v>
      </c>
      <c r="M42" s="64">
        <v>8.0000000000000004E-4</v>
      </c>
    </row>
    <row r="43" spans="1:13">
      <c r="A43" t="s">
        <v>2796</v>
      </c>
      <c r="B43" t="s">
        <v>2797</v>
      </c>
      <c r="C43" t="s">
        <v>97</v>
      </c>
      <c r="D43" t="s">
        <v>2752</v>
      </c>
      <c r="E43" t="s">
        <v>2733</v>
      </c>
      <c r="F43" t="s">
        <v>99</v>
      </c>
      <c r="G43" s="63">
        <v>53877</v>
      </c>
      <c r="H43" s="63">
        <v>13840</v>
      </c>
      <c r="I43" s="63">
        <v>0</v>
      </c>
      <c r="J43" s="63">
        <v>7456.5767999999998</v>
      </c>
      <c r="K43" s="64">
        <v>2.7000000000000001E-3</v>
      </c>
      <c r="L43" s="64">
        <v>2.5999999999999999E-3</v>
      </c>
      <c r="M43" s="64">
        <v>2.9999999999999997E-4</v>
      </c>
    </row>
    <row r="44" spans="1:13">
      <c r="A44" t="s">
        <v>2798</v>
      </c>
      <c r="B44" t="s">
        <v>2799</v>
      </c>
      <c r="C44" t="s">
        <v>97</v>
      </c>
      <c r="D44" t="s">
        <v>2752</v>
      </c>
      <c r="E44" t="s">
        <v>2733</v>
      </c>
      <c r="F44" t="s">
        <v>99</v>
      </c>
      <c r="G44" s="63">
        <v>366955</v>
      </c>
      <c r="H44" s="63">
        <v>7106</v>
      </c>
      <c r="I44" s="63">
        <v>0</v>
      </c>
      <c r="J44" s="63">
        <v>26075.8223</v>
      </c>
      <c r="K44" s="64">
        <v>3.7000000000000002E-3</v>
      </c>
      <c r="L44" s="64">
        <v>9.1999999999999998E-3</v>
      </c>
      <c r="M44" s="64">
        <v>1.1000000000000001E-3</v>
      </c>
    </row>
    <row r="45" spans="1:13">
      <c r="A45" t="s">
        <v>2800</v>
      </c>
      <c r="B45" t="s">
        <v>2801</v>
      </c>
      <c r="C45" t="s">
        <v>97</v>
      </c>
      <c r="D45" t="s">
        <v>2752</v>
      </c>
      <c r="E45" t="s">
        <v>2733</v>
      </c>
      <c r="F45" t="s">
        <v>99</v>
      </c>
      <c r="G45" s="63">
        <v>134486</v>
      </c>
      <c r="H45" s="63">
        <v>13500</v>
      </c>
      <c r="I45" s="63">
        <v>0</v>
      </c>
      <c r="J45" s="63">
        <v>18155.61</v>
      </c>
      <c r="K45" s="64">
        <v>1.4E-3</v>
      </c>
      <c r="L45" s="64">
        <v>6.4000000000000003E-3</v>
      </c>
      <c r="M45" s="64">
        <v>8.0000000000000004E-4</v>
      </c>
    </row>
    <row r="46" spans="1:13">
      <c r="A46" t="s">
        <v>2802</v>
      </c>
      <c r="B46" t="s">
        <v>2803</v>
      </c>
      <c r="C46" t="s">
        <v>97</v>
      </c>
      <c r="D46" t="s">
        <v>2757</v>
      </c>
      <c r="E46" t="s">
        <v>2733</v>
      </c>
      <c r="F46" t="s">
        <v>99</v>
      </c>
      <c r="G46" s="63">
        <v>118000</v>
      </c>
      <c r="H46" s="63">
        <v>8058</v>
      </c>
      <c r="I46" s="63">
        <v>0</v>
      </c>
      <c r="J46" s="63">
        <v>9508.44</v>
      </c>
      <c r="K46" s="64">
        <v>3.3700000000000001E-2</v>
      </c>
      <c r="L46" s="64">
        <v>3.3999999999999998E-3</v>
      </c>
      <c r="M46" s="64">
        <v>4.0000000000000002E-4</v>
      </c>
    </row>
    <row r="47" spans="1:13">
      <c r="A47" t="s">
        <v>2804</v>
      </c>
      <c r="B47" t="s">
        <v>2805</v>
      </c>
      <c r="C47" t="s">
        <v>97</v>
      </c>
      <c r="D47" t="s">
        <v>2757</v>
      </c>
      <c r="E47" t="s">
        <v>2733</v>
      </c>
      <c r="F47" t="s">
        <v>99</v>
      </c>
      <c r="G47" s="63">
        <v>4641</v>
      </c>
      <c r="H47" s="63">
        <v>19690</v>
      </c>
      <c r="I47" s="63">
        <v>0</v>
      </c>
      <c r="J47" s="63">
        <v>913.81290000000001</v>
      </c>
      <c r="K47" s="64">
        <v>5.0000000000000001E-4</v>
      </c>
      <c r="L47" s="64">
        <v>2.9999999999999997E-4</v>
      </c>
      <c r="M47" s="64">
        <v>0</v>
      </c>
    </row>
    <row r="48" spans="1:13">
      <c r="A48" t="s">
        <v>2806</v>
      </c>
      <c r="B48" t="s">
        <v>2807</v>
      </c>
      <c r="C48" t="s">
        <v>97</v>
      </c>
      <c r="D48" t="s">
        <v>2757</v>
      </c>
      <c r="E48" t="s">
        <v>2733</v>
      </c>
      <c r="F48" t="s">
        <v>103</v>
      </c>
      <c r="G48" s="63">
        <v>76537</v>
      </c>
      <c r="H48" s="63">
        <v>28430</v>
      </c>
      <c r="I48" s="63">
        <v>0</v>
      </c>
      <c r="J48" s="63">
        <v>21759.469099999998</v>
      </c>
      <c r="K48" s="64">
        <v>2.6599999999999999E-2</v>
      </c>
      <c r="L48" s="64">
        <v>7.7000000000000002E-3</v>
      </c>
      <c r="M48" s="64">
        <v>1E-3</v>
      </c>
    </row>
    <row r="49" spans="1:13">
      <c r="A49" t="s">
        <v>2808</v>
      </c>
      <c r="B49" t="s">
        <v>2809</v>
      </c>
      <c r="C49" t="s">
        <v>97</v>
      </c>
      <c r="D49" t="s">
        <v>2757</v>
      </c>
      <c r="E49" t="s">
        <v>2733</v>
      </c>
      <c r="F49" t="s">
        <v>99</v>
      </c>
      <c r="G49" s="63">
        <v>13439</v>
      </c>
      <c r="H49" s="63">
        <v>5424</v>
      </c>
      <c r="I49" s="63">
        <v>0</v>
      </c>
      <c r="J49" s="63">
        <v>728.93136000000004</v>
      </c>
      <c r="K49" s="64">
        <v>5.9999999999999995E-4</v>
      </c>
      <c r="L49" s="64">
        <v>2.9999999999999997E-4</v>
      </c>
      <c r="M49" s="64">
        <v>0</v>
      </c>
    </row>
    <row r="50" spans="1:13">
      <c r="A50" t="s">
        <v>2810</v>
      </c>
      <c r="B50" t="s">
        <v>2811</v>
      </c>
      <c r="C50" t="s">
        <v>97</v>
      </c>
      <c r="D50" t="s">
        <v>2757</v>
      </c>
      <c r="E50" t="s">
        <v>2733</v>
      </c>
      <c r="F50" t="s">
        <v>99</v>
      </c>
      <c r="G50" s="63">
        <v>82400</v>
      </c>
      <c r="H50" s="63">
        <v>9720</v>
      </c>
      <c r="I50" s="63">
        <v>0</v>
      </c>
      <c r="J50" s="63">
        <v>8009.28</v>
      </c>
      <c r="K50" s="64">
        <v>2.6100000000000002E-2</v>
      </c>
      <c r="L50" s="64">
        <v>2.8E-3</v>
      </c>
      <c r="M50" s="64">
        <v>2.9999999999999997E-4</v>
      </c>
    </row>
    <row r="51" spans="1:13">
      <c r="A51" t="s">
        <v>2812</v>
      </c>
      <c r="B51" t="s">
        <v>2813</v>
      </c>
      <c r="C51" t="s">
        <v>97</v>
      </c>
      <c r="D51" t="s">
        <v>2757</v>
      </c>
      <c r="E51" t="s">
        <v>2733</v>
      </c>
      <c r="F51" t="s">
        <v>99</v>
      </c>
      <c r="G51" s="63">
        <v>70239</v>
      </c>
      <c r="H51" s="63">
        <v>20030</v>
      </c>
      <c r="I51" s="63">
        <v>0</v>
      </c>
      <c r="J51" s="63">
        <v>14068.8717</v>
      </c>
      <c r="K51" s="64">
        <v>5.8500000000000003E-2</v>
      </c>
      <c r="L51" s="64">
        <v>5.0000000000000001E-3</v>
      </c>
      <c r="M51" s="64">
        <v>5.9999999999999995E-4</v>
      </c>
    </row>
    <row r="52" spans="1:13">
      <c r="A52" t="s">
        <v>2814</v>
      </c>
      <c r="B52" t="s">
        <v>2815</v>
      </c>
      <c r="C52" t="s">
        <v>97</v>
      </c>
      <c r="D52" t="s">
        <v>2757</v>
      </c>
      <c r="E52" t="s">
        <v>2733</v>
      </c>
      <c r="F52" t="s">
        <v>99</v>
      </c>
      <c r="G52" s="63">
        <v>114665</v>
      </c>
      <c r="H52" s="63">
        <v>12080</v>
      </c>
      <c r="I52" s="63">
        <v>0</v>
      </c>
      <c r="J52" s="63">
        <v>13851.531999999999</v>
      </c>
      <c r="K52" s="64">
        <v>9.9000000000000008E-3</v>
      </c>
      <c r="L52" s="64">
        <v>4.8999999999999998E-3</v>
      </c>
      <c r="M52" s="64">
        <v>5.9999999999999995E-4</v>
      </c>
    </row>
    <row r="53" spans="1:13">
      <c r="A53" t="s">
        <v>2816</v>
      </c>
      <c r="B53" t="s">
        <v>2817</v>
      </c>
      <c r="C53" t="s">
        <v>97</v>
      </c>
      <c r="D53" t="s">
        <v>2757</v>
      </c>
      <c r="E53" t="s">
        <v>2733</v>
      </c>
      <c r="F53" t="s">
        <v>99</v>
      </c>
      <c r="G53" s="63">
        <v>371500</v>
      </c>
      <c r="H53" s="63">
        <v>4149</v>
      </c>
      <c r="I53" s="63">
        <v>0</v>
      </c>
      <c r="J53" s="63">
        <v>15413.535</v>
      </c>
      <c r="K53" s="64">
        <v>1.09E-2</v>
      </c>
      <c r="L53" s="64">
        <v>5.4000000000000003E-3</v>
      </c>
      <c r="M53" s="64">
        <v>6.9999999999999999E-4</v>
      </c>
    </row>
    <row r="54" spans="1:13">
      <c r="A54" t="s">
        <v>2818</v>
      </c>
      <c r="B54" t="s">
        <v>2819</v>
      </c>
      <c r="C54" t="s">
        <v>97</v>
      </c>
      <c r="D54" t="s">
        <v>2757</v>
      </c>
      <c r="E54" t="s">
        <v>2733</v>
      </c>
      <c r="F54" t="s">
        <v>103</v>
      </c>
      <c r="G54" s="63">
        <v>19761</v>
      </c>
      <c r="H54" s="63">
        <v>45380</v>
      </c>
      <c r="I54" s="63">
        <v>0</v>
      </c>
      <c r="J54" s="63">
        <v>8967.5418000000009</v>
      </c>
      <c r="K54" s="64">
        <v>1.5E-3</v>
      </c>
      <c r="L54" s="64">
        <v>3.2000000000000002E-3</v>
      </c>
      <c r="M54" s="64">
        <v>4.0000000000000002E-4</v>
      </c>
    </row>
    <row r="55" spans="1:13">
      <c r="A55" t="s">
        <v>2820</v>
      </c>
      <c r="B55" t="s">
        <v>2821</v>
      </c>
      <c r="C55" t="s">
        <v>97</v>
      </c>
      <c r="D55" t="s">
        <v>2757</v>
      </c>
      <c r="E55" t="s">
        <v>2733</v>
      </c>
      <c r="F55" t="s">
        <v>99</v>
      </c>
      <c r="G55" s="63">
        <v>359154</v>
      </c>
      <c r="H55" s="63">
        <v>13640</v>
      </c>
      <c r="I55" s="63">
        <v>0</v>
      </c>
      <c r="J55" s="63">
        <v>48988.605600000003</v>
      </c>
      <c r="K55" s="64">
        <v>1.01E-2</v>
      </c>
      <c r="L55" s="64">
        <v>1.7299999999999999E-2</v>
      </c>
      <c r="M55" s="64">
        <v>2.0999999999999999E-3</v>
      </c>
    </row>
    <row r="56" spans="1:13">
      <c r="A56" t="s">
        <v>2822</v>
      </c>
      <c r="B56" t="s">
        <v>2823</v>
      </c>
      <c r="C56" t="s">
        <v>97</v>
      </c>
      <c r="D56" t="s">
        <v>2757</v>
      </c>
      <c r="E56" t="s">
        <v>2733</v>
      </c>
      <c r="F56" t="s">
        <v>99</v>
      </c>
      <c r="G56" s="63">
        <v>1315294</v>
      </c>
      <c r="H56" s="63">
        <v>4445</v>
      </c>
      <c r="I56" s="63">
        <v>0</v>
      </c>
      <c r="J56" s="63">
        <v>58464.818299999999</v>
      </c>
      <c r="K56" s="64">
        <v>1.17E-2</v>
      </c>
      <c r="L56" s="64">
        <v>2.06E-2</v>
      </c>
      <c r="M56" s="64">
        <v>2.5999999999999999E-3</v>
      </c>
    </row>
    <row r="57" spans="1:13">
      <c r="A57" t="s">
        <v>2824</v>
      </c>
      <c r="B57" t="s">
        <v>2825</v>
      </c>
      <c r="C57" t="s">
        <v>97</v>
      </c>
      <c r="D57" t="s">
        <v>2757</v>
      </c>
      <c r="E57" t="s">
        <v>2733</v>
      </c>
      <c r="F57" t="s">
        <v>99</v>
      </c>
      <c r="G57" s="63">
        <v>7850</v>
      </c>
      <c r="H57" s="63">
        <v>33540</v>
      </c>
      <c r="I57" s="63">
        <v>0</v>
      </c>
      <c r="J57" s="63">
        <v>2632.89</v>
      </c>
      <c r="K57" s="64">
        <v>2.8E-3</v>
      </c>
      <c r="L57" s="64">
        <v>8.9999999999999998E-4</v>
      </c>
      <c r="M57" s="64">
        <v>1E-4</v>
      </c>
    </row>
    <row r="58" spans="1:13">
      <c r="A58" t="s">
        <v>2826</v>
      </c>
      <c r="B58" t="s">
        <v>2827</v>
      </c>
      <c r="C58" t="s">
        <v>97</v>
      </c>
      <c r="D58" t="s">
        <v>2757</v>
      </c>
      <c r="E58" t="s">
        <v>2733</v>
      </c>
      <c r="F58" t="s">
        <v>99</v>
      </c>
      <c r="G58" s="63">
        <v>18257</v>
      </c>
      <c r="H58" s="63">
        <v>14970</v>
      </c>
      <c r="I58" s="63">
        <v>0</v>
      </c>
      <c r="J58" s="63">
        <v>2733.0729000000001</v>
      </c>
      <c r="K58" s="64">
        <v>4.0000000000000002E-4</v>
      </c>
      <c r="L58" s="64">
        <v>1E-3</v>
      </c>
      <c r="M58" s="64">
        <v>1E-4</v>
      </c>
    </row>
    <row r="59" spans="1:13">
      <c r="A59" s="65" t="s">
        <v>2828</v>
      </c>
      <c r="C59" s="12"/>
      <c r="D59" s="12"/>
      <c r="E59" s="12"/>
      <c r="F59" s="12"/>
      <c r="G59" s="67">
        <v>18277637.039999999</v>
      </c>
      <c r="I59" s="67">
        <v>0</v>
      </c>
      <c r="J59" s="67">
        <v>109196.52943172</v>
      </c>
      <c r="L59" s="66">
        <v>3.85E-2</v>
      </c>
      <c r="M59" s="66">
        <v>4.7999999999999996E-3</v>
      </c>
    </row>
    <row r="60" spans="1:13">
      <c r="A60" t="s">
        <v>2829</v>
      </c>
      <c r="B60" t="s">
        <v>2830</v>
      </c>
      <c r="C60" t="s">
        <v>97</v>
      </c>
      <c r="D60" t="s">
        <v>2732</v>
      </c>
      <c r="E60" t="s">
        <v>2831</v>
      </c>
      <c r="F60" t="s">
        <v>99</v>
      </c>
      <c r="G60" s="63">
        <v>814187</v>
      </c>
      <c r="H60" s="63">
        <v>388.05</v>
      </c>
      <c r="I60" s="63">
        <v>0</v>
      </c>
      <c r="J60" s="63">
        <v>3159.4526535</v>
      </c>
      <c r="K60" s="64">
        <v>3.5999999999999999E-3</v>
      </c>
      <c r="L60" s="64">
        <v>1.1000000000000001E-3</v>
      </c>
      <c r="M60" s="64">
        <v>1E-4</v>
      </c>
    </row>
    <row r="61" spans="1:13">
      <c r="A61" t="s">
        <v>2832</v>
      </c>
      <c r="B61" t="s">
        <v>2833</v>
      </c>
      <c r="C61" t="s">
        <v>97</v>
      </c>
      <c r="D61" t="s">
        <v>2742</v>
      </c>
      <c r="E61" t="s">
        <v>2831</v>
      </c>
      <c r="F61" t="s">
        <v>99</v>
      </c>
      <c r="G61" s="63">
        <v>924749</v>
      </c>
      <c r="H61" s="63">
        <v>454.26</v>
      </c>
      <c r="I61" s="63">
        <v>0</v>
      </c>
      <c r="J61" s="63">
        <v>4200.7648073999999</v>
      </c>
      <c r="K61" s="64">
        <v>6.4000000000000003E-3</v>
      </c>
      <c r="L61" s="64">
        <v>1.5E-3</v>
      </c>
      <c r="M61" s="64">
        <v>2.0000000000000001E-4</v>
      </c>
    </row>
    <row r="62" spans="1:13">
      <c r="A62" t="s">
        <v>2834</v>
      </c>
      <c r="B62" t="s">
        <v>2835</v>
      </c>
      <c r="C62" t="s">
        <v>97</v>
      </c>
      <c r="D62" t="s">
        <v>2745</v>
      </c>
      <c r="E62" t="s">
        <v>2831</v>
      </c>
      <c r="F62" t="s">
        <v>99</v>
      </c>
      <c r="G62" s="63">
        <v>104768</v>
      </c>
      <c r="H62" s="63">
        <v>3708.62</v>
      </c>
      <c r="I62" s="63">
        <v>0</v>
      </c>
      <c r="J62" s="63">
        <v>3885.4470016</v>
      </c>
      <c r="K62" s="64">
        <v>4.7000000000000002E-3</v>
      </c>
      <c r="L62" s="64">
        <v>1.4E-3</v>
      </c>
      <c r="M62" s="64">
        <v>2.0000000000000001E-4</v>
      </c>
    </row>
    <row r="63" spans="1:13">
      <c r="A63" t="s">
        <v>2836</v>
      </c>
      <c r="B63" t="s">
        <v>2837</v>
      </c>
      <c r="C63" t="s">
        <v>97</v>
      </c>
      <c r="D63" t="s">
        <v>2745</v>
      </c>
      <c r="E63" t="s">
        <v>2831</v>
      </c>
      <c r="F63" t="s">
        <v>99</v>
      </c>
      <c r="G63" s="63">
        <v>152079</v>
      </c>
      <c r="H63" s="63">
        <v>388.92</v>
      </c>
      <c r="I63" s="63">
        <v>0</v>
      </c>
      <c r="J63" s="63">
        <v>591.46564679999994</v>
      </c>
      <c r="K63" s="64">
        <v>2.0000000000000001E-4</v>
      </c>
      <c r="L63" s="64">
        <v>2.0000000000000001E-4</v>
      </c>
      <c r="M63" s="64">
        <v>0</v>
      </c>
    </row>
    <row r="64" spans="1:13">
      <c r="A64" t="s">
        <v>2838</v>
      </c>
      <c r="B64" t="s">
        <v>2839</v>
      </c>
      <c r="C64" t="s">
        <v>97</v>
      </c>
      <c r="D64" t="s">
        <v>2752</v>
      </c>
      <c r="E64" t="s">
        <v>2831</v>
      </c>
      <c r="F64" t="s">
        <v>99</v>
      </c>
      <c r="G64" s="63">
        <v>3565684</v>
      </c>
      <c r="H64" s="63">
        <v>367.34</v>
      </c>
      <c r="I64" s="63">
        <v>0</v>
      </c>
      <c r="J64" s="63">
        <v>13098.183605599999</v>
      </c>
      <c r="K64" s="64">
        <v>1.2999999999999999E-3</v>
      </c>
      <c r="L64" s="64">
        <v>4.5999999999999999E-3</v>
      </c>
      <c r="M64" s="64">
        <v>5.9999999999999995E-4</v>
      </c>
    </row>
    <row r="65" spans="1:13">
      <c r="A65" t="s">
        <v>2840</v>
      </c>
      <c r="B65" t="s">
        <v>2841</v>
      </c>
      <c r="C65" t="s">
        <v>97</v>
      </c>
      <c r="D65" t="s">
        <v>2752</v>
      </c>
      <c r="E65" t="s">
        <v>2831</v>
      </c>
      <c r="F65" t="s">
        <v>99</v>
      </c>
      <c r="G65" s="63">
        <v>34857</v>
      </c>
      <c r="H65" s="63">
        <v>3657.54</v>
      </c>
      <c r="I65" s="63">
        <v>0</v>
      </c>
      <c r="J65" s="63">
        <v>1274.9087178</v>
      </c>
      <c r="K65" s="64">
        <v>1.6000000000000001E-3</v>
      </c>
      <c r="L65" s="64">
        <v>5.0000000000000001E-4</v>
      </c>
      <c r="M65" s="64">
        <v>1E-4</v>
      </c>
    </row>
    <row r="66" spans="1:13">
      <c r="A66" t="s">
        <v>2842</v>
      </c>
      <c r="B66" t="s">
        <v>2843</v>
      </c>
      <c r="C66" t="s">
        <v>97</v>
      </c>
      <c r="D66" t="s">
        <v>2752</v>
      </c>
      <c r="E66" t="s">
        <v>2831</v>
      </c>
      <c r="F66" t="s">
        <v>99</v>
      </c>
      <c r="G66" s="63">
        <v>11551500.039999999</v>
      </c>
      <c r="H66" s="63">
        <v>357.05</v>
      </c>
      <c r="I66" s="63">
        <v>0</v>
      </c>
      <c r="J66" s="63">
        <v>41244.630892820001</v>
      </c>
      <c r="K66" s="64">
        <v>8.3999999999999995E-3</v>
      </c>
      <c r="L66" s="64">
        <v>1.46E-2</v>
      </c>
      <c r="M66" s="64">
        <v>1.8E-3</v>
      </c>
    </row>
    <row r="67" spans="1:13">
      <c r="A67" t="s">
        <v>2844</v>
      </c>
      <c r="B67" t="s">
        <v>2845</v>
      </c>
      <c r="C67" t="s">
        <v>97</v>
      </c>
      <c r="D67" t="s">
        <v>2752</v>
      </c>
      <c r="E67" t="s">
        <v>2831</v>
      </c>
      <c r="F67" t="s">
        <v>99</v>
      </c>
      <c r="G67" s="63">
        <v>532687</v>
      </c>
      <c r="H67" s="63">
        <v>3708.42</v>
      </c>
      <c r="I67" s="63">
        <v>0</v>
      </c>
      <c r="J67" s="63">
        <v>19754.271245399999</v>
      </c>
      <c r="K67" s="64">
        <v>2.6800000000000001E-2</v>
      </c>
      <c r="L67" s="64">
        <v>7.0000000000000001E-3</v>
      </c>
      <c r="M67" s="64">
        <v>8.9999999999999998E-4</v>
      </c>
    </row>
    <row r="68" spans="1:13">
      <c r="A68" t="s">
        <v>2846</v>
      </c>
      <c r="B68" t="s">
        <v>2847</v>
      </c>
      <c r="C68" t="s">
        <v>97</v>
      </c>
      <c r="D68" t="s">
        <v>2757</v>
      </c>
      <c r="E68" t="s">
        <v>2831</v>
      </c>
      <c r="F68" t="s">
        <v>99</v>
      </c>
      <c r="G68" s="63">
        <v>125391</v>
      </c>
      <c r="H68" s="63">
        <v>3972.86</v>
      </c>
      <c r="I68" s="63">
        <v>0</v>
      </c>
      <c r="J68" s="63">
        <v>4981.6088825999996</v>
      </c>
      <c r="K68" s="64">
        <v>5.4000000000000003E-3</v>
      </c>
      <c r="L68" s="64">
        <v>1.8E-3</v>
      </c>
      <c r="M68" s="64">
        <v>2.0000000000000001E-4</v>
      </c>
    </row>
    <row r="69" spans="1:13">
      <c r="A69" t="s">
        <v>2848</v>
      </c>
      <c r="B69" t="s">
        <v>2849</v>
      </c>
      <c r="C69" t="s">
        <v>97</v>
      </c>
      <c r="D69" t="s">
        <v>2757</v>
      </c>
      <c r="E69" t="s">
        <v>2831</v>
      </c>
      <c r="F69" t="s">
        <v>99</v>
      </c>
      <c r="G69" s="63">
        <v>48405</v>
      </c>
      <c r="H69" s="63">
        <v>3311</v>
      </c>
      <c r="I69" s="63">
        <v>0</v>
      </c>
      <c r="J69" s="63">
        <v>1602.6895500000001</v>
      </c>
      <c r="K69" s="64">
        <v>2.8999999999999998E-3</v>
      </c>
      <c r="L69" s="64">
        <v>5.9999999999999995E-4</v>
      </c>
      <c r="M69" s="64">
        <v>1E-4</v>
      </c>
    </row>
    <row r="70" spans="1:13">
      <c r="A70" t="s">
        <v>2850</v>
      </c>
      <c r="B70" t="s">
        <v>2851</v>
      </c>
      <c r="C70" t="s">
        <v>97</v>
      </c>
      <c r="D70" t="s">
        <v>2757</v>
      </c>
      <c r="E70" t="s">
        <v>2831</v>
      </c>
      <c r="F70" t="s">
        <v>99</v>
      </c>
      <c r="G70" s="63">
        <v>287346</v>
      </c>
      <c r="H70" s="63">
        <v>3679.97</v>
      </c>
      <c r="I70" s="63">
        <v>0</v>
      </c>
      <c r="J70" s="63">
        <v>10574.246596200001</v>
      </c>
      <c r="K70" s="64">
        <v>1.9E-3</v>
      </c>
      <c r="L70" s="64">
        <v>3.7000000000000002E-3</v>
      </c>
      <c r="M70" s="64">
        <v>5.0000000000000001E-4</v>
      </c>
    </row>
    <row r="71" spans="1:13">
      <c r="A71" t="s">
        <v>2852</v>
      </c>
      <c r="B71" t="s">
        <v>2853</v>
      </c>
      <c r="C71" t="s">
        <v>97</v>
      </c>
      <c r="D71" t="s">
        <v>2757</v>
      </c>
      <c r="E71" t="s">
        <v>2831</v>
      </c>
      <c r="F71" t="s">
        <v>99</v>
      </c>
      <c r="G71" s="63">
        <v>135984</v>
      </c>
      <c r="H71" s="63">
        <v>3551.05</v>
      </c>
      <c r="I71" s="63">
        <v>0</v>
      </c>
      <c r="J71" s="63">
        <v>4828.8598320000001</v>
      </c>
      <c r="K71" s="64">
        <v>1E-3</v>
      </c>
      <c r="L71" s="64">
        <v>1.6999999999999999E-3</v>
      </c>
      <c r="M71" s="64">
        <v>2.0000000000000001E-4</v>
      </c>
    </row>
    <row r="72" spans="1:13">
      <c r="A72" s="65" t="s">
        <v>2854</v>
      </c>
      <c r="C72" s="12"/>
      <c r="D72" s="12"/>
      <c r="E72" s="12"/>
      <c r="F72" s="12"/>
      <c r="G72" s="67">
        <v>41147</v>
      </c>
      <c r="I72" s="67">
        <v>0</v>
      </c>
      <c r="J72" s="67">
        <v>3023.1540447000002</v>
      </c>
      <c r="L72" s="66">
        <v>1.1000000000000001E-3</v>
      </c>
      <c r="M72" s="66">
        <v>1E-4</v>
      </c>
    </row>
    <row r="73" spans="1:13">
      <c r="A73" t="s">
        <v>2855</v>
      </c>
      <c r="B73" t="s">
        <v>2856</v>
      </c>
      <c r="C73" t="s">
        <v>97</v>
      </c>
      <c r="D73" t="s">
        <v>2757</v>
      </c>
      <c r="E73" t="s">
        <v>2831</v>
      </c>
      <c r="F73" t="s">
        <v>99</v>
      </c>
      <c r="G73" s="63">
        <v>28723</v>
      </c>
      <c r="H73" s="63">
        <v>6323.89</v>
      </c>
      <c r="I73" s="63">
        <v>0</v>
      </c>
      <c r="J73" s="63">
        <v>1816.4109246999999</v>
      </c>
      <c r="K73" s="64">
        <v>5.7999999999999996E-3</v>
      </c>
      <c r="L73" s="64">
        <v>5.9999999999999995E-4</v>
      </c>
      <c r="M73" s="64">
        <v>1E-4</v>
      </c>
    </row>
    <row r="74" spans="1:13">
      <c r="A74" t="s">
        <v>2857</v>
      </c>
      <c r="B74" t="s">
        <v>2858</v>
      </c>
      <c r="C74" t="s">
        <v>97</v>
      </c>
      <c r="D74" t="s">
        <v>2757</v>
      </c>
      <c r="E74" t="s">
        <v>2831</v>
      </c>
      <c r="F74" t="s">
        <v>99</v>
      </c>
      <c r="G74" s="63">
        <v>12424</v>
      </c>
      <c r="H74" s="63">
        <v>9713</v>
      </c>
      <c r="I74" s="63">
        <v>0</v>
      </c>
      <c r="J74" s="63">
        <v>1206.7431200000001</v>
      </c>
      <c r="K74" s="64">
        <v>1.1999999999999999E-3</v>
      </c>
      <c r="L74" s="64">
        <v>4.0000000000000002E-4</v>
      </c>
      <c r="M74" s="64">
        <v>1E-4</v>
      </c>
    </row>
    <row r="75" spans="1:13">
      <c r="A75" s="65" t="s">
        <v>1592</v>
      </c>
      <c r="C75" s="12"/>
      <c r="D75" s="12"/>
      <c r="E75" s="12"/>
      <c r="F75" s="12"/>
      <c r="G75" s="67">
        <v>0</v>
      </c>
      <c r="I75" s="67">
        <v>0</v>
      </c>
      <c r="J75" s="67">
        <v>0</v>
      </c>
      <c r="L75" s="66">
        <v>0</v>
      </c>
      <c r="M75" s="66">
        <v>0</v>
      </c>
    </row>
    <row r="76" spans="1:13">
      <c r="A76" t="s">
        <v>252</v>
      </c>
      <c r="B76" t="s">
        <v>252</v>
      </c>
      <c r="C76" s="12"/>
      <c r="D76" s="12"/>
      <c r="E76" t="s">
        <v>252</v>
      </c>
      <c r="F76" t="s">
        <v>252</v>
      </c>
      <c r="G76" s="63">
        <v>0</v>
      </c>
      <c r="H76" s="63">
        <v>0</v>
      </c>
      <c r="J76" s="63">
        <v>0</v>
      </c>
      <c r="K76" s="64">
        <v>0</v>
      </c>
      <c r="L76" s="64">
        <v>0</v>
      </c>
      <c r="M76" s="64">
        <v>0</v>
      </c>
    </row>
    <row r="77" spans="1:13">
      <c r="A77" s="65" t="s">
        <v>2859</v>
      </c>
      <c r="C77" s="12"/>
      <c r="D77" s="12"/>
      <c r="E77" s="12"/>
      <c r="F77" s="12"/>
      <c r="G77" s="67">
        <v>0</v>
      </c>
      <c r="I77" s="67">
        <v>0</v>
      </c>
      <c r="J77" s="67">
        <v>0</v>
      </c>
      <c r="L77" s="66">
        <v>0</v>
      </c>
      <c r="M77" s="66">
        <v>0</v>
      </c>
    </row>
    <row r="78" spans="1:13">
      <c r="A78" t="s">
        <v>252</v>
      </c>
      <c r="B78" t="s">
        <v>252</v>
      </c>
      <c r="C78" s="12"/>
      <c r="D78" s="12"/>
      <c r="E78" t="s">
        <v>252</v>
      </c>
      <c r="F78" t="s">
        <v>252</v>
      </c>
      <c r="G78" s="63">
        <v>0</v>
      </c>
      <c r="H78" s="63">
        <v>0</v>
      </c>
      <c r="J78" s="63">
        <v>0</v>
      </c>
      <c r="K78" s="64">
        <v>0</v>
      </c>
      <c r="L78" s="64">
        <v>0</v>
      </c>
      <c r="M78" s="64">
        <v>0</v>
      </c>
    </row>
    <row r="79" spans="1:13">
      <c r="A79" s="65" t="s">
        <v>256</v>
      </c>
      <c r="C79" s="12"/>
      <c r="D79" s="12"/>
      <c r="E79" s="12"/>
      <c r="F79" s="12"/>
      <c r="G79" s="67">
        <v>12918153.6</v>
      </c>
      <c r="I79" s="67">
        <v>737.44520639999996</v>
      </c>
      <c r="J79" s="67">
        <v>1752414.5604525399</v>
      </c>
      <c r="L79" s="66">
        <v>0.61870000000000003</v>
      </c>
      <c r="M79" s="66">
        <v>7.6600000000000001E-2</v>
      </c>
    </row>
    <row r="80" spans="1:13">
      <c r="A80" s="65" t="s">
        <v>2860</v>
      </c>
      <c r="C80" s="12"/>
      <c r="D80" s="12"/>
      <c r="E80" s="12"/>
      <c r="F80" s="12"/>
      <c r="G80" s="67">
        <v>11118084.6</v>
      </c>
      <c r="I80" s="67">
        <v>737.44520639999996</v>
      </c>
      <c r="J80" s="67">
        <v>1542870.1628417401</v>
      </c>
      <c r="L80" s="66">
        <v>0.54469999999999996</v>
      </c>
      <c r="M80" s="66">
        <v>6.7400000000000002E-2</v>
      </c>
    </row>
    <row r="81" spans="1:13">
      <c r="A81" t="s">
        <v>2861</v>
      </c>
      <c r="B81" t="s">
        <v>2862</v>
      </c>
      <c r="C81" t="s">
        <v>373</v>
      </c>
      <c r="D81" t="s">
        <v>2863</v>
      </c>
      <c r="E81" t="s">
        <v>2733</v>
      </c>
      <c r="F81" t="s">
        <v>103</v>
      </c>
      <c r="G81" s="63">
        <v>71451</v>
      </c>
      <c r="H81" s="63">
        <v>8933</v>
      </c>
      <c r="I81" s="63">
        <v>0</v>
      </c>
      <c r="J81" s="63">
        <v>20807.660125800001</v>
      </c>
      <c r="K81" s="64">
        <v>0</v>
      </c>
      <c r="L81" s="64">
        <v>7.3000000000000001E-3</v>
      </c>
      <c r="M81" s="64">
        <v>8.9999999999999998E-4</v>
      </c>
    </row>
    <row r="82" spans="1:13">
      <c r="A82" t="s">
        <v>2864</v>
      </c>
      <c r="B82" t="s">
        <v>2865</v>
      </c>
      <c r="C82" t="s">
        <v>373</v>
      </c>
      <c r="D82" t="s">
        <v>2562</v>
      </c>
      <c r="E82" t="s">
        <v>2733</v>
      </c>
      <c r="F82" t="s">
        <v>103</v>
      </c>
      <c r="G82" s="63">
        <v>10562</v>
      </c>
      <c r="H82" s="63">
        <v>45422</v>
      </c>
      <c r="I82" s="63">
        <v>0</v>
      </c>
      <c r="J82" s="63">
        <v>15639.7575464</v>
      </c>
      <c r="K82" s="64">
        <v>0</v>
      </c>
      <c r="L82" s="64">
        <v>5.4999999999999997E-3</v>
      </c>
      <c r="M82" s="64">
        <v>6.9999999999999999E-4</v>
      </c>
    </row>
    <row r="83" spans="1:13">
      <c r="A83" t="s">
        <v>2867</v>
      </c>
      <c r="B83" t="s">
        <v>2868</v>
      </c>
      <c r="C83" t="s">
        <v>120</v>
      </c>
      <c r="D83" t="s">
        <v>2869</v>
      </c>
      <c r="E83" t="s">
        <v>2733</v>
      </c>
      <c r="F83" t="s">
        <v>107</v>
      </c>
      <c r="G83" s="63">
        <v>17105</v>
      </c>
      <c r="H83" s="63">
        <v>19307</v>
      </c>
      <c r="I83" s="63">
        <v>0</v>
      </c>
      <c r="J83" s="63">
        <v>12796.38111378</v>
      </c>
      <c r="K83" s="64">
        <v>0</v>
      </c>
      <c r="L83" s="64">
        <v>4.4999999999999997E-3</v>
      </c>
      <c r="M83" s="64">
        <v>5.9999999999999995E-4</v>
      </c>
    </row>
    <row r="84" spans="1:13">
      <c r="A84" t="s">
        <v>2870</v>
      </c>
      <c r="B84" t="s">
        <v>2871</v>
      </c>
      <c r="C84" t="s">
        <v>120</v>
      </c>
      <c r="D84" t="s">
        <v>2872</v>
      </c>
      <c r="E84" t="s">
        <v>2733</v>
      </c>
      <c r="F84" t="s">
        <v>103</v>
      </c>
      <c r="G84" s="63">
        <v>250402</v>
      </c>
      <c r="H84" s="63">
        <v>1688</v>
      </c>
      <c r="I84" s="63">
        <v>0</v>
      </c>
      <c r="J84" s="63">
        <v>13779.3215776</v>
      </c>
      <c r="K84" s="64">
        <v>1E-4</v>
      </c>
      <c r="L84" s="64">
        <v>4.8999999999999998E-3</v>
      </c>
      <c r="M84" s="64">
        <v>5.9999999999999995E-4</v>
      </c>
    </row>
    <row r="85" spans="1:13">
      <c r="A85" t="s">
        <v>2873</v>
      </c>
      <c r="B85" t="s">
        <v>2874</v>
      </c>
      <c r="C85" t="s">
        <v>373</v>
      </c>
      <c r="D85" t="s">
        <v>2562</v>
      </c>
      <c r="E85" t="s">
        <v>2733</v>
      </c>
      <c r="F85" t="s">
        <v>103</v>
      </c>
      <c r="G85" s="63">
        <v>320104</v>
      </c>
      <c r="H85" s="63">
        <v>2598</v>
      </c>
      <c r="I85" s="63">
        <v>0</v>
      </c>
      <c r="J85" s="63">
        <v>27111.144259199998</v>
      </c>
      <c r="K85" s="64">
        <v>2.0000000000000001E-4</v>
      </c>
      <c r="L85" s="64">
        <v>9.5999999999999992E-3</v>
      </c>
      <c r="M85" s="64">
        <v>1.1999999999999999E-3</v>
      </c>
    </row>
    <row r="86" spans="1:13">
      <c r="A86" t="s">
        <v>2875</v>
      </c>
      <c r="B86" t="s">
        <v>2876</v>
      </c>
      <c r="C86" t="s">
        <v>373</v>
      </c>
      <c r="D86" t="s">
        <v>2562</v>
      </c>
      <c r="E86" t="s">
        <v>2733</v>
      </c>
      <c r="F86" t="s">
        <v>103</v>
      </c>
      <c r="G86" s="63">
        <v>670464</v>
      </c>
      <c r="H86" s="63">
        <v>9318</v>
      </c>
      <c r="I86" s="63">
        <v>0</v>
      </c>
      <c r="J86" s="63">
        <v>203664.70379520001</v>
      </c>
      <c r="K86" s="64">
        <v>1E-4</v>
      </c>
      <c r="L86" s="64">
        <v>7.1900000000000006E-2</v>
      </c>
      <c r="M86" s="64">
        <v>8.8999999999999999E-3</v>
      </c>
    </row>
    <row r="87" spans="1:13">
      <c r="A87" t="s">
        <v>2877</v>
      </c>
      <c r="B87" t="s">
        <v>2878</v>
      </c>
      <c r="C87" t="s">
        <v>2466</v>
      </c>
      <c r="D87" t="s">
        <v>2879</v>
      </c>
      <c r="E87" t="s">
        <v>2733</v>
      </c>
      <c r="F87" t="s">
        <v>103</v>
      </c>
      <c r="G87" s="63">
        <v>198148</v>
      </c>
      <c r="H87" s="63">
        <v>4676</v>
      </c>
      <c r="I87" s="63">
        <v>0</v>
      </c>
      <c r="J87" s="63">
        <v>30205.205564799999</v>
      </c>
      <c r="K87" s="64">
        <v>1E-4</v>
      </c>
      <c r="L87" s="64">
        <v>1.0699999999999999E-2</v>
      </c>
      <c r="M87" s="64">
        <v>1.2999999999999999E-3</v>
      </c>
    </row>
    <row r="88" spans="1:13">
      <c r="A88" t="s">
        <v>2880</v>
      </c>
      <c r="B88" t="s">
        <v>2881</v>
      </c>
      <c r="C88" t="s">
        <v>120</v>
      </c>
      <c r="D88" t="s">
        <v>2882</v>
      </c>
      <c r="E88" t="s">
        <v>2733</v>
      </c>
      <c r="F88" t="s">
        <v>103</v>
      </c>
      <c r="G88" s="63">
        <v>331703</v>
      </c>
      <c r="H88" s="63">
        <v>2575</v>
      </c>
      <c r="I88" s="63">
        <v>32.527540000000002</v>
      </c>
      <c r="J88" s="63">
        <v>27877.335875000001</v>
      </c>
      <c r="K88" s="64">
        <v>1E-4</v>
      </c>
      <c r="L88" s="64">
        <v>9.7999999999999997E-3</v>
      </c>
      <c r="M88" s="64">
        <v>1.1999999999999999E-3</v>
      </c>
    </row>
    <row r="89" spans="1:13">
      <c r="A89" t="s">
        <v>2883</v>
      </c>
      <c r="B89" t="s">
        <v>2884</v>
      </c>
      <c r="C89" t="s">
        <v>2466</v>
      </c>
      <c r="D89" t="s">
        <v>2882</v>
      </c>
      <c r="E89" t="s">
        <v>2733</v>
      </c>
      <c r="F89" t="s">
        <v>103</v>
      </c>
      <c r="G89" s="63">
        <v>208452</v>
      </c>
      <c r="H89" s="63">
        <v>2855</v>
      </c>
      <c r="I89" s="63">
        <v>0</v>
      </c>
      <c r="J89" s="63">
        <v>19401.252995999999</v>
      </c>
      <c r="K89" s="64">
        <v>2.0000000000000001E-4</v>
      </c>
      <c r="L89" s="64">
        <v>6.7999999999999996E-3</v>
      </c>
      <c r="M89" s="64">
        <v>8.0000000000000004E-4</v>
      </c>
    </row>
    <row r="90" spans="1:13">
      <c r="A90" t="s">
        <v>2885</v>
      </c>
      <c r="B90" t="s">
        <v>2886</v>
      </c>
      <c r="C90" t="s">
        <v>2466</v>
      </c>
      <c r="D90" t="s">
        <v>2882</v>
      </c>
      <c r="E90" t="s">
        <v>2733</v>
      </c>
      <c r="F90" t="s">
        <v>103</v>
      </c>
      <c r="G90" s="63">
        <v>321874</v>
      </c>
      <c r="H90" s="63">
        <v>1930</v>
      </c>
      <c r="I90" s="63">
        <v>0</v>
      </c>
      <c r="J90" s="63">
        <v>20251.668332000001</v>
      </c>
      <c r="K90" s="64">
        <v>4.0000000000000002E-4</v>
      </c>
      <c r="L90" s="64">
        <v>7.1000000000000004E-3</v>
      </c>
      <c r="M90" s="64">
        <v>8.9999999999999998E-4</v>
      </c>
    </row>
    <row r="91" spans="1:13">
      <c r="A91" t="s">
        <v>2887</v>
      </c>
      <c r="B91" t="s">
        <v>2888</v>
      </c>
      <c r="C91" t="s">
        <v>373</v>
      </c>
      <c r="D91" t="s">
        <v>2889</v>
      </c>
      <c r="E91" t="s">
        <v>2733</v>
      </c>
      <c r="F91" t="s">
        <v>103</v>
      </c>
      <c r="G91" s="63">
        <v>136682</v>
      </c>
      <c r="H91" s="63">
        <v>15073</v>
      </c>
      <c r="I91" s="63">
        <v>0</v>
      </c>
      <c r="J91" s="63">
        <v>67162.7738236</v>
      </c>
      <c r="K91" s="64">
        <v>0</v>
      </c>
      <c r="L91" s="64">
        <v>2.3699999999999999E-2</v>
      </c>
      <c r="M91" s="64">
        <v>2.8999999999999998E-3</v>
      </c>
    </row>
    <row r="92" spans="1:13">
      <c r="A92" t="s">
        <v>2890</v>
      </c>
      <c r="B92" t="s">
        <v>2891</v>
      </c>
      <c r="C92" t="s">
        <v>1743</v>
      </c>
      <c r="D92" t="s">
        <v>2863</v>
      </c>
      <c r="E92" t="s">
        <v>2733</v>
      </c>
      <c r="F92" t="s">
        <v>103</v>
      </c>
      <c r="G92" s="63">
        <v>1378840.6</v>
      </c>
      <c r="H92" s="63">
        <v>1925</v>
      </c>
      <c r="I92" s="63">
        <v>0</v>
      </c>
      <c r="J92" s="63">
        <v>86529.141852999994</v>
      </c>
      <c r="K92" s="64">
        <v>6.9999999999999999E-4</v>
      </c>
      <c r="L92" s="64">
        <v>3.0499999999999999E-2</v>
      </c>
      <c r="M92" s="64">
        <v>3.8E-3</v>
      </c>
    </row>
    <row r="93" spans="1:13">
      <c r="A93" t="s">
        <v>2892</v>
      </c>
      <c r="B93" t="s">
        <v>2893</v>
      </c>
      <c r="C93" t="s">
        <v>373</v>
      </c>
      <c r="D93" t="s">
        <v>2863</v>
      </c>
      <c r="E93" t="s">
        <v>2733</v>
      </c>
      <c r="F93" t="s">
        <v>103</v>
      </c>
      <c r="G93" s="63">
        <v>6043</v>
      </c>
      <c r="H93" s="63">
        <v>8420</v>
      </c>
      <c r="I93" s="63">
        <v>0</v>
      </c>
      <c r="J93" s="63">
        <v>1658.7551559999999</v>
      </c>
      <c r="K93" s="64">
        <v>0</v>
      </c>
      <c r="L93" s="64">
        <v>5.9999999999999995E-4</v>
      </c>
      <c r="M93" s="64">
        <v>1E-4</v>
      </c>
    </row>
    <row r="94" spans="1:13">
      <c r="A94" t="s">
        <v>2894</v>
      </c>
      <c r="B94" t="s">
        <v>2895</v>
      </c>
      <c r="C94" t="s">
        <v>2466</v>
      </c>
      <c r="D94" t="s">
        <v>2863</v>
      </c>
      <c r="E94" t="s">
        <v>2733</v>
      </c>
      <c r="F94" t="s">
        <v>103</v>
      </c>
      <c r="G94" s="63">
        <v>57700</v>
      </c>
      <c r="H94" s="63">
        <v>35443</v>
      </c>
      <c r="I94" s="63">
        <v>56.268140000000002</v>
      </c>
      <c r="J94" s="63">
        <v>66725.259999999995</v>
      </c>
      <c r="K94" s="64">
        <v>0</v>
      </c>
      <c r="L94" s="64">
        <v>2.3599999999999999E-2</v>
      </c>
      <c r="M94" s="64">
        <v>2.8999999999999998E-3</v>
      </c>
    </row>
    <row r="95" spans="1:13">
      <c r="A95" t="s">
        <v>2896</v>
      </c>
      <c r="B95" t="s">
        <v>2897</v>
      </c>
      <c r="C95" t="s">
        <v>120</v>
      </c>
      <c r="D95" t="s">
        <v>2898</v>
      </c>
      <c r="E95" t="s">
        <v>2733</v>
      </c>
      <c r="F95" t="s">
        <v>103</v>
      </c>
      <c r="G95" s="63">
        <v>1021842</v>
      </c>
      <c r="H95" s="63">
        <v>4633</v>
      </c>
      <c r="I95" s="63">
        <v>0</v>
      </c>
      <c r="J95" s="63">
        <v>154334.72394359999</v>
      </c>
      <c r="K95" s="64">
        <v>2.0000000000000001E-4</v>
      </c>
      <c r="L95" s="64">
        <v>5.45E-2</v>
      </c>
      <c r="M95" s="64">
        <v>6.7000000000000002E-3</v>
      </c>
    </row>
    <row r="96" spans="1:13">
      <c r="A96" t="s">
        <v>2899</v>
      </c>
      <c r="B96" t="s">
        <v>2900</v>
      </c>
      <c r="C96" t="s">
        <v>373</v>
      </c>
      <c r="D96" t="s">
        <v>2898</v>
      </c>
      <c r="E96" t="s">
        <v>2733</v>
      </c>
      <c r="F96" t="s">
        <v>103</v>
      </c>
      <c r="G96" s="63">
        <v>73190</v>
      </c>
      <c r="H96" s="63">
        <v>6754</v>
      </c>
      <c r="I96" s="63">
        <v>0</v>
      </c>
      <c r="J96" s="63">
        <v>16115.003476</v>
      </c>
      <c r="K96" s="64">
        <v>0</v>
      </c>
      <c r="L96" s="64">
        <v>5.7000000000000002E-3</v>
      </c>
      <c r="M96" s="64">
        <v>6.9999999999999999E-4</v>
      </c>
    </row>
    <row r="97" spans="1:13">
      <c r="A97" t="s">
        <v>2901</v>
      </c>
      <c r="B97" t="s">
        <v>2902</v>
      </c>
      <c r="C97" t="s">
        <v>120</v>
      </c>
      <c r="D97" t="s">
        <v>2898</v>
      </c>
      <c r="E97" t="s">
        <v>2733</v>
      </c>
      <c r="F97" t="s">
        <v>103</v>
      </c>
      <c r="G97" s="63">
        <v>257970</v>
      </c>
      <c r="H97" s="63">
        <v>3859</v>
      </c>
      <c r="I97" s="63">
        <v>0</v>
      </c>
      <c r="J97" s="63">
        <v>32453.503098000001</v>
      </c>
      <c r="K97" s="64">
        <v>0</v>
      </c>
      <c r="L97" s="64">
        <v>1.15E-2</v>
      </c>
      <c r="M97" s="64">
        <v>1.4E-3</v>
      </c>
    </row>
    <row r="98" spans="1:13">
      <c r="A98" t="s">
        <v>2903</v>
      </c>
      <c r="B98" t="s">
        <v>2904</v>
      </c>
      <c r="C98" t="s">
        <v>2542</v>
      </c>
      <c r="D98" t="s">
        <v>2898</v>
      </c>
      <c r="E98" t="s">
        <v>2733</v>
      </c>
      <c r="F98" t="s">
        <v>103</v>
      </c>
      <c r="G98" s="63">
        <v>435257</v>
      </c>
      <c r="H98" s="63">
        <v>1061.5</v>
      </c>
      <c r="I98" s="63">
        <v>0</v>
      </c>
      <c r="J98" s="63">
        <v>15062.024959300001</v>
      </c>
      <c r="K98" s="64">
        <v>2.0000000000000001E-4</v>
      </c>
      <c r="L98" s="64">
        <v>5.3E-3</v>
      </c>
      <c r="M98" s="64">
        <v>6.9999999999999999E-4</v>
      </c>
    </row>
    <row r="99" spans="1:13">
      <c r="A99" t="s">
        <v>2905</v>
      </c>
      <c r="B99" t="s">
        <v>2906</v>
      </c>
      <c r="C99" t="s">
        <v>120</v>
      </c>
      <c r="D99" t="s">
        <v>2898</v>
      </c>
      <c r="E99" t="s">
        <v>2733</v>
      </c>
      <c r="F99" t="s">
        <v>107</v>
      </c>
      <c r="G99" s="63">
        <v>1906</v>
      </c>
      <c r="H99" s="63">
        <v>28545</v>
      </c>
      <c r="I99" s="63">
        <v>0</v>
      </c>
      <c r="J99" s="63">
        <v>2108.1535239599998</v>
      </c>
      <c r="K99" s="64">
        <v>0</v>
      </c>
      <c r="L99" s="64">
        <v>6.9999999999999999E-4</v>
      </c>
      <c r="M99" s="64">
        <v>1E-4</v>
      </c>
    </row>
    <row r="100" spans="1:13">
      <c r="A100" t="s">
        <v>2907</v>
      </c>
      <c r="B100" t="s">
        <v>2908</v>
      </c>
      <c r="C100" t="s">
        <v>120</v>
      </c>
      <c r="D100" t="s">
        <v>2898</v>
      </c>
      <c r="E100" t="s">
        <v>2733</v>
      </c>
      <c r="F100" t="s">
        <v>103</v>
      </c>
      <c r="G100" s="63">
        <v>237197</v>
      </c>
      <c r="H100" s="63">
        <v>2324</v>
      </c>
      <c r="I100" s="63">
        <v>0</v>
      </c>
      <c r="J100" s="63">
        <v>17970.613992800001</v>
      </c>
      <c r="K100" s="64">
        <v>2.9999999999999997E-4</v>
      </c>
      <c r="L100" s="64">
        <v>6.3E-3</v>
      </c>
      <c r="M100" s="64">
        <v>8.0000000000000004E-4</v>
      </c>
    </row>
    <row r="101" spans="1:13">
      <c r="A101" t="s">
        <v>2909</v>
      </c>
      <c r="B101" t="s">
        <v>2910</v>
      </c>
      <c r="C101" t="s">
        <v>373</v>
      </c>
      <c r="D101" t="s">
        <v>2898</v>
      </c>
      <c r="E101" t="s">
        <v>2733</v>
      </c>
      <c r="F101" t="s">
        <v>103</v>
      </c>
      <c r="G101" s="63">
        <v>2158</v>
      </c>
      <c r="H101" s="63">
        <v>42992</v>
      </c>
      <c r="I101" s="63">
        <v>0</v>
      </c>
      <c r="J101" s="63">
        <v>3024.5215936</v>
      </c>
      <c r="K101" s="64">
        <v>0</v>
      </c>
      <c r="L101" s="64">
        <v>1.1000000000000001E-3</v>
      </c>
      <c r="M101" s="64">
        <v>1E-4</v>
      </c>
    </row>
    <row r="102" spans="1:13">
      <c r="A102" t="s">
        <v>2911</v>
      </c>
      <c r="B102" t="s">
        <v>2912</v>
      </c>
      <c r="C102" t="s">
        <v>373</v>
      </c>
      <c r="D102" t="s">
        <v>2913</v>
      </c>
      <c r="E102" t="s">
        <v>2733</v>
      </c>
      <c r="F102" t="s">
        <v>103</v>
      </c>
      <c r="G102" s="63">
        <v>406539</v>
      </c>
      <c r="H102" s="63">
        <v>6978</v>
      </c>
      <c r="I102" s="63">
        <v>0</v>
      </c>
      <c r="J102" s="63">
        <v>92480.630029199994</v>
      </c>
      <c r="K102" s="64">
        <v>1E-4</v>
      </c>
      <c r="L102" s="64">
        <v>3.2599999999999997E-2</v>
      </c>
      <c r="M102" s="64">
        <v>4.0000000000000001E-3</v>
      </c>
    </row>
    <row r="103" spans="1:13">
      <c r="A103" t="s">
        <v>2914</v>
      </c>
      <c r="B103" t="s">
        <v>2915</v>
      </c>
      <c r="C103" t="s">
        <v>2542</v>
      </c>
      <c r="D103" t="s">
        <v>2869</v>
      </c>
      <c r="E103" t="s">
        <v>2733</v>
      </c>
      <c r="F103" t="s">
        <v>103</v>
      </c>
      <c r="G103" s="63">
        <v>46627</v>
      </c>
      <c r="H103" s="63">
        <v>6088</v>
      </c>
      <c r="I103" s="63">
        <v>0</v>
      </c>
      <c r="J103" s="63">
        <v>9254.0047376000002</v>
      </c>
      <c r="K103" s="64">
        <v>1E-4</v>
      </c>
      <c r="L103" s="64">
        <v>3.3E-3</v>
      </c>
      <c r="M103" s="64">
        <v>4.0000000000000002E-4</v>
      </c>
    </row>
    <row r="104" spans="1:13">
      <c r="A104" t="s">
        <v>2916</v>
      </c>
      <c r="B104" t="s">
        <v>2917</v>
      </c>
      <c r="C104" t="s">
        <v>373</v>
      </c>
      <c r="D104" t="s">
        <v>2918</v>
      </c>
      <c r="E104" t="s">
        <v>2733</v>
      </c>
      <c r="F104" t="s">
        <v>103</v>
      </c>
      <c r="G104" s="63">
        <v>92143</v>
      </c>
      <c r="H104" s="63">
        <v>12595</v>
      </c>
      <c r="I104" s="63">
        <v>0</v>
      </c>
      <c r="J104" s="63">
        <v>37833.639370999997</v>
      </c>
      <c r="K104" s="64">
        <v>0</v>
      </c>
      <c r="L104" s="64">
        <v>1.34E-2</v>
      </c>
      <c r="M104" s="64">
        <v>1.6999999999999999E-3</v>
      </c>
    </row>
    <row r="105" spans="1:13">
      <c r="A105" t="s">
        <v>2919</v>
      </c>
      <c r="B105" t="s">
        <v>2920</v>
      </c>
      <c r="C105" t="s">
        <v>373</v>
      </c>
      <c r="D105" t="s">
        <v>2918</v>
      </c>
      <c r="E105" t="s">
        <v>2733</v>
      </c>
      <c r="F105" t="s">
        <v>103</v>
      </c>
      <c r="G105" s="63">
        <v>117111</v>
      </c>
      <c r="H105" s="63">
        <v>42806</v>
      </c>
      <c r="I105" s="63">
        <v>591.50941999999998</v>
      </c>
      <c r="J105" s="63">
        <v>164017.05241159999</v>
      </c>
      <c r="K105" s="64">
        <v>0</v>
      </c>
      <c r="L105" s="64">
        <v>5.79E-2</v>
      </c>
      <c r="M105" s="64">
        <v>7.1999999999999998E-3</v>
      </c>
    </row>
    <row r="106" spans="1:13">
      <c r="A106" t="s">
        <v>2921</v>
      </c>
      <c r="B106" t="s">
        <v>2922</v>
      </c>
      <c r="C106" t="s">
        <v>373</v>
      </c>
      <c r="D106" t="s">
        <v>2918</v>
      </c>
      <c r="E106" t="s">
        <v>2733</v>
      </c>
      <c r="F106" t="s">
        <v>103</v>
      </c>
      <c r="G106" s="63">
        <v>195455</v>
      </c>
      <c r="H106" s="63">
        <v>5387</v>
      </c>
      <c r="I106" s="63">
        <v>0</v>
      </c>
      <c r="J106" s="63">
        <v>34325.064371</v>
      </c>
      <c r="K106" s="64">
        <v>0</v>
      </c>
      <c r="L106" s="64">
        <v>1.21E-2</v>
      </c>
      <c r="M106" s="64">
        <v>1.5E-3</v>
      </c>
    </row>
    <row r="107" spans="1:13">
      <c r="A107" t="s">
        <v>2923</v>
      </c>
      <c r="B107" t="s">
        <v>2924</v>
      </c>
      <c r="C107" t="s">
        <v>373</v>
      </c>
      <c r="D107" t="s">
        <v>2918</v>
      </c>
      <c r="E107" t="s">
        <v>2733</v>
      </c>
      <c r="F107" t="s">
        <v>103</v>
      </c>
      <c r="G107" s="63">
        <v>66347</v>
      </c>
      <c r="H107" s="63">
        <v>3669</v>
      </c>
      <c r="I107" s="63">
        <v>0</v>
      </c>
      <c r="J107" s="63">
        <v>7935.7248618000003</v>
      </c>
      <c r="K107" s="64">
        <v>0</v>
      </c>
      <c r="L107" s="64">
        <v>2.8E-3</v>
      </c>
      <c r="M107" s="64">
        <v>2.9999999999999997E-4</v>
      </c>
    </row>
    <row r="108" spans="1:13">
      <c r="A108" t="s">
        <v>2925</v>
      </c>
      <c r="B108" t="s">
        <v>2926</v>
      </c>
      <c r="C108" t="s">
        <v>373</v>
      </c>
      <c r="D108" t="s">
        <v>2918</v>
      </c>
      <c r="E108" t="s">
        <v>2733</v>
      </c>
      <c r="F108" t="s">
        <v>103</v>
      </c>
      <c r="G108" s="63">
        <v>143334</v>
      </c>
      <c r="H108" s="63">
        <v>6997</v>
      </c>
      <c r="I108" s="63">
        <v>0</v>
      </c>
      <c r="J108" s="63">
        <v>32694.800734799999</v>
      </c>
      <c r="K108" s="64">
        <v>0</v>
      </c>
      <c r="L108" s="64">
        <v>1.15E-2</v>
      </c>
      <c r="M108" s="64">
        <v>1.4E-3</v>
      </c>
    </row>
    <row r="109" spans="1:13">
      <c r="A109" t="s">
        <v>2927</v>
      </c>
      <c r="B109" t="s">
        <v>2928</v>
      </c>
      <c r="C109" t="s">
        <v>373</v>
      </c>
      <c r="D109" t="s">
        <v>2929</v>
      </c>
      <c r="E109" t="s">
        <v>2733</v>
      </c>
      <c r="F109" t="s">
        <v>103</v>
      </c>
      <c r="G109" s="63">
        <v>28410</v>
      </c>
      <c r="H109" s="63">
        <v>39877</v>
      </c>
      <c r="I109" s="63">
        <v>0</v>
      </c>
      <c r="J109" s="63">
        <v>36932.721581999998</v>
      </c>
      <c r="K109" s="64">
        <v>0</v>
      </c>
      <c r="L109" s="64">
        <v>1.2999999999999999E-2</v>
      </c>
      <c r="M109" s="64">
        <v>1.6000000000000001E-3</v>
      </c>
    </row>
    <row r="110" spans="1:13">
      <c r="A110" t="s">
        <v>2930</v>
      </c>
      <c r="B110" t="s">
        <v>2931</v>
      </c>
      <c r="C110" t="s">
        <v>373</v>
      </c>
      <c r="D110" t="s">
        <v>2929</v>
      </c>
      <c r="E110" t="s">
        <v>2733</v>
      </c>
      <c r="F110" t="s">
        <v>103</v>
      </c>
      <c r="G110" s="63">
        <v>13150</v>
      </c>
      <c r="H110" s="63">
        <v>39352</v>
      </c>
      <c r="I110" s="63">
        <v>57.140106400000001</v>
      </c>
      <c r="J110" s="63">
        <v>16926.948986399999</v>
      </c>
      <c r="K110" s="64">
        <v>0</v>
      </c>
      <c r="L110" s="64">
        <v>6.0000000000000001E-3</v>
      </c>
      <c r="M110" s="64">
        <v>6.9999999999999999E-4</v>
      </c>
    </row>
    <row r="111" spans="1:13">
      <c r="A111" t="s">
        <v>2932</v>
      </c>
      <c r="B111" t="s">
        <v>2933</v>
      </c>
      <c r="C111" t="s">
        <v>373</v>
      </c>
      <c r="D111" t="s">
        <v>2934</v>
      </c>
      <c r="E111" t="s">
        <v>2733</v>
      </c>
      <c r="F111" t="s">
        <v>103</v>
      </c>
      <c r="G111" s="63">
        <v>74749</v>
      </c>
      <c r="H111" s="63">
        <v>3386</v>
      </c>
      <c r="I111" s="63">
        <v>0</v>
      </c>
      <c r="J111" s="63">
        <v>8251.0637164</v>
      </c>
      <c r="K111" s="64">
        <v>1E-4</v>
      </c>
      <c r="L111" s="64">
        <v>2.8999999999999998E-3</v>
      </c>
      <c r="M111" s="64">
        <v>4.0000000000000002E-4</v>
      </c>
    </row>
    <row r="112" spans="1:13">
      <c r="A112" t="s">
        <v>2935</v>
      </c>
      <c r="B112" t="s">
        <v>2936</v>
      </c>
      <c r="C112" t="s">
        <v>2542</v>
      </c>
      <c r="D112" t="s">
        <v>2937</v>
      </c>
      <c r="E112" t="s">
        <v>2733</v>
      </c>
      <c r="F112" t="s">
        <v>103</v>
      </c>
      <c r="G112" s="63">
        <v>3925169</v>
      </c>
      <c r="H112" s="63">
        <v>1934.5</v>
      </c>
      <c r="I112" s="63">
        <v>0</v>
      </c>
      <c r="J112" s="63">
        <v>247539.6054343</v>
      </c>
      <c r="K112" s="64">
        <v>2.0999999999999999E-3</v>
      </c>
      <c r="L112" s="64">
        <v>8.7400000000000005E-2</v>
      </c>
      <c r="M112" s="64">
        <v>1.0800000000000001E-2</v>
      </c>
    </row>
    <row r="113" spans="1:13">
      <c r="A113" s="65" t="s">
        <v>2938</v>
      </c>
      <c r="C113" s="12"/>
      <c r="D113" s="12"/>
      <c r="E113" s="12"/>
      <c r="F113" s="12"/>
      <c r="G113" s="67">
        <v>78462</v>
      </c>
      <c r="I113" s="67">
        <v>0</v>
      </c>
      <c r="J113" s="67">
        <v>28873.401644199999</v>
      </c>
      <c r="L113" s="66">
        <v>1.0200000000000001E-2</v>
      </c>
      <c r="M113" s="66">
        <v>1.2999999999999999E-3</v>
      </c>
    </row>
    <row r="114" spans="1:13">
      <c r="A114" t="s">
        <v>2939</v>
      </c>
      <c r="B114" t="s">
        <v>2940</v>
      </c>
      <c r="C114" t="s">
        <v>373</v>
      </c>
      <c r="D114" t="s">
        <v>2562</v>
      </c>
      <c r="E114" t="s">
        <v>2831</v>
      </c>
      <c r="F114" t="s">
        <v>103</v>
      </c>
      <c r="G114" s="63">
        <v>4225</v>
      </c>
      <c r="H114" s="63">
        <v>8804</v>
      </c>
      <c r="I114" s="63">
        <v>0</v>
      </c>
      <c r="J114" s="63">
        <v>1212.6189400000001</v>
      </c>
      <c r="K114" s="64">
        <v>0</v>
      </c>
      <c r="L114" s="64">
        <v>4.0000000000000002E-4</v>
      </c>
      <c r="M114" s="64">
        <v>1E-4</v>
      </c>
    </row>
    <row r="115" spans="1:13">
      <c r="A115" t="s">
        <v>2941</v>
      </c>
      <c r="B115" t="s">
        <v>2942</v>
      </c>
      <c r="C115" t="s">
        <v>120</v>
      </c>
      <c r="D115" t="s">
        <v>2898</v>
      </c>
      <c r="E115" t="s">
        <v>2831</v>
      </c>
      <c r="F115" t="s">
        <v>103</v>
      </c>
      <c r="G115" s="63">
        <v>36907</v>
      </c>
      <c r="H115" s="63">
        <v>11171</v>
      </c>
      <c r="I115" s="63">
        <v>0</v>
      </c>
      <c r="J115" s="63">
        <v>13440.5919622</v>
      </c>
      <c r="K115" s="64">
        <v>0</v>
      </c>
      <c r="L115" s="64">
        <v>4.7000000000000002E-3</v>
      </c>
      <c r="M115" s="64">
        <v>5.9999999999999995E-4</v>
      </c>
    </row>
    <row r="116" spans="1:13">
      <c r="A116" t="s">
        <v>2943</v>
      </c>
      <c r="B116" t="s">
        <v>2944</v>
      </c>
      <c r="C116" t="s">
        <v>373</v>
      </c>
      <c r="D116" t="s">
        <v>2898</v>
      </c>
      <c r="E116" t="s">
        <v>2831</v>
      </c>
      <c r="F116" t="s">
        <v>103</v>
      </c>
      <c r="G116" s="63">
        <v>17340</v>
      </c>
      <c r="H116" s="63">
        <v>12801</v>
      </c>
      <c r="I116" s="63">
        <v>0</v>
      </c>
      <c r="J116" s="63">
        <v>7236.200484</v>
      </c>
      <c r="K116" s="64">
        <v>0</v>
      </c>
      <c r="L116" s="64">
        <v>2.5999999999999999E-3</v>
      </c>
      <c r="M116" s="64">
        <v>2.9999999999999997E-4</v>
      </c>
    </row>
    <row r="117" spans="1:13">
      <c r="A117" t="s">
        <v>2945</v>
      </c>
      <c r="B117" t="s">
        <v>2946</v>
      </c>
      <c r="C117" t="s">
        <v>2542</v>
      </c>
      <c r="D117" t="s">
        <v>2947</v>
      </c>
      <c r="E117" t="s">
        <v>2831</v>
      </c>
      <c r="F117" t="s">
        <v>103</v>
      </c>
      <c r="G117" s="63">
        <v>19990</v>
      </c>
      <c r="H117" s="63">
        <v>10717</v>
      </c>
      <c r="I117" s="63">
        <v>0</v>
      </c>
      <c r="J117" s="63">
        <v>6983.9902579999998</v>
      </c>
      <c r="K117" s="64">
        <v>1E-4</v>
      </c>
      <c r="L117" s="64">
        <v>2.5000000000000001E-3</v>
      </c>
      <c r="M117" s="64">
        <v>2.9999999999999997E-4</v>
      </c>
    </row>
    <row r="118" spans="1:13">
      <c r="A118" s="65" t="s">
        <v>1592</v>
      </c>
      <c r="C118" s="12"/>
      <c r="D118" s="12"/>
      <c r="E118" s="12"/>
      <c r="F118" s="12"/>
      <c r="G118" s="67">
        <v>1721607</v>
      </c>
      <c r="I118" s="67">
        <v>0</v>
      </c>
      <c r="J118" s="67">
        <v>180670.99596659999</v>
      </c>
      <c r="L118" s="66">
        <v>6.3799999999999996E-2</v>
      </c>
      <c r="M118" s="66">
        <v>7.9000000000000008E-3</v>
      </c>
    </row>
    <row r="119" spans="1:13">
      <c r="A119" t="s">
        <v>2948</v>
      </c>
      <c r="B119" t="s">
        <v>2949</v>
      </c>
      <c r="C119" t="s">
        <v>373</v>
      </c>
      <c r="D119" t="s">
        <v>2863</v>
      </c>
      <c r="E119" t="s">
        <v>2866</v>
      </c>
      <c r="F119" t="s">
        <v>103</v>
      </c>
      <c r="G119" s="63">
        <v>514107</v>
      </c>
      <c r="H119" s="63">
        <v>1863</v>
      </c>
      <c r="I119" s="63">
        <v>0</v>
      </c>
      <c r="J119" s="63">
        <v>31223.671716600002</v>
      </c>
      <c r="K119" s="64">
        <v>5.0000000000000001E-4</v>
      </c>
      <c r="L119" s="64">
        <v>1.0999999999999999E-2</v>
      </c>
      <c r="M119" s="64">
        <v>1.4E-3</v>
      </c>
    </row>
    <row r="120" spans="1:13">
      <c r="A120" t="s">
        <v>2950</v>
      </c>
      <c r="B120" t="s">
        <v>2951</v>
      </c>
      <c r="C120" t="s">
        <v>2542</v>
      </c>
      <c r="D120" t="s">
        <v>2934</v>
      </c>
      <c r="E120" t="s">
        <v>2733</v>
      </c>
      <c r="F120" t="s">
        <v>103</v>
      </c>
      <c r="G120" s="63">
        <v>1207500</v>
      </c>
      <c r="H120" s="63">
        <v>3796.5</v>
      </c>
      <c r="I120" s="63">
        <v>0</v>
      </c>
      <c r="J120" s="63">
        <v>149447.32425000001</v>
      </c>
      <c r="K120" s="64">
        <v>1.4E-3</v>
      </c>
      <c r="L120" s="64">
        <v>5.28E-2</v>
      </c>
      <c r="M120" s="64">
        <v>6.4999999999999997E-3</v>
      </c>
    </row>
    <row r="121" spans="1:13">
      <c r="A121" s="65" t="s">
        <v>2859</v>
      </c>
      <c r="C121" s="12"/>
      <c r="D121" s="12"/>
      <c r="E121" s="12"/>
      <c r="F121" s="12"/>
      <c r="G121" s="67">
        <v>0</v>
      </c>
      <c r="I121" s="67">
        <v>0</v>
      </c>
      <c r="J121" s="67">
        <v>0</v>
      </c>
      <c r="L121" s="66">
        <v>0</v>
      </c>
      <c r="M121" s="66">
        <v>0</v>
      </c>
    </row>
    <row r="122" spans="1:13">
      <c r="A122" t="s">
        <v>252</v>
      </c>
      <c r="B122" t="s">
        <v>252</v>
      </c>
      <c r="C122" s="12"/>
      <c r="D122" s="12"/>
      <c r="E122" t="s">
        <v>252</v>
      </c>
      <c r="F122" t="s">
        <v>252</v>
      </c>
      <c r="G122" s="63">
        <v>0</v>
      </c>
      <c r="H122" s="63">
        <v>0</v>
      </c>
      <c r="J122" s="63">
        <v>0</v>
      </c>
      <c r="K122" s="64">
        <v>0</v>
      </c>
      <c r="L122" s="64">
        <v>0</v>
      </c>
      <c r="M122" s="64">
        <v>0</v>
      </c>
    </row>
    <row r="123" spans="1:13">
      <c r="A123" s="140" t="s">
        <v>258</v>
      </c>
      <c r="C123" s="12"/>
      <c r="D123" s="12"/>
      <c r="E123" s="12"/>
      <c r="F123" s="12"/>
    </row>
    <row r="124" spans="1:13">
      <c r="A124" s="140" t="s">
        <v>396</v>
      </c>
      <c r="C124" s="12"/>
      <c r="D124" s="12"/>
      <c r="E124" s="12"/>
      <c r="F124" s="12"/>
    </row>
    <row r="125" spans="1:13">
      <c r="A125" s="140" t="s">
        <v>397</v>
      </c>
      <c r="C125" s="12"/>
      <c r="D125" s="12"/>
      <c r="E125" s="12"/>
      <c r="F125" s="12"/>
    </row>
    <row r="126" spans="1:13">
      <c r="A126" s="140" t="s">
        <v>398</v>
      </c>
      <c r="C126" s="12"/>
      <c r="D126" s="12"/>
      <c r="E126" s="12"/>
      <c r="F126" s="12"/>
    </row>
    <row r="127" spans="1:13">
      <c r="A127" s="140" t="s">
        <v>399</v>
      </c>
      <c r="C127" s="12"/>
      <c r="D127" s="12"/>
      <c r="E127" s="12"/>
      <c r="F127" s="12"/>
    </row>
    <row r="128" spans="1:13" hidden="1">
      <c r="C128" s="12"/>
      <c r="D128" s="12"/>
      <c r="E128" s="12"/>
      <c r="F128" s="12"/>
    </row>
    <row r="129" spans="3:6" hidden="1">
      <c r="C129" s="12"/>
      <c r="D129" s="12"/>
      <c r="E129" s="12"/>
      <c r="F129" s="12"/>
    </row>
    <row r="130" spans="3:6" hidden="1">
      <c r="C130" s="12"/>
      <c r="D130" s="12"/>
      <c r="E130" s="12"/>
      <c r="F130" s="12"/>
    </row>
    <row r="131" spans="3:6" hidden="1">
      <c r="C131" s="12"/>
      <c r="D131" s="12"/>
      <c r="E131" s="12"/>
      <c r="F131" s="12"/>
    </row>
    <row r="132" spans="3:6" hidden="1">
      <c r="C132" s="12"/>
      <c r="D132" s="12"/>
      <c r="E132" s="12"/>
      <c r="F132" s="12"/>
    </row>
    <row r="133" spans="3:6" hidden="1">
      <c r="C133" s="12"/>
      <c r="D133" s="12"/>
      <c r="E133" s="12"/>
      <c r="F133" s="12"/>
    </row>
    <row r="134" spans="3:6" hidden="1">
      <c r="C134" s="12"/>
      <c r="D134" s="12"/>
      <c r="E134" s="12"/>
      <c r="F134" s="12"/>
    </row>
    <row r="135" spans="3:6" hidden="1">
      <c r="C135" s="12"/>
      <c r="D135" s="12"/>
      <c r="E135" s="12"/>
      <c r="F135" s="12"/>
    </row>
    <row r="136" spans="3:6" hidden="1">
      <c r="C136" s="12"/>
      <c r="D136" s="12"/>
      <c r="E136" s="12"/>
      <c r="F136" s="12"/>
    </row>
    <row r="137" spans="3:6" hidden="1">
      <c r="C137" s="12"/>
      <c r="D137" s="12"/>
      <c r="E137" s="12"/>
      <c r="F137" s="12"/>
    </row>
    <row r="138" spans="3:6" hidden="1">
      <c r="C138" s="12"/>
      <c r="D138" s="12"/>
      <c r="E138" s="12"/>
      <c r="F138" s="12"/>
    </row>
    <row r="139" spans="3:6" hidden="1">
      <c r="C139" s="12"/>
      <c r="D139" s="12"/>
      <c r="E139" s="12"/>
      <c r="F139" s="12"/>
    </row>
    <row r="140" spans="3:6" hidden="1">
      <c r="C140" s="12"/>
      <c r="D140" s="12"/>
      <c r="E140" s="12"/>
      <c r="F140" s="12"/>
    </row>
    <row r="141" spans="3:6" hidden="1">
      <c r="C141" s="12"/>
      <c r="D141" s="12"/>
      <c r="E141" s="12"/>
      <c r="F141" s="12"/>
    </row>
    <row r="142" spans="3:6" hidden="1">
      <c r="C142" s="12"/>
      <c r="D142" s="12"/>
      <c r="E142" s="12"/>
      <c r="F142" s="12"/>
    </row>
    <row r="143" spans="3:6" hidden="1">
      <c r="C143" s="12"/>
      <c r="D143" s="12"/>
      <c r="E143" s="12"/>
      <c r="F143" s="12"/>
    </row>
    <row r="144" spans="3:6" hidden="1">
      <c r="C144" s="12"/>
      <c r="D144" s="12"/>
      <c r="E144" s="12"/>
      <c r="F144" s="12"/>
    </row>
    <row r="145" spans="3:6" hidden="1">
      <c r="C145" s="12"/>
      <c r="D145" s="12"/>
      <c r="E145" s="12"/>
      <c r="F145" s="12"/>
    </row>
    <row r="146" spans="3:6" hidden="1">
      <c r="C146" s="12"/>
      <c r="D146" s="12"/>
      <c r="E146" s="12"/>
      <c r="F146" s="12"/>
    </row>
    <row r="147" spans="3:6" hidden="1">
      <c r="C147" s="12"/>
      <c r="D147" s="12"/>
      <c r="E147" s="12"/>
      <c r="F147" s="12"/>
    </row>
    <row r="148" spans="3:6" hidden="1">
      <c r="C148" s="12"/>
      <c r="D148" s="12"/>
      <c r="E148" s="12"/>
      <c r="F148" s="12"/>
    </row>
    <row r="149" spans="3:6" hidden="1">
      <c r="C149" s="12"/>
      <c r="D149" s="12"/>
      <c r="E149" s="12"/>
      <c r="F149" s="12"/>
    </row>
    <row r="150" spans="3:6" hidden="1">
      <c r="C150" s="12"/>
      <c r="D150" s="12"/>
      <c r="E150" s="12"/>
      <c r="F150" s="12"/>
    </row>
    <row r="151" spans="3:6" hidden="1">
      <c r="C151" s="12"/>
      <c r="D151" s="12"/>
      <c r="E151" s="12"/>
      <c r="F151" s="12"/>
    </row>
    <row r="152" spans="3:6" hidden="1">
      <c r="C152" s="12"/>
      <c r="D152" s="12"/>
      <c r="E152" s="12"/>
      <c r="F152" s="12"/>
    </row>
    <row r="153" spans="3:6" hidden="1">
      <c r="C153" s="12"/>
      <c r="D153" s="12"/>
      <c r="E153" s="12"/>
      <c r="F153" s="12"/>
    </row>
    <row r="154" spans="3:6" hidden="1">
      <c r="C154" s="12"/>
      <c r="D154" s="12"/>
      <c r="E154" s="12"/>
      <c r="F154" s="12"/>
    </row>
    <row r="155" spans="3:6" hidden="1">
      <c r="C155" s="12"/>
      <c r="D155" s="12"/>
      <c r="E155" s="12"/>
      <c r="F155" s="12"/>
    </row>
    <row r="156" spans="3:6" hidden="1">
      <c r="C156" s="12"/>
      <c r="D156" s="12"/>
      <c r="E156" s="12"/>
      <c r="F156" s="12"/>
    </row>
    <row r="157" spans="3:6" hidden="1">
      <c r="C157" s="12"/>
      <c r="D157" s="12"/>
      <c r="E157" s="12"/>
      <c r="F157" s="12"/>
    </row>
    <row r="158" spans="3:6" hidden="1">
      <c r="C158" s="12"/>
      <c r="D158" s="12"/>
      <c r="E158" s="12"/>
      <c r="F158" s="12"/>
    </row>
    <row r="159" spans="3:6" hidden="1">
      <c r="C159" s="12"/>
      <c r="D159" s="12"/>
      <c r="E159" s="12"/>
      <c r="F159" s="12"/>
    </row>
    <row r="160" spans="3:6" hidden="1">
      <c r="C160" s="12"/>
      <c r="D160" s="12"/>
      <c r="E160" s="12"/>
      <c r="F160" s="12"/>
    </row>
    <row r="161" spans="3:6" hidden="1">
      <c r="C161" s="12"/>
      <c r="D161" s="12"/>
      <c r="E161" s="12"/>
      <c r="F161" s="12"/>
    </row>
    <row r="162" spans="3:6" hidden="1">
      <c r="C162" s="12"/>
      <c r="D162" s="12"/>
      <c r="E162" s="12"/>
      <c r="F162" s="12"/>
    </row>
    <row r="163" spans="3:6" hidden="1">
      <c r="C163" s="12"/>
      <c r="D163" s="12"/>
      <c r="E163" s="12"/>
      <c r="F163" s="12"/>
    </row>
    <row r="164" spans="3:6" hidden="1">
      <c r="C164" s="12"/>
      <c r="D164" s="12"/>
      <c r="E164" s="12"/>
      <c r="F164" s="12"/>
    </row>
    <row r="165" spans="3:6" hidden="1">
      <c r="C165" s="12"/>
      <c r="D165" s="12"/>
      <c r="E165" s="12"/>
      <c r="F165" s="12"/>
    </row>
    <row r="166" spans="3:6" hidden="1">
      <c r="C166" s="12"/>
      <c r="D166" s="12"/>
      <c r="E166" s="12"/>
      <c r="F166" s="12"/>
    </row>
    <row r="167" spans="3:6" hidden="1">
      <c r="C167" s="12"/>
      <c r="D167" s="12"/>
      <c r="E167" s="12"/>
      <c r="F167" s="12"/>
    </row>
    <row r="168" spans="3:6" hidden="1">
      <c r="C168" s="12"/>
      <c r="D168" s="12"/>
      <c r="E168" s="12"/>
      <c r="F168" s="12"/>
    </row>
    <row r="169" spans="3:6" hidden="1">
      <c r="C169" s="12"/>
      <c r="D169" s="12"/>
      <c r="E169" s="12"/>
      <c r="F169" s="12"/>
    </row>
    <row r="170" spans="3:6" hidden="1">
      <c r="C170" s="12"/>
      <c r="D170" s="12"/>
      <c r="E170" s="12"/>
      <c r="F170" s="12"/>
    </row>
    <row r="171" spans="3:6" hidden="1">
      <c r="C171" s="12"/>
      <c r="D171" s="12"/>
      <c r="E171" s="12"/>
      <c r="F171" s="12"/>
    </row>
    <row r="172" spans="3:6" hidden="1">
      <c r="C172" s="12"/>
      <c r="D172" s="12"/>
      <c r="E172" s="12"/>
      <c r="F172" s="12"/>
    </row>
    <row r="173" spans="3:6" hidden="1">
      <c r="C173" s="12"/>
      <c r="D173" s="12"/>
      <c r="E173" s="12"/>
      <c r="F173" s="12"/>
    </row>
    <row r="174" spans="3:6" hidden="1">
      <c r="C174" s="12"/>
      <c r="D174" s="12"/>
      <c r="E174" s="12"/>
      <c r="F174" s="12"/>
    </row>
    <row r="175" spans="3:6" hidden="1">
      <c r="C175" s="12"/>
      <c r="D175" s="12"/>
      <c r="E175" s="12"/>
      <c r="F175" s="12"/>
    </row>
    <row r="176" spans="3:6" hidden="1">
      <c r="C176" s="12"/>
      <c r="D176" s="12"/>
      <c r="E176" s="12"/>
      <c r="F176" s="12"/>
    </row>
    <row r="177" spans="3:6" hidden="1">
      <c r="C177" s="12"/>
      <c r="D177" s="12"/>
      <c r="E177" s="12"/>
      <c r="F177" s="12"/>
    </row>
    <row r="178" spans="3:6" hidden="1">
      <c r="C178" s="12"/>
      <c r="D178" s="12"/>
      <c r="E178" s="12"/>
      <c r="F178" s="12"/>
    </row>
    <row r="179" spans="3:6" hidden="1">
      <c r="C179" s="12"/>
      <c r="D179" s="12"/>
      <c r="E179" s="12"/>
      <c r="F179" s="12"/>
    </row>
    <row r="180" spans="3:6" hidden="1">
      <c r="C180" s="12"/>
      <c r="D180" s="12"/>
      <c r="E180" s="12"/>
      <c r="F180" s="12"/>
    </row>
    <row r="181" spans="3:6" hidden="1">
      <c r="C181" s="12"/>
      <c r="D181" s="12"/>
      <c r="E181" s="12"/>
      <c r="F181" s="12"/>
    </row>
    <row r="182" spans="3:6" hidden="1">
      <c r="C182" s="12"/>
      <c r="D182" s="12"/>
      <c r="E182" s="12"/>
      <c r="F182" s="12"/>
    </row>
    <row r="183" spans="3:6" hidden="1">
      <c r="C183" s="12"/>
      <c r="D183" s="12"/>
      <c r="E183" s="12"/>
      <c r="F183" s="12"/>
    </row>
    <row r="184" spans="3:6" hidden="1">
      <c r="C184" s="12"/>
      <c r="D184" s="12"/>
      <c r="E184" s="12"/>
      <c r="F184" s="12"/>
    </row>
    <row r="185" spans="3:6" hidden="1">
      <c r="C185" s="12"/>
      <c r="D185" s="12"/>
      <c r="E185" s="12"/>
      <c r="F185" s="12"/>
    </row>
    <row r="186" spans="3:6" hidden="1">
      <c r="C186" s="12"/>
      <c r="D186" s="12"/>
      <c r="E186" s="12"/>
      <c r="F186" s="12"/>
    </row>
    <row r="187" spans="3:6" hidden="1">
      <c r="C187" s="12"/>
      <c r="D187" s="12"/>
      <c r="E187" s="12"/>
      <c r="F187" s="12"/>
    </row>
    <row r="188" spans="3:6" hidden="1">
      <c r="C188" s="12"/>
      <c r="D188" s="12"/>
      <c r="E188" s="12"/>
      <c r="F188" s="12"/>
    </row>
    <row r="189" spans="3:6" hidden="1">
      <c r="C189" s="12"/>
      <c r="D189" s="12"/>
      <c r="E189" s="12"/>
      <c r="F189" s="12"/>
    </row>
    <row r="190" spans="3:6" hidden="1">
      <c r="C190" s="12"/>
      <c r="D190" s="12"/>
      <c r="E190" s="12"/>
      <c r="F190" s="12"/>
    </row>
    <row r="191" spans="3:6" hidden="1">
      <c r="C191" s="12"/>
      <c r="D191" s="12"/>
      <c r="E191" s="12"/>
      <c r="F191" s="12"/>
    </row>
    <row r="192" spans="3:6" hidden="1">
      <c r="C192" s="12"/>
      <c r="D192" s="12"/>
      <c r="E192" s="12"/>
      <c r="F192" s="12"/>
    </row>
    <row r="193" spans="3:6" hidden="1">
      <c r="C193" s="12"/>
      <c r="D193" s="12"/>
      <c r="E193" s="12"/>
      <c r="F193" s="12"/>
    </row>
    <row r="194" spans="3:6" hidden="1">
      <c r="C194" s="12"/>
      <c r="D194" s="12"/>
      <c r="E194" s="12"/>
      <c r="F194" s="12"/>
    </row>
    <row r="195" spans="3:6" hidden="1">
      <c r="C195" s="12"/>
      <c r="D195" s="12"/>
      <c r="E195" s="12"/>
      <c r="F195" s="12"/>
    </row>
    <row r="196" spans="3:6" hidden="1">
      <c r="C196" s="12"/>
      <c r="D196" s="12"/>
      <c r="E196" s="12"/>
      <c r="F196" s="12"/>
    </row>
    <row r="197" spans="3:6" hidden="1">
      <c r="C197" s="12"/>
      <c r="D197" s="12"/>
      <c r="E197" s="12"/>
      <c r="F197" s="12"/>
    </row>
    <row r="198" spans="3:6" hidden="1">
      <c r="C198" s="12"/>
      <c r="D198" s="12"/>
      <c r="E198" s="12"/>
      <c r="F198" s="12"/>
    </row>
    <row r="199" spans="3:6" hidden="1">
      <c r="C199" s="12"/>
      <c r="D199" s="12"/>
      <c r="E199" s="12"/>
      <c r="F199" s="12"/>
    </row>
    <row r="200" spans="3:6" hidden="1">
      <c r="C200" s="12"/>
      <c r="D200" s="12"/>
      <c r="E200" s="12"/>
      <c r="F200" s="12"/>
    </row>
    <row r="201" spans="3:6" hidden="1">
      <c r="C201" s="12"/>
      <c r="D201" s="12"/>
      <c r="E201" s="12"/>
      <c r="F201" s="12"/>
    </row>
    <row r="202" spans="3:6" hidden="1">
      <c r="C202" s="12"/>
      <c r="D202" s="12"/>
      <c r="E202" s="12"/>
      <c r="F202" s="12"/>
    </row>
    <row r="203" spans="3:6" hidden="1">
      <c r="C203" s="12"/>
      <c r="D203" s="12"/>
      <c r="E203" s="12"/>
      <c r="F203" s="12"/>
    </row>
    <row r="204" spans="3:6" hidden="1">
      <c r="C204" s="12"/>
      <c r="D204" s="12"/>
      <c r="E204" s="12"/>
      <c r="F204" s="12"/>
    </row>
    <row r="205" spans="3:6" hidden="1">
      <c r="C205" s="12"/>
      <c r="D205" s="12"/>
      <c r="E205" s="12"/>
      <c r="F205" s="12"/>
    </row>
    <row r="206" spans="3:6" hidden="1">
      <c r="C206" s="12"/>
      <c r="D206" s="12"/>
      <c r="E206" s="12"/>
      <c r="F206" s="12"/>
    </row>
    <row r="207" spans="3:6" hidden="1">
      <c r="C207" s="12"/>
      <c r="D207" s="12"/>
      <c r="E207" s="12"/>
      <c r="F207" s="12"/>
    </row>
    <row r="208" spans="3:6" hidden="1">
      <c r="C208" s="12"/>
      <c r="D208" s="12"/>
      <c r="E208" s="12"/>
      <c r="F208" s="12"/>
    </row>
    <row r="209" spans="1:6" hidden="1">
      <c r="C209" s="12"/>
      <c r="D209" s="12"/>
      <c r="E209" s="12"/>
      <c r="F209" s="12"/>
    </row>
    <row r="210" spans="1:6" hidden="1">
      <c r="C210" s="12"/>
      <c r="D210" s="12"/>
      <c r="E210" s="12"/>
      <c r="F210" s="12"/>
    </row>
    <row r="211" spans="1:6" hidden="1">
      <c r="C211" s="12"/>
      <c r="D211" s="12"/>
      <c r="E211" s="12"/>
      <c r="F211" s="12"/>
    </row>
    <row r="212" spans="1:6" hidden="1">
      <c r="C212" s="12"/>
      <c r="D212" s="12"/>
      <c r="E212" s="12"/>
      <c r="F212" s="12"/>
    </row>
    <row r="213" spans="1:6" hidden="1">
      <c r="C213" s="12"/>
      <c r="D213" s="12"/>
      <c r="E213" s="12"/>
      <c r="F213" s="12"/>
    </row>
    <row r="214" spans="1:6" hidden="1">
      <c r="A214" s="12"/>
      <c r="C214" s="12"/>
      <c r="D214" s="12"/>
      <c r="E214" s="12"/>
      <c r="F214" s="12"/>
    </row>
    <row r="215" spans="1:6" hidden="1">
      <c r="A215" s="12"/>
      <c r="C215" s="12"/>
      <c r="D215" s="12"/>
      <c r="E215" s="12"/>
      <c r="F215" s="12"/>
    </row>
    <row r="216" spans="1:6" hidden="1">
      <c r="A216" s="14"/>
      <c r="C216" s="12"/>
      <c r="D216" s="12"/>
      <c r="E216" s="12"/>
      <c r="F216" s="12"/>
    </row>
    <row r="217" spans="1:6" hidden="1">
      <c r="C217" s="12"/>
      <c r="D217" s="12"/>
      <c r="E217" s="12"/>
      <c r="F217" s="12"/>
    </row>
    <row r="218" spans="1:6" hidden="1">
      <c r="C218" s="12"/>
      <c r="D218" s="12"/>
      <c r="E218" s="12"/>
      <c r="F218" s="12"/>
    </row>
    <row r="219" spans="1:6" hidden="1">
      <c r="C219" s="12"/>
      <c r="D219" s="12"/>
      <c r="E219" s="12"/>
      <c r="F219" s="12"/>
    </row>
    <row r="220" spans="1:6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9.7109375" style="11" customWidth="1"/>
    <col min="2" max="2" width="15.42578125" style="11" customWidth="1"/>
    <col min="3" max="3" width="12.7109375" style="11" customWidth="1"/>
    <col min="4" max="4" width="13.85546875" style="11" customWidth="1"/>
    <col min="5" max="5" width="11.85546875" style="12" customWidth="1"/>
    <col min="6" max="6" width="10.7109375" style="12" customWidth="1"/>
    <col min="7" max="7" width="11.140625" style="12" customWidth="1"/>
    <col min="8" max="8" width="11.5703125" style="12" customWidth="1"/>
    <col min="9" max="9" width="14.7109375" style="12" customWidth="1"/>
    <col min="10" max="10" width="11.7109375" style="12" customWidth="1"/>
    <col min="11" max="11" width="14.7109375" style="12" customWidth="1"/>
    <col min="12" max="12" width="22.7109375" style="12" customWidth="1"/>
    <col min="13" max="13" width="26.85546875" style="12" customWidth="1"/>
    <col min="14" max="14" width="25.42578125" style="12" customWidth="1"/>
    <col min="15" max="15" width="7.5703125" style="12" hidden="1" customWidth="1"/>
    <col min="16" max="16" width="6.7109375" style="12" hidden="1" customWidth="1"/>
    <col min="17" max="17" width="7.7109375" style="12" hidden="1" customWidth="1"/>
    <col min="18" max="18" width="7.140625" style="12" hidden="1" customWidth="1"/>
    <col min="19" max="19" width="6" style="12" hidden="1" customWidth="1"/>
    <col min="20" max="20" width="7.85546875" style="12" hidden="1" customWidth="1"/>
    <col min="21" max="21" width="8.140625" style="12" hidden="1" customWidth="1"/>
    <col min="22" max="22" width="6.28515625" style="12" hidden="1" customWidth="1"/>
    <col min="23" max="23" width="8" style="12" hidden="1" customWidth="1"/>
    <col min="24" max="24" width="8.7109375" style="12" hidden="1" customWidth="1"/>
    <col min="25" max="25" width="10" style="12" hidden="1" customWidth="1"/>
    <col min="26" max="26" width="9.5703125" style="12" hidden="1" customWidth="1"/>
    <col min="27" max="27" width="6.140625" style="12" hidden="1" customWidth="1"/>
    <col min="28" max="29" width="5.7109375" style="12" hidden="1" customWidth="1"/>
    <col min="30" max="30" width="6.85546875" style="12" hidden="1" customWidth="1"/>
    <col min="31" max="31" width="6.42578125" style="12" hidden="1" customWidth="1"/>
    <col min="32" max="32" width="6.7109375" style="12" hidden="1" customWidth="1"/>
    <col min="33" max="33" width="7.28515625" style="12" hidden="1" customWidth="1"/>
    <col min="34" max="45" width="5.7109375" style="12" hidden="1" customWidth="1"/>
    <col min="46" max="46" width="9.140625" style="12" hidden="1" customWidth="1"/>
    <col min="47" max="65" width="0" style="12" hidden="1" customWidth="1"/>
    <col min="66" max="16384" width="9.140625" style="12" hidden="1"/>
  </cols>
  <sheetData>
    <row r="1" spans="1:64">
      <c r="A1" s="2" t="s">
        <v>0</v>
      </c>
      <c r="B1" t="s">
        <v>194</v>
      </c>
    </row>
    <row r="2" spans="1:64">
      <c r="A2" s="2" t="s">
        <v>1</v>
      </c>
    </row>
    <row r="3" spans="1:64">
      <c r="A3" s="2" t="s">
        <v>2</v>
      </c>
      <c r="B3" t="s">
        <v>195</v>
      </c>
    </row>
    <row r="4" spans="1:64">
      <c r="A4" s="2" t="s">
        <v>3</v>
      </c>
    </row>
    <row r="5" spans="1:64" ht="26.25" customHeight="1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6"/>
    </row>
    <row r="6" spans="1:64" ht="26.25" customHeight="1">
      <c r="A6" s="154" t="s">
        <v>90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6"/>
      <c r="BL6" s="14"/>
    </row>
    <row r="7" spans="1:64" s="14" customFormat="1">
      <c r="A7" s="38" t="s">
        <v>45</v>
      </c>
      <c r="B7" s="39" t="s">
        <v>46</v>
      </c>
      <c r="C7" s="39" t="s">
        <v>67</v>
      </c>
      <c r="D7" s="39" t="s">
        <v>47</v>
      </c>
      <c r="E7" s="39" t="s">
        <v>81</v>
      </c>
      <c r="F7" s="39" t="s">
        <v>48</v>
      </c>
      <c r="G7" s="39" t="s">
        <v>49</v>
      </c>
      <c r="H7" s="39" t="s">
        <v>50</v>
      </c>
      <c r="I7" s="39" t="s">
        <v>184</v>
      </c>
      <c r="J7" s="39" t="s">
        <v>185</v>
      </c>
      <c r="K7" s="39" t="s">
        <v>53</v>
      </c>
      <c r="L7" s="39" t="s">
        <v>70</v>
      </c>
      <c r="M7" s="39" t="s">
        <v>54</v>
      </c>
      <c r="N7" s="158" t="s">
        <v>180</v>
      </c>
      <c r="P7" s="12"/>
      <c r="BG7" s="12"/>
      <c r="BH7" s="12"/>
    </row>
    <row r="8" spans="1:64" s="14" customFormat="1" ht="20.25">
      <c r="A8" s="15"/>
      <c r="B8" s="16"/>
      <c r="C8" s="16"/>
      <c r="D8" s="16"/>
      <c r="E8" s="16"/>
      <c r="F8" s="16"/>
      <c r="G8" s="16"/>
      <c r="H8" s="16"/>
      <c r="I8" s="24" t="s">
        <v>181</v>
      </c>
      <c r="J8" s="24"/>
      <c r="K8" s="24" t="s">
        <v>6</v>
      </c>
      <c r="L8" s="24" t="s">
        <v>7</v>
      </c>
      <c r="M8" s="24" t="s">
        <v>7</v>
      </c>
      <c r="N8" s="25" t="s">
        <v>7</v>
      </c>
      <c r="BF8" s="12"/>
      <c r="BG8" s="12"/>
      <c r="BH8" s="12"/>
      <c r="BL8" s="18"/>
    </row>
    <row r="9" spans="1:64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27" t="s">
        <v>74</v>
      </c>
      <c r="N9" s="27" t="s">
        <v>75</v>
      </c>
      <c r="O9" s="28"/>
      <c r="BF9" s="12"/>
      <c r="BG9" s="14"/>
      <c r="BH9" s="12"/>
    </row>
    <row r="10" spans="1:64" s="18" customFormat="1" ht="18" customHeight="1">
      <c r="A10" s="19" t="s">
        <v>91</v>
      </c>
      <c r="B10" s="6"/>
      <c r="C10" s="6"/>
      <c r="D10" s="6"/>
      <c r="E10" s="6"/>
      <c r="F10" s="6"/>
      <c r="G10" s="6"/>
      <c r="H10" s="6"/>
      <c r="I10" s="61">
        <v>145851304.62</v>
      </c>
      <c r="J10" s="6"/>
      <c r="K10" s="61">
        <v>765739.60125459475</v>
      </c>
      <c r="L10" s="6"/>
      <c r="M10" s="62">
        <v>1</v>
      </c>
      <c r="N10" s="62">
        <v>3.3500000000000002E-2</v>
      </c>
      <c r="O10" s="28"/>
      <c r="BF10" s="12"/>
      <c r="BG10" s="14"/>
      <c r="BH10" s="12"/>
      <c r="BL10" s="12"/>
    </row>
    <row r="11" spans="1:64">
      <c r="A11" s="65" t="s">
        <v>202</v>
      </c>
      <c r="B11" s="12"/>
      <c r="C11" s="12"/>
      <c r="D11" s="12"/>
      <c r="I11" s="67">
        <v>142977010.30000001</v>
      </c>
      <c r="K11" s="67">
        <v>202935.46211960001</v>
      </c>
      <c r="M11" s="66">
        <v>0.26500000000000001</v>
      </c>
      <c r="N11" s="66">
        <v>8.8999999999999999E-3</v>
      </c>
    </row>
    <row r="12" spans="1:64">
      <c r="A12" s="65" t="s">
        <v>2952</v>
      </c>
      <c r="B12" s="12"/>
      <c r="C12" s="12"/>
      <c r="D12" s="12"/>
      <c r="I12" s="67">
        <v>0</v>
      </c>
      <c r="K12" s="67">
        <v>0</v>
      </c>
      <c r="M12" s="66">
        <v>0</v>
      </c>
      <c r="N12" s="66">
        <v>0</v>
      </c>
    </row>
    <row r="13" spans="1:64">
      <c r="A13" t="s">
        <v>252</v>
      </c>
      <c r="B13" t="s">
        <v>252</v>
      </c>
      <c r="C13" s="12"/>
      <c r="D13" s="12"/>
      <c r="E13" t="s">
        <v>252</v>
      </c>
      <c r="F13" t="s">
        <v>252</v>
      </c>
      <c r="H13" t="s">
        <v>252</v>
      </c>
      <c r="I13" s="63">
        <v>0</v>
      </c>
      <c r="J13" s="63">
        <v>0</v>
      </c>
      <c r="K13" s="63">
        <v>0</v>
      </c>
      <c r="L13" s="64">
        <v>0</v>
      </c>
      <c r="M13" s="64">
        <v>0</v>
      </c>
      <c r="N13" s="64">
        <v>0</v>
      </c>
    </row>
    <row r="14" spans="1:64">
      <c r="A14" s="65" t="s">
        <v>2953</v>
      </c>
      <c r="B14" s="12"/>
      <c r="C14" s="12"/>
      <c r="D14" s="12"/>
      <c r="I14" s="67">
        <v>61446700</v>
      </c>
      <c r="K14" s="67">
        <v>82058.192790000001</v>
      </c>
      <c r="M14" s="66">
        <v>0.1072</v>
      </c>
      <c r="N14" s="66">
        <v>3.5999999999999999E-3</v>
      </c>
    </row>
    <row r="15" spans="1:64">
      <c r="A15" t="s">
        <v>2954</v>
      </c>
      <c r="B15" t="s">
        <v>2955</v>
      </c>
      <c r="C15" t="s">
        <v>97</v>
      </c>
      <c r="D15" t="s">
        <v>2956</v>
      </c>
      <c r="E15" t="s">
        <v>2831</v>
      </c>
      <c r="F15" t="s">
        <v>730</v>
      </c>
      <c r="G15" t="s">
        <v>208</v>
      </c>
      <c r="H15" t="s">
        <v>99</v>
      </c>
      <c r="I15" s="63">
        <v>28050000</v>
      </c>
      <c r="J15" s="63">
        <v>148.87</v>
      </c>
      <c r="K15" s="63">
        <v>41758.035000000003</v>
      </c>
      <c r="L15" s="64">
        <v>0</v>
      </c>
      <c r="M15" s="64">
        <v>5.45E-2</v>
      </c>
      <c r="N15" s="64">
        <v>1.8E-3</v>
      </c>
    </row>
    <row r="16" spans="1:64">
      <c r="A16" t="s">
        <v>2957</v>
      </c>
      <c r="B16" t="s">
        <v>2958</v>
      </c>
      <c r="C16" t="s">
        <v>97</v>
      </c>
      <c r="D16" t="s">
        <v>2956</v>
      </c>
      <c r="E16" t="s">
        <v>2831</v>
      </c>
      <c r="F16" t="s">
        <v>814</v>
      </c>
      <c r="G16" t="s">
        <v>208</v>
      </c>
      <c r="H16" t="s">
        <v>99</v>
      </c>
      <c r="I16" s="63">
        <v>27575000</v>
      </c>
      <c r="J16" s="63">
        <v>117.04</v>
      </c>
      <c r="K16" s="63">
        <v>32273.78</v>
      </c>
      <c r="L16" s="64">
        <v>0</v>
      </c>
      <c r="M16" s="64">
        <v>4.2099999999999999E-2</v>
      </c>
      <c r="N16" s="64">
        <v>1.4E-3</v>
      </c>
    </row>
    <row r="17" spans="1:14">
      <c r="A17" t="s">
        <v>2959</v>
      </c>
      <c r="B17" t="s">
        <v>2960</v>
      </c>
      <c r="C17" t="s">
        <v>97</v>
      </c>
      <c r="D17" t="s">
        <v>2783</v>
      </c>
      <c r="E17" t="s">
        <v>2831</v>
      </c>
      <c r="F17" t="s">
        <v>838</v>
      </c>
      <c r="G17" t="s">
        <v>208</v>
      </c>
      <c r="H17" t="s">
        <v>99</v>
      </c>
      <c r="I17" s="63">
        <v>5821700</v>
      </c>
      <c r="J17" s="63">
        <v>137.87</v>
      </c>
      <c r="K17" s="63">
        <v>8026.3777899999995</v>
      </c>
      <c r="L17" s="64">
        <v>0</v>
      </c>
      <c r="M17" s="64">
        <v>1.0500000000000001E-2</v>
      </c>
      <c r="N17" s="64">
        <v>4.0000000000000002E-4</v>
      </c>
    </row>
    <row r="18" spans="1:14">
      <c r="A18" s="65" t="s">
        <v>89</v>
      </c>
      <c r="B18" s="12"/>
      <c r="C18" s="12"/>
      <c r="D18" s="12"/>
      <c r="I18" s="67">
        <v>81530310.299999997</v>
      </c>
      <c r="K18" s="67">
        <v>120877.26932960001</v>
      </c>
      <c r="M18" s="66">
        <v>0.15790000000000001</v>
      </c>
      <c r="N18" s="66">
        <v>5.3E-3</v>
      </c>
    </row>
    <row r="19" spans="1:14">
      <c r="A19" t="s">
        <v>2961</v>
      </c>
      <c r="B19" t="s">
        <v>2962</v>
      </c>
      <c r="C19" t="s">
        <v>97</v>
      </c>
      <c r="D19" t="s">
        <v>2963</v>
      </c>
      <c r="E19" t="s">
        <v>2733</v>
      </c>
      <c r="F19" t="s">
        <v>470</v>
      </c>
      <c r="G19" t="s">
        <v>208</v>
      </c>
      <c r="H19" t="s">
        <v>103</v>
      </c>
      <c r="I19" s="63">
        <v>18485450.300000001</v>
      </c>
      <c r="J19" s="63">
        <v>82.2</v>
      </c>
      <c r="K19" s="63">
        <v>15195.0401466</v>
      </c>
      <c r="L19" s="64">
        <v>4.7800000000000002E-2</v>
      </c>
      <c r="M19" s="64">
        <v>1.9800000000000002E-2</v>
      </c>
      <c r="N19" s="64">
        <v>6.9999999999999999E-4</v>
      </c>
    </row>
    <row r="20" spans="1:14">
      <c r="A20" t="s">
        <v>2964</v>
      </c>
      <c r="B20" t="s">
        <v>2965</v>
      </c>
      <c r="C20" t="s">
        <v>97</v>
      </c>
      <c r="D20" t="s">
        <v>2783</v>
      </c>
      <c r="E20" t="s">
        <v>2733</v>
      </c>
      <c r="F20" t="s">
        <v>765</v>
      </c>
      <c r="G20" t="s">
        <v>208</v>
      </c>
      <c r="H20" t="s">
        <v>99</v>
      </c>
      <c r="I20" s="63">
        <v>18786610</v>
      </c>
      <c r="J20" s="63">
        <v>173.54</v>
      </c>
      <c r="K20" s="63">
        <v>32602.282994000001</v>
      </c>
      <c r="L20" s="64">
        <v>0</v>
      </c>
      <c r="M20" s="64">
        <v>4.2599999999999999E-2</v>
      </c>
      <c r="N20" s="64">
        <v>1.4E-3</v>
      </c>
    </row>
    <row r="21" spans="1:14">
      <c r="A21" t="s">
        <v>2966</v>
      </c>
      <c r="B21" t="s">
        <v>2967</v>
      </c>
      <c r="C21" t="s">
        <v>97</v>
      </c>
      <c r="D21" t="s">
        <v>2783</v>
      </c>
      <c r="E21" t="s">
        <v>2733</v>
      </c>
      <c r="F21" t="s">
        <v>1411</v>
      </c>
      <c r="G21" t="s">
        <v>208</v>
      </c>
      <c r="H21" t="s">
        <v>99</v>
      </c>
      <c r="I21" s="63">
        <v>564760</v>
      </c>
      <c r="J21" s="63">
        <v>237.11</v>
      </c>
      <c r="K21" s="63">
        <v>1339.1024359999999</v>
      </c>
      <c r="L21" s="64">
        <v>0</v>
      </c>
      <c r="M21" s="64">
        <v>1.6999999999999999E-3</v>
      </c>
      <c r="N21" s="64">
        <v>1E-4</v>
      </c>
    </row>
    <row r="22" spans="1:14">
      <c r="A22" t="s">
        <v>2968</v>
      </c>
      <c r="B22" t="s">
        <v>2969</v>
      </c>
      <c r="C22" t="s">
        <v>97</v>
      </c>
      <c r="D22" t="s">
        <v>2783</v>
      </c>
      <c r="E22" t="s">
        <v>2733</v>
      </c>
      <c r="F22" t="s">
        <v>2970</v>
      </c>
      <c r="G22" t="s">
        <v>208</v>
      </c>
      <c r="H22" t="s">
        <v>99</v>
      </c>
      <c r="I22" s="63">
        <v>9896990</v>
      </c>
      <c r="J22" s="63">
        <v>214.47</v>
      </c>
      <c r="K22" s="63">
        <v>21226.074453000001</v>
      </c>
      <c r="L22" s="64">
        <v>0</v>
      </c>
      <c r="M22" s="64">
        <v>2.7699999999999999E-2</v>
      </c>
      <c r="N22" s="64">
        <v>8.9999999999999998E-4</v>
      </c>
    </row>
    <row r="23" spans="1:14">
      <c r="A23" t="s">
        <v>2971</v>
      </c>
      <c r="B23" t="s">
        <v>2972</v>
      </c>
      <c r="C23" t="s">
        <v>97</v>
      </c>
      <c r="D23" t="s">
        <v>2783</v>
      </c>
      <c r="E23" t="s">
        <v>2733</v>
      </c>
      <c r="F23" t="s">
        <v>2973</v>
      </c>
      <c r="G23" t="s">
        <v>208</v>
      </c>
      <c r="H23" t="s">
        <v>99</v>
      </c>
      <c r="I23" s="63">
        <v>724500</v>
      </c>
      <c r="J23" s="63">
        <v>215.22</v>
      </c>
      <c r="K23" s="63">
        <v>1559.2689</v>
      </c>
      <c r="L23" s="64">
        <v>0</v>
      </c>
      <c r="M23" s="64">
        <v>2E-3</v>
      </c>
      <c r="N23" s="64">
        <v>1E-4</v>
      </c>
    </row>
    <row r="24" spans="1:14">
      <c r="A24" t="s">
        <v>2974</v>
      </c>
      <c r="B24" t="s">
        <v>2975</v>
      </c>
      <c r="C24" t="s">
        <v>97</v>
      </c>
      <c r="D24" t="s">
        <v>2783</v>
      </c>
      <c r="E24" t="s">
        <v>2733</v>
      </c>
      <c r="F24" t="s">
        <v>252</v>
      </c>
      <c r="G24" t="s">
        <v>847</v>
      </c>
      <c r="H24" t="s">
        <v>99</v>
      </c>
      <c r="I24" s="63">
        <v>12118000</v>
      </c>
      <c r="J24" s="63">
        <v>162.08000000000001</v>
      </c>
      <c r="K24" s="63">
        <v>19640.8544</v>
      </c>
      <c r="L24" s="64">
        <v>0</v>
      </c>
      <c r="M24" s="64">
        <v>2.5600000000000001E-2</v>
      </c>
      <c r="N24" s="64">
        <v>8.9999999999999998E-4</v>
      </c>
    </row>
    <row r="25" spans="1:14">
      <c r="A25" t="s">
        <v>2976</v>
      </c>
      <c r="B25" t="s">
        <v>2977</v>
      </c>
      <c r="C25" t="s">
        <v>97</v>
      </c>
      <c r="D25" t="s">
        <v>2783</v>
      </c>
      <c r="E25" t="s">
        <v>2733</v>
      </c>
      <c r="F25" t="s">
        <v>252</v>
      </c>
      <c r="G25" t="s">
        <v>847</v>
      </c>
      <c r="H25" t="s">
        <v>99</v>
      </c>
      <c r="I25" s="63">
        <v>20954000</v>
      </c>
      <c r="J25" s="63">
        <v>139.9</v>
      </c>
      <c r="K25" s="63">
        <v>29314.646000000001</v>
      </c>
      <c r="L25" s="64">
        <v>0</v>
      </c>
      <c r="M25" s="64">
        <v>3.8300000000000001E-2</v>
      </c>
      <c r="N25" s="64">
        <v>1.2999999999999999E-3</v>
      </c>
    </row>
    <row r="26" spans="1:14">
      <c r="A26" s="65" t="s">
        <v>1592</v>
      </c>
      <c r="B26" s="12"/>
      <c r="C26" s="12"/>
      <c r="D26" s="12"/>
      <c r="I26" s="67">
        <v>0</v>
      </c>
      <c r="K26" s="67">
        <v>0</v>
      </c>
      <c r="M26" s="66">
        <v>0</v>
      </c>
      <c r="N26" s="66">
        <v>0</v>
      </c>
    </row>
    <row r="27" spans="1:14">
      <c r="A27" t="s">
        <v>252</v>
      </c>
      <c r="B27" t="s">
        <v>252</v>
      </c>
      <c r="C27" s="12"/>
      <c r="D27" s="12"/>
      <c r="E27" t="s">
        <v>252</v>
      </c>
      <c r="F27" t="s">
        <v>252</v>
      </c>
      <c r="H27" t="s">
        <v>252</v>
      </c>
      <c r="I27" s="63">
        <v>0</v>
      </c>
      <c r="J27" s="63">
        <v>0</v>
      </c>
      <c r="K27" s="63">
        <v>0</v>
      </c>
      <c r="L27" s="64">
        <v>0</v>
      </c>
      <c r="M27" s="64">
        <v>0</v>
      </c>
      <c r="N27" s="64">
        <v>0</v>
      </c>
    </row>
    <row r="28" spans="1:14">
      <c r="A28" s="65" t="s">
        <v>256</v>
      </c>
      <c r="B28" s="12"/>
      <c r="C28" s="12"/>
      <c r="D28" s="12"/>
      <c r="I28" s="67">
        <v>2874294.32</v>
      </c>
      <c r="K28" s="67">
        <v>562804.13913499482</v>
      </c>
      <c r="M28" s="66">
        <v>0.73499999999999999</v>
      </c>
      <c r="N28" s="66">
        <v>2.46E-2</v>
      </c>
    </row>
    <row r="29" spans="1:14">
      <c r="A29" s="65" t="s">
        <v>2952</v>
      </c>
      <c r="B29" s="12"/>
      <c r="C29" s="12"/>
      <c r="D29" s="12"/>
      <c r="I29" s="67">
        <v>0</v>
      </c>
      <c r="K29" s="67">
        <v>0</v>
      </c>
      <c r="M29" s="66">
        <v>0</v>
      </c>
      <c r="N29" s="66">
        <v>0</v>
      </c>
    </row>
    <row r="30" spans="1:14">
      <c r="A30" t="s">
        <v>252</v>
      </c>
      <c r="B30" t="s">
        <v>252</v>
      </c>
      <c r="C30" s="12"/>
      <c r="D30" s="12"/>
      <c r="E30" t="s">
        <v>252</v>
      </c>
      <c r="F30" t="s">
        <v>252</v>
      </c>
      <c r="H30" t="s">
        <v>252</v>
      </c>
      <c r="I30" s="63">
        <v>0</v>
      </c>
      <c r="J30" s="63">
        <v>0</v>
      </c>
      <c r="K30" s="63">
        <v>0</v>
      </c>
      <c r="L30" s="64">
        <v>0</v>
      </c>
      <c r="M30" s="64">
        <v>0</v>
      </c>
      <c r="N30" s="64">
        <v>0</v>
      </c>
    </row>
    <row r="31" spans="1:14">
      <c r="A31" s="65" t="s">
        <v>2953</v>
      </c>
      <c r="B31" s="12"/>
      <c r="C31" s="12"/>
      <c r="D31" s="12"/>
      <c r="I31" s="67">
        <v>0</v>
      </c>
      <c r="K31" s="67">
        <v>0</v>
      </c>
      <c r="M31" s="66">
        <v>0</v>
      </c>
      <c r="N31" s="66">
        <v>0</v>
      </c>
    </row>
    <row r="32" spans="1:14">
      <c r="A32" t="s">
        <v>252</v>
      </c>
      <c r="B32" t="s">
        <v>252</v>
      </c>
      <c r="C32" s="12"/>
      <c r="D32" s="12"/>
      <c r="E32" t="s">
        <v>252</v>
      </c>
      <c r="F32" t="s">
        <v>252</v>
      </c>
      <c r="H32" t="s">
        <v>252</v>
      </c>
      <c r="I32" s="63">
        <v>0</v>
      </c>
      <c r="J32" s="63">
        <v>0</v>
      </c>
      <c r="K32" s="63">
        <v>0</v>
      </c>
      <c r="L32" s="64">
        <v>0</v>
      </c>
      <c r="M32" s="64">
        <v>0</v>
      </c>
      <c r="N32" s="64">
        <v>0</v>
      </c>
    </row>
    <row r="33" spans="1:14">
      <c r="A33" s="65" t="s">
        <v>89</v>
      </c>
      <c r="B33" s="12"/>
      <c r="C33" s="12"/>
      <c r="D33" s="12"/>
      <c r="I33" s="67">
        <v>2874294.32</v>
      </c>
      <c r="K33" s="67">
        <v>562804.13913499482</v>
      </c>
      <c r="M33" s="66">
        <v>0.73499999999999999</v>
      </c>
      <c r="N33" s="66">
        <v>2.46E-2</v>
      </c>
    </row>
    <row r="34" spans="1:14">
      <c r="A34" t="s">
        <v>2978</v>
      </c>
      <c r="B34" t="s">
        <v>2979</v>
      </c>
      <c r="C34" t="s">
        <v>120</v>
      </c>
      <c r="D34" t="s">
        <v>2980</v>
      </c>
      <c r="E34" t="s">
        <v>2733</v>
      </c>
      <c r="F34" t="s">
        <v>252</v>
      </c>
      <c r="G34" t="s">
        <v>847</v>
      </c>
      <c r="H34" t="s">
        <v>103</v>
      </c>
      <c r="I34" s="63">
        <v>137000</v>
      </c>
      <c r="J34" s="63">
        <v>3676</v>
      </c>
      <c r="K34" s="63">
        <v>16417.751199999999</v>
      </c>
      <c r="L34" s="64">
        <v>1E-4</v>
      </c>
      <c r="M34" s="64">
        <v>2.1399999999999999E-2</v>
      </c>
      <c r="N34" s="64">
        <v>6.9999999999999999E-4</v>
      </c>
    </row>
    <row r="35" spans="1:14">
      <c r="A35" t="s">
        <v>2981</v>
      </c>
      <c r="B35" t="s">
        <v>2982</v>
      </c>
      <c r="C35" t="s">
        <v>120</v>
      </c>
      <c r="D35" t="s">
        <v>2983</v>
      </c>
      <c r="E35" t="s">
        <v>2733</v>
      </c>
      <c r="F35" t="s">
        <v>252</v>
      </c>
      <c r="G35" t="s">
        <v>847</v>
      </c>
      <c r="H35" t="s">
        <v>103</v>
      </c>
      <c r="I35" s="63">
        <v>66250</v>
      </c>
      <c r="J35" s="63">
        <v>19248</v>
      </c>
      <c r="K35" s="63">
        <v>41570.868000000002</v>
      </c>
      <c r="L35" s="64">
        <v>1E-4</v>
      </c>
      <c r="M35" s="64">
        <v>5.4300000000000001E-2</v>
      </c>
      <c r="N35" s="64">
        <v>1.8E-3</v>
      </c>
    </row>
    <row r="36" spans="1:14">
      <c r="A36" t="s">
        <v>2984</v>
      </c>
      <c r="B36" t="s">
        <v>2985</v>
      </c>
      <c r="C36" t="s">
        <v>120</v>
      </c>
      <c r="D36" t="s">
        <v>2986</v>
      </c>
      <c r="E36" t="s">
        <v>2733</v>
      </c>
      <c r="F36" t="s">
        <v>252</v>
      </c>
      <c r="G36" t="s">
        <v>847</v>
      </c>
      <c r="H36" t="s">
        <v>103</v>
      </c>
      <c r="I36" s="63">
        <v>27000</v>
      </c>
      <c r="J36" s="63">
        <v>13533</v>
      </c>
      <c r="K36" s="63">
        <v>11911.7466</v>
      </c>
      <c r="L36" s="64">
        <v>1E-4</v>
      </c>
      <c r="M36" s="64">
        <v>1.5599999999999999E-2</v>
      </c>
      <c r="N36" s="64">
        <v>5.0000000000000001E-4</v>
      </c>
    </row>
    <row r="37" spans="1:14">
      <c r="A37" t="s">
        <v>2987</v>
      </c>
      <c r="B37" t="s">
        <v>2988</v>
      </c>
      <c r="C37" t="s">
        <v>120</v>
      </c>
      <c r="D37" t="s">
        <v>2989</v>
      </c>
      <c r="E37" t="s">
        <v>2733</v>
      </c>
      <c r="F37" t="s">
        <v>252</v>
      </c>
      <c r="G37" t="s">
        <v>847</v>
      </c>
      <c r="H37" t="s">
        <v>103</v>
      </c>
      <c r="I37" s="63">
        <v>3010</v>
      </c>
      <c r="J37" s="63">
        <v>154517</v>
      </c>
      <c r="K37" s="63">
        <v>15162.135141999999</v>
      </c>
      <c r="L37" s="64">
        <v>0</v>
      </c>
      <c r="M37" s="64">
        <v>1.9800000000000002E-2</v>
      </c>
      <c r="N37" s="64">
        <v>6.9999999999999999E-4</v>
      </c>
    </row>
    <row r="38" spans="1:14">
      <c r="A38" t="s">
        <v>2990</v>
      </c>
      <c r="B38" t="s">
        <v>2991</v>
      </c>
      <c r="C38" t="s">
        <v>120</v>
      </c>
      <c r="D38" t="s">
        <v>2992</v>
      </c>
      <c r="E38" t="s">
        <v>2733</v>
      </c>
      <c r="F38" t="s">
        <v>252</v>
      </c>
      <c r="G38" t="s">
        <v>847</v>
      </c>
      <c r="H38" t="s">
        <v>107</v>
      </c>
      <c r="I38" s="63">
        <v>164250</v>
      </c>
      <c r="J38" s="63">
        <v>6006</v>
      </c>
      <c r="K38" s="63">
        <v>38224.340153999998</v>
      </c>
      <c r="L38" s="64">
        <v>1E-4</v>
      </c>
      <c r="M38" s="64">
        <v>4.99E-2</v>
      </c>
      <c r="N38" s="64">
        <v>1.6999999999999999E-3</v>
      </c>
    </row>
    <row r="39" spans="1:14">
      <c r="A39" t="s">
        <v>2993</v>
      </c>
      <c r="B39" t="s">
        <v>2994</v>
      </c>
      <c r="C39" t="s">
        <v>120</v>
      </c>
      <c r="D39" t="s">
        <v>2992</v>
      </c>
      <c r="E39" t="s">
        <v>2733</v>
      </c>
      <c r="F39" t="s">
        <v>252</v>
      </c>
      <c r="G39" t="s">
        <v>847</v>
      </c>
      <c r="H39" t="s">
        <v>200</v>
      </c>
      <c r="I39" s="63">
        <v>303000</v>
      </c>
      <c r="J39" s="63">
        <v>193300</v>
      </c>
      <c r="K39" s="63">
        <v>17276.949101999999</v>
      </c>
      <c r="L39" s="64">
        <v>0</v>
      </c>
      <c r="M39" s="64">
        <v>2.2599999999999999E-2</v>
      </c>
      <c r="N39" s="64">
        <v>8.0000000000000004E-4</v>
      </c>
    </row>
    <row r="40" spans="1:14">
      <c r="A40" t="s">
        <v>2995</v>
      </c>
      <c r="B40" t="s">
        <v>2996</v>
      </c>
      <c r="C40" t="s">
        <v>120</v>
      </c>
      <c r="D40" t="s">
        <v>2997</v>
      </c>
      <c r="E40" t="s">
        <v>2733</v>
      </c>
      <c r="F40" t="s">
        <v>252</v>
      </c>
      <c r="G40" t="s">
        <v>847</v>
      </c>
      <c r="H40" t="s">
        <v>103</v>
      </c>
      <c r="I40" s="63">
        <v>4470</v>
      </c>
      <c r="J40" s="63">
        <v>201800</v>
      </c>
      <c r="K40" s="63">
        <v>29406.6996</v>
      </c>
      <c r="L40" s="64">
        <v>0</v>
      </c>
      <c r="M40" s="64">
        <v>3.8399999999999997E-2</v>
      </c>
      <c r="N40" s="64">
        <v>1.2999999999999999E-3</v>
      </c>
    </row>
    <row r="41" spans="1:14">
      <c r="A41" t="s">
        <v>2998</v>
      </c>
      <c r="B41" t="s">
        <v>2999</v>
      </c>
      <c r="C41" t="s">
        <v>373</v>
      </c>
      <c r="D41" t="s">
        <v>3000</v>
      </c>
      <c r="E41" t="s">
        <v>2733</v>
      </c>
      <c r="F41" t="s">
        <v>252</v>
      </c>
      <c r="G41" t="s">
        <v>847</v>
      </c>
      <c r="H41" t="s">
        <v>197</v>
      </c>
      <c r="I41" s="63">
        <v>10275</v>
      </c>
      <c r="J41" s="63">
        <v>35550</v>
      </c>
      <c r="K41" s="63">
        <v>12901.557150000001</v>
      </c>
      <c r="L41" s="64">
        <v>0</v>
      </c>
      <c r="M41" s="64">
        <v>1.6799999999999999E-2</v>
      </c>
      <c r="N41" s="64">
        <v>5.9999999999999995E-4</v>
      </c>
    </row>
    <row r="42" spans="1:14">
      <c r="A42" t="s">
        <v>3001</v>
      </c>
      <c r="B42" t="s">
        <v>3002</v>
      </c>
      <c r="C42" t="s">
        <v>120</v>
      </c>
      <c r="D42" t="s">
        <v>3003</v>
      </c>
      <c r="E42" t="s">
        <v>2733</v>
      </c>
      <c r="F42" t="s">
        <v>252</v>
      </c>
      <c r="G42" t="s">
        <v>847</v>
      </c>
      <c r="H42" t="s">
        <v>103</v>
      </c>
      <c r="I42" s="63">
        <v>4000</v>
      </c>
      <c r="J42" s="63">
        <v>25361.71</v>
      </c>
      <c r="K42" s="63">
        <v>3307.166984</v>
      </c>
      <c r="L42" s="64">
        <v>0</v>
      </c>
      <c r="M42" s="64">
        <v>4.3E-3</v>
      </c>
      <c r="N42" s="64">
        <v>1E-4</v>
      </c>
    </row>
    <row r="43" spans="1:14">
      <c r="A43" t="s">
        <v>3004</v>
      </c>
      <c r="B43" t="s">
        <v>3005</v>
      </c>
      <c r="C43" t="s">
        <v>120</v>
      </c>
      <c r="D43" t="s">
        <v>3006</v>
      </c>
      <c r="E43" t="s">
        <v>2733</v>
      </c>
      <c r="F43" t="s">
        <v>252</v>
      </c>
      <c r="G43" t="s">
        <v>847</v>
      </c>
      <c r="H43" t="s">
        <v>103</v>
      </c>
      <c r="I43" s="63">
        <v>66284</v>
      </c>
      <c r="J43" s="63">
        <v>10310</v>
      </c>
      <c r="K43" s="63">
        <v>22278.450104</v>
      </c>
      <c r="L43" s="64">
        <v>0</v>
      </c>
      <c r="M43" s="64">
        <v>2.9100000000000001E-2</v>
      </c>
      <c r="N43" s="64">
        <v>1E-3</v>
      </c>
    </row>
    <row r="44" spans="1:14">
      <c r="A44" t="s">
        <v>3007</v>
      </c>
      <c r="B44" t="s">
        <v>3008</v>
      </c>
      <c r="C44" t="s">
        <v>120</v>
      </c>
      <c r="D44" t="s">
        <v>3009</v>
      </c>
      <c r="E44" t="s">
        <v>2733</v>
      </c>
      <c r="F44" t="s">
        <v>252</v>
      </c>
      <c r="G44" t="s">
        <v>847</v>
      </c>
      <c r="H44" t="s">
        <v>103</v>
      </c>
      <c r="I44" s="63">
        <v>463905.81</v>
      </c>
      <c r="J44" s="63">
        <v>2272.6400000000035</v>
      </c>
      <c r="K44" s="63">
        <v>34369.883341251902</v>
      </c>
      <c r="L44" s="64">
        <v>2.9999999999999997E-4</v>
      </c>
      <c r="M44" s="64">
        <v>4.4900000000000002E-2</v>
      </c>
      <c r="N44" s="64">
        <v>1.5E-3</v>
      </c>
    </row>
    <row r="45" spans="1:14">
      <c r="A45" t="s">
        <v>3010</v>
      </c>
      <c r="B45" t="s">
        <v>3011</v>
      </c>
      <c r="C45" t="s">
        <v>120</v>
      </c>
      <c r="D45" t="s">
        <v>3012</v>
      </c>
      <c r="E45" t="s">
        <v>2733</v>
      </c>
      <c r="F45" t="s">
        <v>252</v>
      </c>
      <c r="G45" t="s">
        <v>847</v>
      </c>
      <c r="H45" t="s">
        <v>110</v>
      </c>
      <c r="I45" s="63">
        <v>631000</v>
      </c>
      <c r="J45" s="63">
        <v>615.20000000000005</v>
      </c>
      <c r="K45" s="63">
        <v>17537.313842399999</v>
      </c>
      <c r="L45" s="64">
        <v>5.0000000000000001E-4</v>
      </c>
      <c r="M45" s="64">
        <v>2.29E-2</v>
      </c>
      <c r="N45" s="64">
        <v>8.0000000000000004E-4</v>
      </c>
    </row>
    <row r="46" spans="1:14">
      <c r="A46" t="s">
        <v>3013</v>
      </c>
      <c r="B46" t="s">
        <v>3014</v>
      </c>
      <c r="C46" t="s">
        <v>120</v>
      </c>
      <c r="D46" s="12"/>
      <c r="E46" t="s">
        <v>2866</v>
      </c>
      <c r="F46" t="s">
        <v>252</v>
      </c>
      <c r="G46" t="s">
        <v>847</v>
      </c>
      <c r="H46" t="s">
        <v>103</v>
      </c>
      <c r="I46" s="63">
        <v>29150</v>
      </c>
      <c r="J46" s="63">
        <v>18739</v>
      </c>
      <c r="K46" s="63">
        <v>17807.48431</v>
      </c>
      <c r="L46" s="64">
        <v>0</v>
      </c>
      <c r="M46" s="64">
        <v>2.3300000000000001E-2</v>
      </c>
      <c r="N46" s="64">
        <v>8.0000000000000004E-4</v>
      </c>
    </row>
    <row r="47" spans="1:14">
      <c r="A47" t="s">
        <v>3015</v>
      </c>
      <c r="B47" t="s">
        <v>3016</v>
      </c>
      <c r="C47" t="s">
        <v>120</v>
      </c>
      <c r="D47" t="s">
        <v>3017</v>
      </c>
      <c r="E47" t="s">
        <v>2733</v>
      </c>
      <c r="F47" t="s">
        <v>252</v>
      </c>
      <c r="G47" t="s">
        <v>847</v>
      </c>
      <c r="H47" t="s">
        <v>103</v>
      </c>
      <c r="I47" s="63">
        <v>41038</v>
      </c>
      <c r="J47" s="63">
        <v>12537.9</v>
      </c>
      <c r="K47" s="63">
        <v>16773.689090520002</v>
      </c>
      <c r="L47" s="64">
        <v>0</v>
      </c>
      <c r="M47" s="64">
        <v>2.1899999999999999E-2</v>
      </c>
      <c r="N47" s="64">
        <v>6.9999999999999999E-4</v>
      </c>
    </row>
    <row r="48" spans="1:14">
      <c r="A48" t="s">
        <v>3018</v>
      </c>
      <c r="B48" t="s">
        <v>3019</v>
      </c>
      <c r="C48" t="s">
        <v>120</v>
      </c>
      <c r="D48" t="s">
        <v>3017</v>
      </c>
      <c r="E48" t="s">
        <v>2733</v>
      </c>
      <c r="F48" t="s">
        <v>252</v>
      </c>
      <c r="G48" t="s">
        <v>847</v>
      </c>
      <c r="H48" t="s">
        <v>103</v>
      </c>
      <c r="I48" s="63">
        <v>40520.5</v>
      </c>
      <c r="J48" s="63">
        <v>19943.73</v>
      </c>
      <c r="K48" s="63">
        <v>26345.035113759001</v>
      </c>
      <c r="L48" s="64">
        <v>0</v>
      </c>
      <c r="M48" s="64">
        <v>3.44E-2</v>
      </c>
      <c r="N48" s="64">
        <v>1.1999999999999999E-3</v>
      </c>
    </row>
    <row r="49" spans="1:14">
      <c r="A49" t="s">
        <v>3020</v>
      </c>
      <c r="B49" t="s">
        <v>3021</v>
      </c>
      <c r="C49" t="s">
        <v>120</v>
      </c>
      <c r="D49" t="s">
        <v>3017</v>
      </c>
      <c r="E49" t="s">
        <v>2733</v>
      </c>
      <c r="F49" t="s">
        <v>252</v>
      </c>
      <c r="G49" t="s">
        <v>847</v>
      </c>
      <c r="H49" t="s">
        <v>103</v>
      </c>
      <c r="I49" s="63">
        <v>137500</v>
      </c>
      <c r="J49" s="63">
        <v>15181.87</v>
      </c>
      <c r="K49" s="63">
        <v>68052.732275000002</v>
      </c>
      <c r="L49" s="64">
        <v>0</v>
      </c>
      <c r="M49" s="64">
        <v>8.8900000000000007E-2</v>
      </c>
      <c r="N49" s="64">
        <v>3.0000000000000001E-3</v>
      </c>
    </row>
    <row r="50" spans="1:14">
      <c r="A50" t="s">
        <v>3022</v>
      </c>
      <c r="B50" t="s">
        <v>3023</v>
      </c>
      <c r="C50" t="s">
        <v>120</v>
      </c>
      <c r="D50" t="s">
        <v>3024</v>
      </c>
      <c r="E50" t="s">
        <v>2733</v>
      </c>
      <c r="F50" t="s">
        <v>252</v>
      </c>
      <c r="G50" t="s">
        <v>847</v>
      </c>
      <c r="H50" t="s">
        <v>103</v>
      </c>
      <c r="I50" s="63">
        <v>304000</v>
      </c>
      <c r="J50" s="63">
        <v>1987.6</v>
      </c>
      <c r="K50" s="63">
        <v>19697.911039999999</v>
      </c>
      <c r="L50" s="64">
        <v>2.9999999999999997E-4</v>
      </c>
      <c r="M50" s="64">
        <v>2.5700000000000001E-2</v>
      </c>
      <c r="N50" s="64">
        <v>8.9999999999999998E-4</v>
      </c>
    </row>
    <row r="51" spans="1:14">
      <c r="A51" t="s">
        <v>3025</v>
      </c>
      <c r="B51" t="s">
        <v>3026</v>
      </c>
      <c r="C51" t="s">
        <v>120</v>
      </c>
      <c r="D51" t="s">
        <v>3027</v>
      </c>
      <c r="E51" t="s">
        <v>2733</v>
      </c>
      <c r="F51" t="s">
        <v>252</v>
      </c>
      <c r="G51" t="s">
        <v>847</v>
      </c>
      <c r="H51" t="s">
        <v>107</v>
      </c>
      <c r="I51" s="63">
        <v>18250</v>
      </c>
      <c r="J51" s="63">
        <v>11430</v>
      </c>
      <c r="K51" s="63">
        <v>8082.7359299999998</v>
      </c>
      <c r="L51" s="64">
        <v>1E-4</v>
      </c>
      <c r="M51" s="64">
        <v>1.06E-2</v>
      </c>
      <c r="N51" s="64">
        <v>4.0000000000000002E-4</v>
      </c>
    </row>
    <row r="52" spans="1:14">
      <c r="A52" t="s">
        <v>3028</v>
      </c>
      <c r="B52" t="s">
        <v>3029</v>
      </c>
      <c r="C52" t="s">
        <v>120</v>
      </c>
      <c r="D52" t="s">
        <v>3030</v>
      </c>
      <c r="E52" t="s">
        <v>2733</v>
      </c>
      <c r="F52" t="s">
        <v>252</v>
      </c>
      <c r="G52" t="s">
        <v>847</v>
      </c>
      <c r="H52" t="s">
        <v>103</v>
      </c>
      <c r="I52" s="63">
        <v>44700</v>
      </c>
      <c r="J52" s="63">
        <v>29517</v>
      </c>
      <c r="K52" s="63">
        <v>43012.762739999998</v>
      </c>
      <c r="L52" s="64">
        <v>0</v>
      </c>
      <c r="M52" s="64">
        <v>5.62E-2</v>
      </c>
      <c r="N52" s="64">
        <v>1.9E-3</v>
      </c>
    </row>
    <row r="53" spans="1:14">
      <c r="A53" t="s">
        <v>3031</v>
      </c>
      <c r="B53" t="s">
        <v>3032</v>
      </c>
      <c r="C53" t="s">
        <v>120</v>
      </c>
      <c r="D53" t="s">
        <v>3030</v>
      </c>
      <c r="E53" t="s">
        <v>2733</v>
      </c>
      <c r="F53" t="s">
        <v>252</v>
      </c>
      <c r="G53" t="s">
        <v>847</v>
      </c>
      <c r="H53" t="s">
        <v>103</v>
      </c>
      <c r="I53" s="63">
        <v>167900</v>
      </c>
      <c r="J53" s="63">
        <v>16136</v>
      </c>
      <c r="K53" s="63">
        <v>88321.041440000001</v>
      </c>
      <c r="L53" s="64">
        <v>0</v>
      </c>
      <c r="M53" s="64">
        <v>0.1153</v>
      </c>
      <c r="N53" s="64">
        <v>3.8999999999999998E-3</v>
      </c>
    </row>
    <row r="54" spans="1:14">
      <c r="A54" t="s">
        <v>3033</v>
      </c>
      <c r="B54" t="s">
        <v>3034</v>
      </c>
      <c r="C54" t="s">
        <v>120</v>
      </c>
      <c r="D54" t="s">
        <v>3035</v>
      </c>
      <c r="E54" t="s">
        <v>2733</v>
      </c>
      <c r="F54" t="s">
        <v>252</v>
      </c>
      <c r="G54" t="s">
        <v>847</v>
      </c>
      <c r="H54" t="s">
        <v>103</v>
      </c>
      <c r="I54" s="63">
        <v>210791.01</v>
      </c>
      <c r="J54" s="63">
        <v>2087.65</v>
      </c>
      <c r="K54" s="63">
        <v>14345.885976063901</v>
      </c>
      <c r="L54" s="64">
        <v>2.0000000000000001E-4</v>
      </c>
      <c r="M54" s="64">
        <v>1.8700000000000001E-2</v>
      </c>
      <c r="N54" s="64">
        <v>5.9999999999999995E-4</v>
      </c>
    </row>
    <row r="55" spans="1:14">
      <c r="A55" s="65" t="s">
        <v>1592</v>
      </c>
      <c r="B55" s="12"/>
      <c r="C55" s="12"/>
      <c r="D55" s="12"/>
      <c r="I55" s="67">
        <v>0</v>
      </c>
      <c r="K55" s="67">
        <v>0</v>
      </c>
      <c r="M55" s="66">
        <v>0</v>
      </c>
      <c r="N55" s="66">
        <v>0</v>
      </c>
    </row>
    <row r="56" spans="1:14">
      <c r="A56" t="s">
        <v>252</v>
      </c>
      <c r="B56" t="s">
        <v>252</v>
      </c>
      <c r="C56" s="12"/>
      <c r="D56" s="12"/>
      <c r="E56" t="s">
        <v>252</v>
      </c>
      <c r="F56" t="s">
        <v>252</v>
      </c>
      <c r="H56" t="s">
        <v>252</v>
      </c>
      <c r="I56" s="63">
        <v>0</v>
      </c>
      <c r="J56" s="63">
        <v>0</v>
      </c>
      <c r="K56" s="63">
        <v>0</v>
      </c>
      <c r="L56" s="64">
        <v>0</v>
      </c>
      <c r="M56" s="64">
        <v>0</v>
      </c>
      <c r="N56" s="64">
        <v>0</v>
      </c>
    </row>
    <row r="57" spans="1:14">
      <c r="A57" s="140" t="s">
        <v>258</v>
      </c>
      <c r="B57" s="12"/>
      <c r="C57" s="12"/>
      <c r="D57" s="12"/>
    </row>
    <row r="58" spans="1:14">
      <c r="A58" s="140" t="s">
        <v>396</v>
      </c>
      <c r="B58" s="12"/>
      <c r="C58" s="12"/>
      <c r="D58" s="12"/>
    </row>
    <row r="59" spans="1:14">
      <c r="A59" s="140" t="s">
        <v>397</v>
      </c>
      <c r="B59" s="12"/>
      <c r="C59" s="12"/>
      <c r="D59" s="12"/>
    </row>
    <row r="60" spans="1:14">
      <c r="A60" s="140" t="s">
        <v>398</v>
      </c>
      <c r="B60" s="12"/>
      <c r="C60" s="12"/>
      <c r="D60" s="12"/>
    </row>
    <row r="61" spans="1:14" hidden="1">
      <c r="B61" s="12"/>
      <c r="C61" s="12"/>
      <c r="D61" s="12"/>
    </row>
    <row r="62" spans="1:14" hidden="1">
      <c r="B62" s="12"/>
      <c r="C62" s="12"/>
      <c r="D62" s="12"/>
    </row>
    <row r="63" spans="1:14" hidden="1">
      <c r="B63" s="12"/>
      <c r="C63" s="12"/>
      <c r="D63" s="12"/>
    </row>
    <row r="64" spans="1:14" hidden="1">
      <c r="B64" s="12"/>
      <c r="C64" s="12"/>
      <c r="D64" s="12"/>
    </row>
    <row r="65" spans="2:4" hidden="1">
      <c r="B65" s="12"/>
      <c r="C65" s="12"/>
      <c r="D65" s="12"/>
    </row>
    <row r="66" spans="2:4" hidden="1">
      <c r="B66" s="12"/>
      <c r="C66" s="12"/>
      <c r="D66" s="12"/>
    </row>
    <row r="67" spans="2:4" hidden="1">
      <c r="B67" s="12"/>
      <c r="C67" s="12"/>
      <c r="D67" s="12"/>
    </row>
    <row r="68" spans="2:4" hidden="1">
      <c r="B68" s="12"/>
      <c r="C68" s="12"/>
      <c r="D68" s="12"/>
    </row>
    <row r="69" spans="2:4" hidden="1">
      <c r="B69" s="12"/>
      <c r="C69" s="12"/>
      <c r="D69" s="12"/>
    </row>
    <row r="70" spans="2:4" hidden="1">
      <c r="B70" s="12"/>
      <c r="C70" s="12"/>
      <c r="D70" s="12"/>
    </row>
    <row r="71" spans="2:4" hidden="1">
      <c r="B71" s="12"/>
      <c r="C71" s="12"/>
      <c r="D71" s="12"/>
    </row>
    <row r="72" spans="2:4" hidden="1">
      <c r="B72" s="12"/>
      <c r="C72" s="12"/>
      <c r="D72" s="12"/>
    </row>
    <row r="73" spans="2:4" hidden="1">
      <c r="B73" s="12"/>
      <c r="C73" s="12"/>
      <c r="D73" s="12"/>
    </row>
    <row r="74" spans="2:4" hidden="1">
      <c r="B74" s="12"/>
      <c r="C74" s="12"/>
      <c r="D74" s="12"/>
    </row>
    <row r="75" spans="2:4" hidden="1">
      <c r="B75" s="12"/>
      <c r="C75" s="12"/>
      <c r="D75" s="12"/>
    </row>
    <row r="76" spans="2:4" hidden="1">
      <c r="B76" s="12"/>
      <c r="C76" s="12"/>
      <c r="D76" s="12"/>
    </row>
    <row r="77" spans="2:4" hidden="1">
      <c r="B77" s="12"/>
      <c r="C77" s="12"/>
      <c r="D77" s="12"/>
    </row>
    <row r="78" spans="2:4" hidden="1">
      <c r="B78" s="12"/>
      <c r="C78" s="12"/>
      <c r="D78" s="12"/>
    </row>
    <row r="79" spans="2:4" hidden="1">
      <c r="B79" s="12"/>
      <c r="C79" s="12"/>
      <c r="D79" s="12"/>
    </row>
    <row r="80" spans="2:4" hidden="1">
      <c r="B80" s="12"/>
      <c r="C80" s="12"/>
      <c r="D80" s="12"/>
    </row>
    <row r="81" spans="2:4" hidden="1">
      <c r="B81" s="12"/>
      <c r="C81" s="12"/>
      <c r="D81" s="12"/>
    </row>
    <row r="82" spans="2:4" hidden="1">
      <c r="B82" s="12"/>
      <c r="C82" s="12"/>
      <c r="D82" s="12"/>
    </row>
    <row r="83" spans="2:4" hidden="1">
      <c r="B83" s="12"/>
      <c r="C83" s="12"/>
      <c r="D83" s="12"/>
    </row>
    <row r="84" spans="2:4" hidden="1">
      <c r="B84" s="12"/>
      <c r="C84" s="12"/>
      <c r="D84" s="12"/>
    </row>
    <row r="85" spans="2:4" hidden="1">
      <c r="B85" s="12"/>
      <c r="C85" s="12"/>
      <c r="D85" s="12"/>
    </row>
    <row r="86" spans="2:4" hidden="1">
      <c r="B86" s="12"/>
      <c r="C86" s="12"/>
      <c r="D86" s="12"/>
    </row>
    <row r="87" spans="2:4" hidden="1">
      <c r="B87" s="12"/>
      <c r="C87" s="12"/>
      <c r="D87" s="12"/>
    </row>
    <row r="88" spans="2:4" hidden="1">
      <c r="B88" s="12"/>
      <c r="C88" s="12"/>
      <c r="D88" s="12"/>
    </row>
    <row r="89" spans="2:4" hidden="1">
      <c r="B89" s="12"/>
      <c r="C89" s="12"/>
      <c r="D89" s="12"/>
    </row>
    <row r="90" spans="2:4" hidden="1">
      <c r="B90" s="12"/>
      <c r="C90" s="12"/>
      <c r="D90" s="12"/>
    </row>
    <row r="91" spans="2:4" hidden="1">
      <c r="B91" s="12"/>
      <c r="C91" s="12"/>
      <c r="D91" s="12"/>
    </row>
    <row r="92" spans="2:4" hidden="1">
      <c r="B92" s="12"/>
      <c r="C92" s="12"/>
      <c r="D92" s="12"/>
    </row>
    <row r="93" spans="2:4" hidden="1">
      <c r="B93" s="12"/>
      <c r="C93" s="12"/>
      <c r="D93" s="12"/>
    </row>
    <row r="94" spans="2:4" hidden="1">
      <c r="B94" s="12"/>
      <c r="C94" s="12"/>
      <c r="D94" s="12"/>
    </row>
    <row r="95" spans="2:4" hidden="1">
      <c r="B95" s="12"/>
      <c r="C95" s="12"/>
      <c r="D95" s="12"/>
    </row>
    <row r="96" spans="2:4" hidden="1">
      <c r="B96" s="12"/>
      <c r="C96" s="12"/>
      <c r="D96" s="12"/>
    </row>
    <row r="97" spans="2:4" hidden="1">
      <c r="B97" s="12"/>
      <c r="C97" s="12"/>
      <c r="D97" s="12"/>
    </row>
    <row r="98" spans="2:4" hidden="1">
      <c r="B98" s="12"/>
      <c r="C98" s="12"/>
      <c r="D98" s="12"/>
    </row>
    <row r="99" spans="2:4" hidden="1">
      <c r="B99" s="12"/>
      <c r="C99" s="12"/>
      <c r="D99" s="12"/>
    </row>
    <row r="100" spans="2:4" hidden="1">
      <c r="B100" s="12"/>
      <c r="C100" s="12"/>
      <c r="D100" s="12"/>
    </row>
    <row r="101" spans="2:4" hidden="1">
      <c r="B101" s="12"/>
      <c r="C101" s="12"/>
      <c r="D101" s="12"/>
    </row>
    <row r="102" spans="2:4" hidden="1">
      <c r="B102" s="12"/>
      <c r="C102" s="12"/>
      <c r="D102" s="12"/>
    </row>
    <row r="103" spans="2:4" hidden="1">
      <c r="B103" s="12"/>
      <c r="C103" s="12"/>
      <c r="D103" s="12"/>
    </row>
    <row r="104" spans="2:4" hidden="1">
      <c r="B104" s="12"/>
      <c r="C104" s="12"/>
      <c r="D104" s="12"/>
    </row>
    <row r="105" spans="2:4" hidden="1">
      <c r="B105" s="12"/>
      <c r="C105" s="12"/>
      <c r="D105" s="12"/>
    </row>
    <row r="106" spans="2:4" hidden="1">
      <c r="B106" s="12"/>
      <c r="C106" s="12"/>
      <c r="D106" s="12"/>
    </row>
    <row r="107" spans="2:4" hidden="1">
      <c r="B107" s="12"/>
      <c r="C107" s="12"/>
      <c r="D107" s="12"/>
    </row>
    <row r="108" spans="2:4" hidden="1">
      <c r="B108" s="12"/>
      <c r="C108" s="12"/>
      <c r="D108" s="12"/>
    </row>
    <row r="109" spans="2:4" hidden="1">
      <c r="B109" s="12"/>
      <c r="C109" s="12"/>
      <c r="D109" s="12"/>
    </row>
    <row r="110" spans="2:4" hidden="1">
      <c r="B110" s="12"/>
      <c r="C110" s="12"/>
      <c r="D110" s="12"/>
    </row>
    <row r="111" spans="2:4" hidden="1">
      <c r="B111" s="12"/>
      <c r="C111" s="12"/>
      <c r="D111" s="12"/>
    </row>
    <row r="112" spans="2:4" hidden="1">
      <c r="B112" s="12"/>
      <c r="C112" s="12"/>
      <c r="D112" s="12"/>
    </row>
    <row r="113" spans="2:4" hidden="1">
      <c r="B113" s="12"/>
      <c r="C113" s="12"/>
      <c r="D113" s="12"/>
    </row>
    <row r="114" spans="2:4" hidden="1">
      <c r="B114" s="12"/>
      <c r="C114" s="12"/>
      <c r="D114" s="12"/>
    </row>
    <row r="115" spans="2:4" hidden="1">
      <c r="B115" s="12"/>
      <c r="C115" s="12"/>
      <c r="D115" s="12"/>
    </row>
    <row r="116" spans="2:4" hidden="1">
      <c r="B116" s="12"/>
      <c r="C116" s="12"/>
      <c r="D116" s="12"/>
    </row>
    <row r="117" spans="2:4" hidden="1">
      <c r="B117" s="12"/>
      <c r="C117" s="12"/>
      <c r="D117" s="12"/>
    </row>
    <row r="118" spans="2:4" hidden="1">
      <c r="B118" s="12"/>
      <c r="C118" s="12"/>
      <c r="D118" s="12"/>
    </row>
    <row r="119" spans="2:4" hidden="1">
      <c r="B119" s="12"/>
      <c r="C119" s="12"/>
      <c r="D119" s="12"/>
    </row>
    <row r="120" spans="2:4" hidden="1">
      <c r="B120" s="12"/>
      <c r="C120" s="12"/>
      <c r="D120" s="12"/>
    </row>
    <row r="121" spans="2:4" hidden="1">
      <c r="B121" s="12"/>
      <c r="C121" s="12"/>
      <c r="D121" s="12"/>
    </row>
    <row r="122" spans="2:4" hidden="1">
      <c r="B122" s="12"/>
      <c r="C122" s="12"/>
      <c r="D122" s="12"/>
    </row>
    <row r="123" spans="2:4" hidden="1">
      <c r="B123" s="12"/>
      <c r="C123" s="12"/>
      <c r="D123" s="12"/>
    </row>
    <row r="124" spans="2:4" hidden="1">
      <c r="B124" s="12"/>
      <c r="C124" s="12"/>
      <c r="D124" s="12"/>
    </row>
    <row r="125" spans="2:4" hidden="1">
      <c r="B125" s="12"/>
      <c r="C125" s="12"/>
      <c r="D125" s="12"/>
    </row>
    <row r="126" spans="2:4" hidden="1">
      <c r="B126" s="12"/>
      <c r="C126" s="12"/>
      <c r="D126" s="12"/>
    </row>
    <row r="127" spans="2:4" hidden="1">
      <c r="B127" s="12"/>
      <c r="C127" s="12"/>
      <c r="D127" s="12"/>
    </row>
    <row r="128" spans="2:4" hidden="1">
      <c r="B128" s="12"/>
      <c r="C128" s="12"/>
      <c r="D128" s="12"/>
    </row>
    <row r="129" spans="2:4" hidden="1">
      <c r="B129" s="12"/>
      <c r="C129" s="12"/>
      <c r="D129" s="12"/>
    </row>
    <row r="130" spans="2:4" hidden="1">
      <c r="B130" s="12"/>
      <c r="C130" s="12"/>
      <c r="D130" s="12"/>
    </row>
    <row r="131" spans="2:4" hidden="1">
      <c r="B131" s="12"/>
      <c r="C131" s="12"/>
      <c r="D131" s="12"/>
    </row>
    <row r="132" spans="2:4" hidden="1">
      <c r="B132" s="12"/>
      <c r="C132" s="12"/>
      <c r="D132" s="12"/>
    </row>
    <row r="133" spans="2:4" hidden="1">
      <c r="B133" s="12"/>
      <c r="C133" s="12"/>
      <c r="D133" s="12"/>
    </row>
    <row r="134" spans="2:4" hidden="1">
      <c r="B134" s="12"/>
      <c r="C134" s="12"/>
      <c r="D134" s="12"/>
    </row>
    <row r="135" spans="2:4" hidden="1">
      <c r="B135" s="12"/>
      <c r="C135" s="12"/>
      <c r="D135" s="12"/>
    </row>
    <row r="136" spans="2:4" hidden="1">
      <c r="B136" s="12"/>
      <c r="C136" s="12"/>
      <c r="D136" s="12"/>
    </row>
    <row r="137" spans="2:4" hidden="1">
      <c r="B137" s="12"/>
      <c r="C137" s="12"/>
      <c r="D137" s="12"/>
    </row>
    <row r="138" spans="2:4" hidden="1">
      <c r="B138" s="12"/>
      <c r="C138" s="12"/>
      <c r="D138" s="12"/>
    </row>
    <row r="139" spans="2:4" hidden="1">
      <c r="B139" s="12"/>
      <c r="C139" s="12"/>
      <c r="D139" s="12"/>
    </row>
    <row r="140" spans="2:4" hidden="1">
      <c r="B140" s="12"/>
      <c r="C140" s="12"/>
      <c r="D140" s="12"/>
    </row>
    <row r="141" spans="2:4" hidden="1">
      <c r="B141" s="12"/>
      <c r="C141" s="12"/>
      <c r="D141" s="12"/>
    </row>
    <row r="142" spans="2:4" hidden="1">
      <c r="B142" s="12"/>
      <c r="C142" s="12"/>
      <c r="D142" s="12"/>
    </row>
    <row r="143" spans="2:4" hidden="1">
      <c r="B143" s="12"/>
      <c r="C143" s="12"/>
      <c r="D143" s="12"/>
    </row>
    <row r="144" spans="2:4" hidden="1">
      <c r="B144" s="12"/>
      <c r="C144" s="12"/>
      <c r="D144" s="12"/>
    </row>
    <row r="145" spans="2:4" hidden="1">
      <c r="B145" s="12"/>
      <c r="C145" s="12"/>
      <c r="D145" s="12"/>
    </row>
    <row r="146" spans="2:4" hidden="1">
      <c r="B146" s="12"/>
      <c r="C146" s="12"/>
      <c r="D146" s="12"/>
    </row>
    <row r="147" spans="2:4" hidden="1">
      <c r="B147" s="12"/>
      <c r="C147" s="12"/>
      <c r="D147" s="12"/>
    </row>
    <row r="148" spans="2:4" hidden="1">
      <c r="B148" s="12"/>
      <c r="C148" s="12"/>
      <c r="D148" s="12"/>
    </row>
    <row r="149" spans="2:4" hidden="1">
      <c r="B149" s="12"/>
      <c r="C149" s="12"/>
      <c r="D149" s="12"/>
    </row>
    <row r="150" spans="2:4" hidden="1">
      <c r="B150" s="12"/>
      <c r="C150" s="12"/>
      <c r="D150" s="12"/>
    </row>
    <row r="151" spans="2:4" hidden="1">
      <c r="B151" s="12"/>
      <c r="C151" s="12"/>
      <c r="D151" s="12"/>
    </row>
    <row r="152" spans="2:4" hidden="1">
      <c r="B152" s="12"/>
      <c r="C152" s="12"/>
      <c r="D152" s="12"/>
    </row>
    <row r="153" spans="2:4" hidden="1">
      <c r="B153" s="12"/>
      <c r="C153" s="12"/>
      <c r="D153" s="12"/>
    </row>
    <row r="154" spans="2:4" hidden="1">
      <c r="B154" s="12"/>
      <c r="C154" s="12"/>
      <c r="D154" s="12"/>
    </row>
    <row r="155" spans="2:4" hidden="1">
      <c r="B155" s="12"/>
      <c r="C155" s="12"/>
      <c r="D155" s="12"/>
    </row>
    <row r="156" spans="2:4" hidden="1">
      <c r="B156" s="12"/>
      <c r="C156" s="12"/>
      <c r="D156" s="12"/>
    </row>
    <row r="157" spans="2:4" hidden="1">
      <c r="B157" s="12"/>
      <c r="C157" s="12"/>
      <c r="D157" s="12"/>
    </row>
    <row r="158" spans="2:4" hidden="1">
      <c r="B158" s="12"/>
      <c r="C158" s="12"/>
      <c r="D158" s="12"/>
    </row>
    <row r="159" spans="2:4" hidden="1">
      <c r="B159" s="12"/>
      <c r="C159" s="12"/>
      <c r="D159" s="12"/>
    </row>
    <row r="160" spans="2:4" hidden="1">
      <c r="B160" s="12"/>
      <c r="C160" s="12"/>
      <c r="D160" s="12"/>
    </row>
    <row r="161" spans="2:4" hidden="1">
      <c r="B161" s="12"/>
      <c r="C161" s="12"/>
      <c r="D161" s="12"/>
    </row>
    <row r="162" spans="2:4" hidden="1">
      <c r="B162" s="12"/>
      <c r="C162" s="12"/>
      <c r="D162" s="12"/>
    </row>
    <row r="163" spans="2:4" hidden="1">
      <c r="B163" s="12"/>
      <c r="C163" s="12"/>
      <c r="D163" s="12"/>
    </row>
    <row r="164" spans="2:4" hidden="1">
      <c r="B164" s="12"/>
      <c r="C164" s="12"/>
      <c r="D164" s="12"/>
    </row>
    <row r="165" spans="2:4" hidden="1">
      <c r="B165" s="12"/>
      <c r="C165" s="12"/>
      <c r="D165" s="12"/>
    </row>
    <row r="166" spans="2:4" hidden="1">
      <c r="B166" s="12"/>
      <c r="C166" s="12"/>
      <c r="D166" s="12"/>
    </row>
    <row r="167" spans="2:4" hidden="1">
      <c r="B167" s="12"/>
      <c r="C167" s="12"/>
      <c r="D167" s="12"/>
    </row>
    <row r="168" spans="2:4" hidden="1">
      <c r="B168" s="12"/>
      <c r="C168" s="12"/>
      <c r="D168" s="12"/>
    </row>
    <row r="169" spans="2:4" hidden="1">
      <c r="B169" s="12"/>
      <c r="C169" s="12"/>
      <c r="D169" s="12"/>
    </row>
    <row r="170" spans="2:4" hidden="1">
      <c r="B170" s="12"/>
      <c r="C170" s="12"/>
      <c r="D170" s="12"/>
    </row>
    <row r="171" spans="2:4" hidden="1">
      <c r="B171" s="12"/>
      <c r="C171" s="12"/>
      <c r="D171" s="12"/>
    </row>
    <row r="172" spans="2:4" hidden="1">
      <c r="B172" s="12"/>
      <c r="C172" s="12"/>
      <c r="D172" s="12"/>
    </row>
    <row r="173" spans="2:4" hidden="1">
      <c r="B173" s="12"/>
      <c r="C173" s="12"/>
      <c r="D173" s="12"/>
    </row>
    <row r="174" spans="2:4" hidden="1">
      <c r="B174" s="12"/>
      <c r="C174" s="12"/>
      <c r="D174" s="12"/>
    </row>
    <row r="175" spans="2:4" hidden="1">
      <c r="B175" s="12"/>
      <c r="C175" s="12"/>
      <c r="D175" s="12"/>
    </row>
    <row r="176" spans="2:4" hidden="1">
      <c r="B176" s="12"/>
      <c r="C176" s="12"/>
      <c r="D176" s="12"/>
    </row>
    <row r="177" spans="2:4" hidden="1">
      <c r="B177" s="12"/>
      <c r="C177" s="12"/>
      <c r="D177" s="12"/>
    </row>
    <row r="178" spans="2:4" hidden="1">
      <c r="B178" s="12"/>
      <c r="C178" s="12"/>
      <c r="D178" s="12"/>
    </row>
    <row r="179" spans="2:4" hidden="1">
      <c r="B179" s="12"/>
      <c r="C179" s="12"/>
      <c r="D179" s="12"/>
    </row>
    <row r="180" spans="2:4" hidden="1">
      <c r="B180" s="12"/>
      <c r="C180" s="12"/>
      <c r="D180" s="12"/>
    </row>
    <row r="181" spans="2:4" hidden="1">
      <c r="B181" s="12"/>
      <c r="C181" s="12"/>
      <c r="D181" s="12"/>
    </row>
    <row r="182" spans="2:4" hidden="1">
      <c r="B182" s="12"/>
      <c r="C182" s="12"/>
      <c r="D182" s="12"/>
    </row>
    <row r="183" spans="2:4" hidden="1">
      <c r="B183" s="12"/>
      <c r="C183" s="12"/>
      <c r="D183" s="12"/>
    </row>
    <row r="184" spans="2:4" hidden="1">
      <c r="B184" s="12"/>
      <c r="C184" s="12"/>
      <c r="D184" s="12"/>
    </row>
    <row r="185" spans="2:4" hidden="1">
      <c r="B185" s="12"/>
      <c r="C185" s="12"/>
      <c r="D185" s="12"/>
    </row>
    <row r="186" spans="2:4" hidden="1">
      <c r="B186" s="12"/>
      <c r="C186" s="12"/>
      <c r="D186" s="12"/>
    </row>
    <row r="187" spans="2:4" hidden="1">
      <c r="B187" s="12"/>
      <c r="C187" s="12"/>
      <c r="D187" s="12"/>
    </row>
    <row r="188" spans="2:4" hidden="1">
      <c r="B188" s="12"/>
      <c r="C188" s="12"/>
      <c r="D188" s="12"/>
    </row>
    <row r="189" spans="2:4" hidden="1">
      <c r="B189" s="12"/>
      <c r="C189" s="12"/>
      <c r="D189" s="12"/>
    </row>
    <row r="190" spans="2:4" hidden="1">
      <c r="B190" s="12"/>
      <c r="C190" s="12"/>
      <c r="D190" s="12"/>
    </row>
    <row r="191" spans="2:4" hidden="1">
      <c r="B191" s="12"/>
      <c r="C191" s="12"/>
      <c r="D191" s="12"/>
    </row>
    <row r="192" spans="2:4" hidden="1">
      <c r="B192" s="12"/>
      <c r="C192" s="12"/>
      <c r="D192" s="12"/>
    </row>
    <row r="193" spans="2:4" hidden="1">
      <c r="B193" s="12"/>
      <c r="C193" s="12"/>
      <c r="D193" s="12"/>
    </row>
    <row r="194" spans="2:4" hidden="1">
      <c r="B194" s="12"/>
      <c r="C194" s="12"/>
      <c r="D194" s="12"/>
    </row>
    <row r="195" spans="2:4" hidden="1">
      <c r="B195" s="12"/>
      <c r="C195" s="12"/>
      <c r="D195" s="12"/>
    </row>
    <row r="196" spans="2:4" hidden="1">
      <c r="B196" s="12"/>
      <c r="C196" s="12"/>
      <c r="D196" s="12"/>
    </row>
    <row r="197" spans="2:4" hidden="1">
      <c r="B197" s="12"/>
      <c r="C197" s="12"/>
      <c r="D197" s="12"/>
    </row>
    <row r="198" spans="2:4" hidden="1">
      <c r="B198" s="12"/>
      <c r="C198" s="12"/>
      <c r="D198" s="12"/>
    </row>
    <row r="199" spans="2:4" hidden="1">
      <c r="B199" s="12"/>
      <c r="C199" s="12"/>
      <c r="D199" s="12"/>
    </row>
    <row r="200" spans="2:4" hidden="1">
      <c r="B200" s="12"/>
      <c r="C200" s="12"/>
      <c r="D200" s="12"/>
    </row>
    <row r="201" spans="2:4" hidden="1">
      <c r="B201" s="12"/>
      <c r="C201" s="12"/>
      <c r="D201" s="12"/>
    </row>
    <row r="202" spans="2:4" hidden="1">
      <c r="B202" s="12"/>
      <c r="C202" s="12"/>
      <c r="D202" s="12"/>
    </row>
    <row r="203" spans="2:4" hidden="1">
      <c r="B203" s="12"/>
      <c r="C203" s="12"/>
      <c r="D203" s="12"/>
    </row>
    <row r="204" spans="2:4" hidden="1">
      <c r="B204" s="12"/>
      <c r="C204" s="12"/>
      <c r="D204" s="12"/>
    </row>
    <row r="205" spans="2:4" hidden="1">
      <c r="B205" s="12"/>
      <c r="C205" s="12"/>
      <c r="D205" s="12"/>
    </row>
    <row r="206" spans="2:4" hidden="1">
      <c r="B206" s="12"/>
      <c r="C206" s="12"/>
      <c r="D206" s="12"/>
    </row>
    <row r="207" spans="2:4" hidden="1">
      <c r="B207" s="12"/>
      <c r="C207" s="12"/>
      <c r="D207" s="12"/>
    </row>
    <row r="208" spans="2:4" hidden="1">
      <c r="B208" s="12"/>
      <c r="C208" s="12"/>
      <c r="D208" s="12"/>
    </row>
    <row r="209" spans="2:4" hidden="1">
      <c r="B209" s="12"/>
      <c r="C209" s="12"/>
      <c r="D209" s="12"/>
    </row>
    <row r="210" spans="2:4" hidden="1">
      <c r="B210" s="12"/>
      <c r="C210" s="12"/>
      <c r="D210" s="12"/>
    </row>
    <row r="211" spans="2:4" hidden="1">
      <c r="B211" s="12"/>
      <c r="C211" s="12"/>
      <c r="D211" s="12"/>
    </row>
    <row r="212" spans="2:4" hidden="1">
      <c r="B212" s="12"/>
      <c r="C212" s="12"/>
      <c r="D212" s="12"/>
    </row>
    <row r="213" spans="2:4" hidden="1">
      <c r="B213" s="12"/>
      <c r="C213" s="12"/>
      <c r="D213" s="12"/>
    </row>
    <row r="214" spans="2:4" hidden="1">
      <c r="B214" s="12"/>
      <c r="C214" s="12"/>
      <c r="D214" s="12"/>
    </row>
    <row r="215" spans="2:4" hidden="1">
      <c r="B215" s="12"/>
      <c r="C215" s="12"/>
      <c r="D215" s="12"/>
    </row>
    <row r="216" spans="2:4" hidden="1">
      <c r="B216" s="12"/>
      <c r="C216" s="12"/>
      <c r="D216" s="12"/>
    </row>
    <row r="217" spans="2:4" hidden="1">
      <c r="B217" s="12"/>
      <c r="C217" s="12"/>
      <c r="D217" s="12"/>
    </row>
    <row r="218" spans="2:4" hidden="1">
      <c r="B218" s="12"/>
      <c r="C218" s="12"/>
      <c r="D218" s="12"/>
    </row>
    <row r="219" spans="2:4" hidden="1">
      <c r="B219" s="12"/>
      <c r="C219" s="12"/>
      <c r="D219" s="12"/>
    </row>
    <row r="220" spans="2:4" hidden="1">
      <c r="B220" s="12"/>
      <c r="C220" s="12"/>
      <c r="D220" s="12"/>
    </row>
    <row r="221" spans="2:4" hidden="1">
      <c r="B221" s="12"/>
      <c r="C221" s="12"/>
      <c r="D221" s="12"/>
    </row>
    <row r="222" spans="2:4" hidden="1">
      <c r="B222" s="12"/>
      <c r="C222" s="12"/>
      <c r="D222" s="12"/>
    </row>
    <row r="223" spans="2:4" hidden="1">
      <c r="B223" s="12"/>
      <c r="C223" s="12"/>
      <c r="D223" s="12"/>
    </row>
    <row r="224" spans="2:4" hidden="1">
      <c r="B224" s="12"/>
      <c r="C224" s="12"/>
      <c r="D224" s="12"/>
    </row>
    <row r="225" spans="2:4" hidden="1">
      <c r="B225" s="12"/>
      <c r="C225" s="12"/>
      <c r="D225" s="12"/>
    </row>
    <row r="226" spans="2:4" hidden="1">
      <c r="B226" s="12"/>
      <c r="C226" s="12"/>
      <c r="D226" s="12"/>
    </row>
    <row r="227" spans="2:4" hidden="1">
      <c r="B227" s="12"/>
      <c r="C227" s="12"/>
      <c r="D227" s="12"/>
    </row>
    <row r="228" spans="2:4" hidden="1">
      <c r="B228" s="12"/>
      <c r="C228" s="12"/>
      <c r="D228" s="12"/>
    </row>
    <row r="229" spans="2:4" hidden="1">
      <c r="B229" s="12"/>
      <c r="C229" s="12"/>
      <c r="D229" s="12"/>
    </row>
    <row r="230" spans="2:4" hidden="1">
      <c r="B230" s="12"/>
      <c r="C230" s="12"/>
      <c r="D230" s="12"/>
    </row>
    <row r="231" spans="2:4" hidden="1">
      <c r="B231" s="12"/>
      <c r="C231" s="12"/>
      <c r="D231" s="12"/>
    </row>
    <row r="232" spans="2:4" hidden="1">
      <c r="B232" s="12"/>
      <c r="C232" s="12"/>
      <c r="D232" s="12"/>
    </row>
    <row r="233" spans="2:4" hidden="1">
      <c r="B233" s="12"/>
      <c r="C233" s="12"/>
      <c r="D233" s="12"/>
    </row>
    <row r="234" spans="2:4" hidden="1">
      <c r="B234" s="12"/>
      <c r="C234" s="12"/>
      <c r="D234" s="12"/>
    </row>
    <row r="235" spans="2:4" hidden="1">
      <c r="B235" s="12"/>
      <c r="C235" s="12"/>
      <c r="D235" s="12"/>
    </row>
    <row r="236" spans="2:4" hidden="1">
      <c r="B236" s="12"/>
      <c r="C236" s="12"/>
      <c r="D236" s="12"/>
    </row>
    <row r="237" spans="2:4" hidden="1">
      <c r="B237" s="12"/>
      <c r="C237" s="12"/>
      <c r="D237" s="12"/>
    </row>
    <row r="238" spans="2:4" hidden="1">
      <c r="B238" s="12"/>
      <c r="C238" s="12"/>
      <c r="D238" s="12"/>
    </row>
    <row r="239" spans="2:4" hidden="1">
      <c r="B239" s="12"/>
      <c r="C239" s="12"/>
      <c r="D239" s="12"/>
    </row>
    <row r="240" spans="2:4" hidden="1">
      <c r="B240" s="12"/>
      <c r="C240" s="12"/>
      <c r="D240" s="12"/>
    </row>
    <row r="241" spans="2:4" hidden="1">
      <c r="B241" s="12"/>
      <c r="C241" s="12"/>
      <c r="D241" s="12"/>
    </row>
    <row r="242" spans="2:4" hidden="1">
      <c r="B242" s="12"/>
      <c r="C242" s="12"/>
      <c r="D242" s="12"/>
    </row>
    <row r="243" spans="2:4" hidden="1">
      <c r="B243" s="12"/>
      <c r="C243" s="12"/>
      <c r="D243" s="12"/>
    </row>
    <row r="244" spans="2:4" hidden="1">
      <c r="B244" s="12"/>
      <c r="C244" s="12"/>
      <c r="D244" s="12"/>
    </row>
    <row r="245" spans="2:4" hidden="1">
      <c r="B245" s="12"/>
      <c r="C245" s="12"/>
      <c r="D245" s="12"/>
    </row>
    <row r="246" spans="2:4" hidden="1">
      <c r="B246" s="12"/>
      <c r="C246" s="12"/>
      <c r="D246" s="12"/>
    </row>
    <row r="247" spans="2:4" hidden="1">
      <c r="B247" s="12"/>
      <c r="C247" s="12"/>
      <c r="D247" s="12"/>
    </row>
    <row r="248" spans="2:4" hidden="1">
      <c r="B248" s="12"/>
      <c r="C248" s="12"/>
      <c r="D248" s="12"/>
    </row>
    <row r="249" spans="2:4" hidden="1">
      <c r="B249" s="12"/>
      <c r="C249" s="12"/>
      <c r="D249" s="12"/>
    </row>
    <row r="250" spans="2:4" hidden="1">
      <c r="B250" s="12"/>
      <c r="C250" s="12"/>
      <c r="D250" s="12"/>
    </row>
    <row r="251" spans="2:4" hidden="1">
      <c r="B251" s="12"/>
      <c r="C251" s="12"/>
      <c r="D251" s="12"/>
    </row>
    <row r="252" spans="2:4" hidden="1">
      <c r="B252" s="12"/>
      <c r="C252" s="12"/>
      <c r="D252" s="12"/>
    </row>
    <row r="253" spans="2:4" hidden="1">
      <c r="B253" s="12"/>
      <c r="C253" s="12"/>
      <c r="D253" s="12"/>
    </row>
    <row r="254" spans="2:4" hidden="1">
      <c r="B254" s="12"/>
      <c r="C254" s="12"/>
      <c r="D254" s="12"/>
    </row>
    <row r="255" spans="2:4" hidden="1">
      <c r="B255" s="12"/>
      <c r="C255" s="12"/>
      <c r="D255" s="12"/>
    </row>
    <row r="256" spans="2:4" hidden="1">
      <c r="B256" s="12"/>
      <c r="C256" s="12"/>
      <c r="D256" s="12"/>
    </row>
    <row r="257" spans="2:4" hidden="1">
      <c r="B257" s="12"/>
      <c r="C257" s="12"/>
      <c r="D257" s="12"/>
    </row>
    <row r="258" spans="2:4" hidden="1">
      <c r="B258" s="12"/>
      <c r="C258" s="12"/>
      <c r="D258" s="12"/>
    </row>
    <row r="259" spans="2:4" hidden="1">
      <c r="B259" s="12"/>
      <c r="C259" s="12"/>
      <c r="D259" s="12"/>
    </row>
    <row r="260" spans="2:4" hidden="1">
      <c r="B260" s="12"/>
      <c r="C260" s="12"/>
      <c r="D260" s="12"/>
    </row>
    <row r="261" spans="2:4" hidden="1">
      <c r="B261" s="12"/>
      <c r="C261" s="12"/>
      <c r="D261" s="12"/>
    </row>
    <row r="262" spans="2:4" hidden="1">
      <c r="B262" s="12"/>
      <c r="C262" s="12"/>
      <c r="D262" s="12"/>
    </row>
    <row r="263" spans="2:4" hidden="1">
      <c r="B263" s="12"/>
      <c r="C263" s="12"/>
      <c r="D263" s="12"/>
    </row>
    <row r="264" spans="2:4" hidden="1">
      <c r="B264" s="12"/>
      <c r="C264" s="12"/>
      <c r="D264" s="12"/>
    </row>
    <row r="265" spans="2:4" hidden="1">
      <c r="B265" s="12"/>
      <c r="C265" s="12"/>
      <c r="D265" s="12"/>
    </row>
    <row r="266" spans="2:4" hidden="1">
      <c r="B266" s="12"/>
      <c r="C266" s="12"/>
      <c r="D266" s="12"/>
    </row>
    <row r="267" spans="2:4" hidden="1">
      <c r="B267" s="12"/>
      <c r="C267" s="12"/>
      <c r="D267" s="12"/>
    </row>
    <row r="268" spans="2:4" hidden="1">
      <c r="B268" s="12"/>
      <c r="C268" s="12"/>
      <c r="D268" s="12"/>
    </row>
    <row r="269" spans="2:4" hidden="1">
      <c r="B269" s="12"/>
      <c r="C269" s="12"/>
      <c r="D269" s="12"/>
    </row>
    <row r="270" spans="2:4" hidden="1">
      <c r="B270" s="12"/>
      <c r="C270" s="12"/>
      <c r="D270" s="12"/>
    </row>
    <row r="271" spans="2:4" hidden="1">
      <c r="B271" s="12"/>
      <c r="C271" s="12"/>
      <c r="D271" s="12"/>
    </row>
    <row r="272" spans="2:4" hidden="1">
      <c r="B272" s="12"/>
      <c r="C272" s="12"/>
      <c r="D272" s="12"/>
    </row>
    <row r="273" spans="2:4" hidden="1">
      <c r="B273" s="12"/>
      <c r="C273" s="12"/>
      <c r="D273" s="12"/>
    </row>
    <row r="274" spans="2:4" hidden="1">
      <c r="B274" s="12"/>
      <c r="C274" s="12"/>
      <c r="D274" s="12"/>
    </row>
    <row r="275" spans="2:4" hidden="1">
      <c r="B275" s="12"/>
      <c r="C275" s="12"/>
      <c r="D275" s="12"/>
    </row>
    <row r="276" spans="2:4" hidden="1">
      <c r="B276" s="12"/>
      <c r="C276" s="12"/>
      <c r="D276" s="12"/>
    </row>
    <row r="277" spans="2:4" hidden="1">
      <c r="B277" s="12"/>
      <c r="C277" s="12"/>
      <c r="D277" s="12"/>
    </row>
    <row r="278" spans="2:4" hidden="1">
      <c r="B278" s="12"/>
      <c r="C278" s="12"/>
      <c r="D278" s="12"/>
    </row>
    <row r="279" spans="2:4" hidden="1">
      <c r="B279" s="12"/>
      <c r="C279" s="12"/>
      <c r="D279" s="12"/>
    </row>
    <row r="280" spans="2:4" hidden="1">
      <c r="B280" s="12"/>
      <c r="C280" s="12"/>
      <c r="D280" s="12"/>
    </row>
    <row r="281" spans="2:4" hidden="1">
      <c r="B281" s="12"/>
      <c r="C281" s="12"/>
      <c r="D281" s="12"/>
    </row>
    <row r="282" spans="2:4" hidden="1">
      <c r="B282" s="12"/>
      <c r="C282" s="12"/>
      <c r="D282" s="12"/>
    </row>
    <row r="283" spans="2:4" hidden="1">
      <c r="B283" s="12"/>
      <c r="C283" s="12"/>
      <c r="D283" s="12"/>
    </row>
    <row r="284" spans="2:4" hidden="1">
      <c r="B284" s="12"/>
      <c r="C284" s="12"/>
      <c r="D284" s="12"/>
    </row>
    <row r="285" spans="2:4" hidden="1">
      <c r="B285" s="12"/>
      <c r="C285" s="12"/>
      <c r="D285" s="12"/>
    </row>
    <row r="286" spans="2:4" hidden="1">
      <c r="B286" s="12"/>
      <c r="C286" s="12"/>
      <c r="D286" s="12"/>
    </row>
    <row r="287" spans="2:4" hidden="1">
      <c r="B287" s="12"/>
      <c r="C287" s="12"/>
      <c r="D287" s="12"/>
    </row>
    <row r="288" spans="2:4" hidden="1">
      <c r="B288" s="12"/>
      <c r="C288" s="12"/>
      <c r="D288" s="12"/>
    </row>
    <row r="289" spans="1:4" hidden="1">
      <c r="B289" s="12"/>
      <c r="C289" s="12"/>
      <c r="D289" s="12"/>
    </row>
    <row r="290" spans="1:4" hidden="1">
      <c r="B290" s="12"/>
      <c r="C290" s="12"/>
      <c r="D290" s="12"/>
    </row>
    <row r="291" spans="1:4" hidden="1">
      <c r="B291" s="12"/>
      <c r="C291" s="12"/>
      <c r="D291" s="12"/>
    </row>
    <row r="292" spans="1:4" hidden="1">
      <c r="B292" s="12"/>
      <c r="C292" s="12"/>
      <c r="D292" s="12"/>
    </row>
    <row r="293" spans="1:4" hidden="1">
      <c r="B293" s="12"/>
      <c r="C293" s="12"/>
      <c r="D293" s="12"/>
    </row>
    <row r="294" spans="1:4" hidden="1">
      <c r="A294" s="12"/>
      <c r="B294" s="12"/>
      <c r="C294" s="12"/>
      <c r="D294" s="12"/>
    </row>
    <row r="295" spans="1:4" hidden="1">
      <c r="A295" s="12"/>
      <c r="B295" s="12"/>
      <c r="C295" s="12"/>
      <c r="D295" s="12"/>
    </row>
    <row r="296" spans="1:4" hidden="1">
      <c r="A296" s="14"/>
      <c r="B296" s="12"/>
      <c r="C296" s="12"/>
      <c r="D296" s="12"/>
    </row>
    <row r="297" spans="1:4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1.57031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2.7109375" style="12" customWidth="1"/>
    <col min="10" max="10" width="26.85546875" style="12" customWidth="1"/>
    <col min="11" max="11" width="25.42578125" style="12" customWidth="1"/>
    <col min="12" max="12" width="7.7109375" style="12" hidden="1" customWidth="1"/>
    <col min="13" max="13" width="7.140625" style="12" hidden="1" customWidth="1"/>
    <col min="14" max="14" width="6" style="12" hidden="1" customWidth="1"/>
    <col min="15" max="15" width="7.85546875" style="12" hidden="1" customWidth="1"/>
    <col min="16" max="16" width="8.140625" style="12" hidden="1" customWidth="1"/>
    <col min="17" max="17" width="6.28515625" style="12" hidden="1" customWidth="1"/>
    <col min="18" max="18" width="8" style="12" hidden="1" customWidth="1"/>
    <col min="19" max="19" width="8.7109375" style="12" hidden="1" customWidth="1"/>
    <col min="20" max="20" width="10" style="12" hidden="1" customWidth="1"/>
    <col min="21" max="21" width="9.5703125" style="12" hidden="1" customWidth="1"/>
    <col min="22" max="22" width="6.140625" style="12" hidden="1" customWidth="1"/>
    <col min="23" max="24" width="5.7109375" style="12" hidden="1" customWidth="1"/>
    <col min="25" max="25" width="6.85546875" style="12" hidden="1" customWidth="1"/>
    <col min="26" max="26" width="6.42578125" style="12" hidden="1" customWidth="1"/>
    <col min="27" max="27" width="6.7109375" style="12" hidden="1" customWidth="1"/>
    <col min="28" max="28" width="7.28515625" style="12" hidden="1" customWidth="1"/>
    <col min="29" max="40" width="5.7109375" style="12" hidden="1" customWidth="1"/>
    <col min="41" max="41" width="9.140625" style="12" hidden="1" customWidth="1"/>
    <col min="42" max="60" width="0" style="12" hidden="1" customWidth="1"/>
    <col min="61" max="16384" width="9.140625" style="12" hidden="1"/>
  </cols>
  <sheetData>
    <row r="1" spans="1:59">
      <c r="A1" s="2" t="s">
        <v>0</v>
      </c>
      <c r="B1" t="s">
        <v>194</v>
      </c>
    </row>
    <row r="2" spans="1:59">
      <c r="A2" s="2" t="s">
        <v>1</v>
      </c>
    </row>
    <row r="3" spans="1:59">
      <c r="A3" s="2" t="s">
        <v>2</v>
      </c>
      <c r="B3" t="s">
        <v>195</v>
      </c>
    </row>
    <row r="4" spans="1:59">
      <c r="A4" s="2" t="s">
        <v>3</v>
      </c>
    </row>
    <row r="5" spans="1:59" ht="26.25" customHeight="1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59" ht="26.25" customHeight="1">
      <c r="A6" s="154" t="s">
        <v>92</v>
      </c>
      <c r="B6" s="155"/>
      <c r="C6" s="155"/>
      <c r="D6" s="155"/>
      <c r="E6" s="155"/>
      <c r="F6" s="155"/>
      <c r="G6" s="155"/>
      <c r="H6" s="155"/>
      <c r="I6" s="155"/>
      <c r="J6" s="155"/>
      <c r="K6" s="156"/>
      <c r="BG6" s="14"/>
    </row>
    <row r="7" spans="1:59" s="14" customFormat="1">
      <c r="A7" s="38" t="s">
        <v>93</v>
      </c>
      <c r="B7" s="39" t="s">
        <v>46</v>
      </c>
      <c r="C7" s="39" t="s">
        <v>67</v>
      </c>
      <c r="D7" s="39" t="s">
        <v>81</v>
      </c>
      <c r="E7" s="39" t="s">
        <v>50</v>
      </c>
      <c r="F7" s="39" t="s">
        <v>184</v>
      </c>
      <c r="G7" s="39" t="s">
        <v>185</v>
      </c>
      <c r="H7" s="39" t="s">
        <v>53</v>
      </c>
      <c r="I7" s="39" t="s">
        <v>70</v>
      </c>
      <c r="J7" s="39" t="s">
        <v>54</v>
      </c>
      <c r="K7" s="39" t="s">
        <v>180</v>
      </c>
      <c r="BC7" s="12"/>
      <c r="BD7" s="12"/>
    </row>
    <row r="8" spans="1:59" s="14" customFormat="1" ht="20.25">
      <c r="A8" s="15"/>
      <c r="B8" s="16"/>
      <c r="C8" s="16"/>
      <c r="D8" s="16"/>
      <c r="E8" s="16"/>
      <c r="F8" s="16" t="s">
        <v>181</v>
      </c>
      <c r="G8" s="16"/>
      <c r="H8" s="16" t="s">
        <v>6</v>
      </c>
      <c r="I8" s="16" t="s">
        <v>7</v>
      </c>
      <c r="J8" s="24" t="s">
        <v>7</v>
      </c>
      <c r="K8" s="34" t="s">
        <v>7</v>
      </c>
      <c r="BB8" s="12"/>
      <c r="BC8" s="12"/>
      <c r="BD8" s="12"/>
      <c r="BF8" s="18"/>
    </row>
    <row r="9" spans="1:59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27" t="s">
        <v>61</v>
      </c>
      <c r="K9" s="27" t="s">
        <v>62</v>
      </c>
      <c r="BB9" s="12"/>
      <c r="BC9" s="14"/>
      <c r="BD9" s="12"/>
    </row>
    <row r="10" spans="1:59" s="18" customFormat="1" ht="18" customHeight="1">
      <c r="A10" s="19" t="s">
        <v>94</v>
      </c>
      <c r="B10" s="6"/>
      <c r="C10" s="6"/>
      <c r="D10" s="6"/>
      <c r="E10" s="6"/>
      <c r="F10" s="61">
        <v>3172563.45</v>
      </c>
      <c r="G10" s="6"/>
      <c r="H10" s="61">
        <v>5825.4326117000001</v>
      </c>
      <c r="I10" s="20"/>
      <c r="J10" s="62">
        <v>1</v>
      </c>
      <c r="K10" s="62">
        <v>2.9999999999999997E-4</v>
      </c>
      <c r="BB10" s="12"/>
      <c r="BC10" s="14"/>
      <c r="BD10" s="12"/>
      <c r="BF10" s="12"/>
    </row>
    <row r="11" spans="1:59">
      <c r="A11" s="65" t="s">
        <v>202</v>
      </c>
      <c r="C11" s="12"/>
      <c r="D11" s="12"/>
      <c r="F11" s="67">
        <v>3172563.45</v>
      </c>
      <c r="H11" s="67">
        <v>5825.4326117000001</v>
      </c>
      <c r="J11" s="66">
        <v>1</v>
      </c>
      <c r="K11" s="66">
        <v>2.9999999999999997E-4</v>
      </c>
    </row>
    <row r="12" spans="1:59">
      <c r="A12" s="65" t="s">
        <v>3036</v>
      </c>
      <c r="C12" s="12"/>
      <c r="D12" s="12"/>
      <c r="F12" s="67">
        <v>3172563.45</v>
      </c>
      <c r="H12" s="67">
        <v>5825.4326117000001</v>
      </c>
      <c r="J12" s="66">
        <v>1</v>
      </c>
      <c r="K12" s="66">
        <v>2.9999999999999997E-4</v>
      </c>
    </row>
    <row r="13" spans="1:59">
      <c r="A13" t="s">
        <v>3037</v>
      </c>
      <c r="B13" t="s">
        <v>3038</v>
      </c>
      <c r="C13" t="s">
        <v>97</v>
      </c>
      <c r="D13" t="s">
        <v>869</v>
      </c>
      <c r="E13" t="s">
        <v>99</v>
      </c>
      <c r="F13" s="63">
        <v>4015</v>
      </c>
      <c r="G13" s="63">
        <v>2107</v>
      </c>
      <c r="H13" s="63">
        <v>84.596050000000005</v>
      </c>
      <c r="I13" s="64">
        <v>1.04E-2</v>
      </c>
      <c r="J13" s="64">
        <v>1.4500000000000001E-2</v>
      </c>
      <c r="K13" s="64">
        <v>0</v>
      </c>
    </row>
    <row r="14" spans="1:59">
      <c r="A14" t="s">
        <v>3039</v>
      </c>
      <c r="B14" t="s">
        <v>3040</v>
      </c>
      <c r="C14" t="s">
        <v>97</v>
      </c>
      <c r="D14" t="s">
        <v>1983</v>
      </c>
      <c r="E14" t="s">
        <v>99</v>
      </c>
      <c r="F14" s="63">
        <v>66667</v>
      </c>
      <c r="G14" s="63">
        <v>295.5</v>
      </c>
      <c r="H14" s="63">
        <v>197.00098500000001</v>
      </c>
      <c r="I14" s="64">
        <v>2.8899999999999999E-2</v>
      </c>
      <c r="J14" s="64">
        <v>3.3799999999999997E-2</v>
      </c>
      <c r="K14" s="64">
        <v>0</v>
      </c>
    </row>
    <row r="15" spans="1:59">
      <c r="A15" t="s">
        <v>3041</v>
      </c>
      <c r="B15" t="s">
        <v>3042</v>
      </c>
      <c r="C15" t="s">
        <v>97</v>
      </c>
      <c r="D15" t="s">
        <v>1983</v>
      </c>
      <c r="E15" t="s">
        <v>99</v>
      </c>
      <c r="F15" s="63">
        <v>750000</v>
      </c>
      <c r="G15" s="63">
        <v>17.3</v>
      </c>
      <c r="H15" s="63">
        <v>129.75</v>
      </c>
      <c r="I15" s="64">
        <v>4.2900000000000001E-2</v>
      </c>
      <c r="J15" s="64">
        <v>2.23E-2</v>
      </c>
      <c r="K15" s="64">
        <v>0</v>
      </c>
    </row>
    <row r="16" spans="1:59">
      <c r="A16" t="s">
        <v>3043</v>
      </c>
      <c r="B16" t="s">
        <v>3044</v>
      </c>
      <c r="C16" t="s">
        <v>97</v>
      </c>
      <c r="D16" t="s">
        <v>1983</v>
      </c>
      <c r="E16" t="s">
        <v>99</v>
      </c>
      <c r="F16" s="63">
        <v>770000</v>
      </c>
      <c r="G16" s="63">
        <v>61.7</v>
      </c>
      <c r="H16" s="63">
        <v>475.09</v>
      </c>
      <c r="I16" s="64">
        <v>4.3999999999999997E-2</v>
      </c>
      <c r="J16" s="64">
        <v>8.1600000000000006E-2</v>
      </c>
      <c r="K16" s="64">
        <v>0</v>
      </c>
    </row>
    <row r="17" spans="1:11">
      <c r="A17" t="s">
        <v>3045</v>
      </c>
      <c r="B17" t="s">
        <v>3046</v>
      </c>
      <c r="C17" t="s">
        <v>97</v>
      </c>
      <c r="D17" t="s">
        <v>1846</v>
      </c>
      <c r="E17" t="s">
        <v>99</v>
      </c>
      <c r="F17" s="63">
        <v>151500</v>
      </c>
      <c r="G17" s="63">
        <v>41.8</v>
      </c>
      <c r="H17" s="63">
        <v>63.326999999999998</v>
      </c>
      <c r="I17" s="64">
        <v>4.3900000000000002E-2</v>
      </c>
      <c r="J17" s="64">
        <v>1.09E-2</v>
      </c>
      <c r="K17" s="64">
        <v>0</v>
      </c>
    </row>
    <row r="18" spans="1:11">
      <c r="A18" t="s">
        <v>3047</v>
      </c>
      <c r="B18" t="s">
        <v>3048</v>
      </c>
      <c r="C18" t="s">
        <v>97</v>
      </c>
      <c r="D18" t="s">
        <v>1846</v>
      </c>
      <c r="E18" t="s">
        <v>103</v>
      </c>
      <c r="F18" s="63">
        <v>151500</v>
      </c>
      <c r="G18" s="63">
        <v>199</v>
      </c>
      <c r="H18" s="63">
        <v>301.48500000000001</v>
      </c>
      <c r="I18" s="64">
        <v>4.3900000000000002E-2</v>
      </c>
      <c r="J18" s="64">
        <v>5.1799999999999999E-2</v>
      </c>
      <c r="K18" s="64">
        <v>0</v>
      </c>
    </row>
    <row r="19" spans="1:11">
      <c r="A19" t="s">
        <v>3049</v>
      </c>
      <c r="B19" t="s">
        <v>3050</v>
      </c>
      <c r="C19" t="s">
        <v>97</v>
      </c>
      <c r="D19" t="s">
        <v>954</v>
      </c>
      <c r="E19" t="s">
        <v>99</v>
      </c>
      <c r="F19" s="63">
        <v>284311.53000000003</v>
      </c>
      <c r="G19" s="63">
        <v>1</v>
      </c>
      <c r="H19" s="63">
        <v>2.8431153</v>
      </c>
      <c r="I19" s="64">
        <v>2.5999999999999999E-3</v>
      </c>
      <c r="J19" s="64">
        <v>5.0000000000000001E-4</v>
      </c>
      <c r="K19" s="64">
        <v>0</v>
      </c>
    </row>
    <row r="20" spans="1:11">
      <c r="A20" t="s">
        <v>3051</v>
      </c>
      <c r="B20" t="s">
        <v>3052</v>
      </c>
      <c r="C20" t="s">
        <v>97</v>
      </c>
      <c r="D20" t="s">
        <v>630</v>
      </c>
      <c r="E20" t="s">
        <v>99</v>
      </c>
      <c r="F20" s="63">
        <v>240000</v>
      </c>
      <c r="G20" s="63">
        <v>142.9</v>
      </c>
      <c r="H20" s="63">
        <v>342.96</v>
      </c>
      <c r="I20" s="64">
        <v>1.3899999999999999E-2</v>
      </c>
      <c r="J20" s="64">
        <v>5.8900000000000001E-2</v>
      </c>
      <c r="K20" s="64">
        <v>0</v>
      </c>
    </row>
    <row r="21" spans="1:11">
      <c r="A21" t="s">
        <v>3053</v>
      </c>
      <c r="B21" t="s">
        <v>3054</v>
      </c>
      <c r="C21" t="s">
        <v>97</v>
      </c>
      <c r="D21" t="s">
        <v>620</v>
      </c>
      <c r="E21" t="s">
        <v>99</v>
      </c>
      <c r="F21" s="63">
        <v>75550</v>
      </c>
      <c r="G21" s="63">
        <v>314.2</v>
      </c>
      <c r="H21" s="63">
        <v>237.37809999999999</v>
      </c>
      <c r="I21" s="64">
        <v>2.9000000000000001E-2</v>
      </c>
      <c r="J21" s="64">
        <v>4.07E-2</v>
      </c>
      <c r="K21" s="64">
        <v>0</v>
      </c>
    </row>
    <row r="22" spans="1:11">
      <c r="A22" t="s">
        <v>3055</v>
      </c>
      <c r="B22" t="s">
        <v>3056</v>
      </c>
      <c r="C22" t="s">
        <v>97</v>
      </c>
      <c r="D22" t="s">
        <v>475</v>
      </c>
      <c r="E22" t="s">
        <v>99</v>
      </c>
      <c r="F22" s="63">
        <v>5550.92</v>
      </c>
      <c r="G22" s="63">
        <v>7452</v>
      </c>
      <c r="H22" s="63">
        <v>413.65455839999998</v>
      </c>
      <c r="I22" s="64">
        <v>4.1999999999999997E-3</v>
      </c>
      <c r="J22" s="64">
        <v>7.0999999999999994E-2</v>
      </c>
      <c r="K22" s="64">
        <v>0</v>
      </c>
    </row>
    <row r="23" spans="1:11">
      <c r="A23" t="s">
        <v>3057</v>
      </c>
      <c r="B23" t="s">
        <v>3058</v>
      </c>
      <c r="C23" t="s">
        <v>97</v>
      </c>
      <c r="D23" t="s">
        <v>475</v>
      </c>
      <c r="E23" t="s">
        <v>99</v>
      </c>
      <c r="F23" s="63">
        <v>270000</v>
      </c>
      <c r="G23" s="63">
        <v>32.5</v>
      </c>
      <c r="H23" s="63">
        <v>87.75</v>
      </c>
      <c r="I23" s="64">
        <v>1.15E-2</v>
      </c>
      <c r="J23" s="64">
        <v>1.5100000000000001E-2</v>
      </c>
      <c r="K23" s="64">
        <v>0</v>
      </c>
    </row>
    <row r="24" spans="1:11">
      <c r="A24" t="s">
        <v>3059</v>
      </c>
      <c r="B24" t="s">
        <v>3060</v>
      </c>
      <c r="C24" t="s">
        <v>97</v>
      </c>
      <c r="D24" t="s">
        <v>2342</v>
      </c>
      <c r="E24" t="s">
        <v>99</v>
      </c>
      <c r="F24" s="63">
        <v>60166</v>
      </c>
      <c r="G24" s="63">
        <v>339.6</v>
      </c>
      <c r="H24" s="63">
        <v>204.323736</v>
      </c>
      <c r="I24" s="64">
        <v>6.13E-2</v>
      </c>
      <c r="J24" s="64">
        <v>3.5099999999999999E-2</v>
      </c>
      <c r="K24" s="64">
        <v>0</v>
      </c>
    </row>
    <row r="25" spans="1:11">
      <c r="A25" t="s">
        <v>3061</v>
      </c>
      <c r="B25" t="s">
        <v>3062</v>
      </c>
      <c r="C25" t="s">
        <v>97</v>
      </c>
      <c r="D25" t="s">
        <v>126</v>
      </c>
      <c r="E25" t="s">
        <v>99</v>
      </c>
      <c r="F25" s="63">
        <v>19625</v>
      </c>
      <c r="G25" s="63">
        <v>480</v>
      </c>
      <c r="H25" s="63">
        <v>94.2</v>
      </c>
      <c r="I25" s="64">
        <v>1.5100000000000001E-2</v>
      </c>
      <c r="J25" s="64">
        <v>1.6199999999999999E-2</v>
      </c>
      <c r="K25" s="64">
        <v>0</v>
      </c>
    </row>
    <row r="26" spans="1:11">
      <c r="A26" t="s">
        <v>3063</v>
      </c>
      <c r="B26" t="s">
        <v>3064</v>
      </c>
      <c r="C26" t="s">
        <v>97</v>
      </c>
      <c r="D26" t="s">
        <v>126</v>
      </c>
      <c r="E26" t="s">
        <v>99</v>
      </c>
      <c r="F26" s="63">
        <v>12000</v>
      </c>
      <c r="G26" s="63">
        <v>195.6</v>
      </c>
      <c r="H26" s="63">
        <v>23.472000000000001</v>
      </c>
      <c r="I26" s="64">
        <v>8.3000000000000001E-3</v>
      </c>
      <c r="J26" s="64">
        <v>4.0000000000000001E-3</v>
      </c>
      <c r="K26" s="64">
        <v>0</v>
      </c>
    </row>
    <row r="27" spans="1:11">
      <c r="A27" t="s">
        <v>3065</v>
      </c>
      <c r="B27" t="s">
        <v>3066</v>
      </c>
      <c r="C27" t="s">
        <v>97</v>
      </c>
      <c r="D27" t="s">
        <v>126</v>
      </c>
      <c r="E27" t="s">
        <v>99</v>
      </c>
      <c r="F27" s="63">
        <v>18000</v>
      </c>
      <c r="G27" s="63">
        <v>250</v>
      </c>
      <c r="H27" s="63">
        <v>45</v>
      </c>
      <c r="I27" s="64">
        <v>8.3000000000000001E-3</v>
      </c>
      <c r="J27" s="64">
        <v>7.7000000000000002E-3</v>
      </c>
      <c r="K27" s="64">
        <v>0</v>
      </c>
    </row>
    <row r="28" spans="1:11">
      <c r="A28" t="s">
        <v>3067</v>
      </c>
      <c r="B28" t="s">
        <v>3068</v>
      </c>
      <c r="C28" t="s">
        <v>97</v>
      </c>
      <c r="D28" t="s">
        <v>126</v>
      </c>
      <c r="E28" t="s">
        <v>99</v>
      </c>
      <c r="F28" s="63">
        <v>113450</v>
      </c>
      <c r="G28" s="63">
        <v>299.8</v>
      </c>
      <c r="H28" s="63">
        <v>340.12310000000002</v>
      </c>
      <c r="I28" s="64">
        <v>4.4999999999999998E-2</v>
      </c>
      <c r="J28" s="64">
        <v>5.8400000000000001E-2</v>
      </c>
      <c r="K28" s="64">
        <v>0</v>
      </c>
    </row>
    <row r="29" spans="1:11">
      <c r="A29" t="s">
        <v>3069</v>
      </c>
      <c r="B29" t="s">
        <v>3070</v>
      </c>
      <c r="C29" t="s">
        <v>97</v>
      </c>
      <c r="D29" t="s">
        <v>126</v>
      </c>
      <c r="E29" t="s">
        <v>99</v>
      </c>
      <c r="F29" s="63">
        <v>104150</v>
      </c>
      <c r="G29" s="63">
        <v>1619</v>
      </c>
      <c r="H29" s="63">
        <v>1686.1885</v>
      </c>
      <c r="I29" s="64">
        <v>4.5600000000000002E-2</v>
      </c>
      <c r="J29" s="64">
        <v>0.28949999999999998</v>
      </c>
      <c r="K29" s="64">
        <v>1E-4</v>
      </c>
    </row>
    <row r="30" spans="1:11">
      <c r="A30" t="s">
        <v>3071</v>
      </c>
      <c r="B30" t="s">
        <v>3072</v>
      </c>
      <c r="C30" t="s">
        <v>97</v>
      </c>
      <c r="D30" t="s">
        <v>126</v>
      </c>
      <c r="E30" t="s">
        <v>99</v>
      </c>
      <c r="F30" s="63">
        <v>8487</v>
      </c>
      <c r="G30" s="63">
        <v>452.1</v>
      </c>
      <c r="H30" s="63">
        <v>38.369726999999997</v>
      </c>
      <c r="I30" s="64">
        <v>1.1599999999999999E-2</v>
      </c>
      <c r="J30" s="64">
        <v>6.6E-3</v>
      </c>
      <c r="K30" s="64">
        <v>0</v>
      </c>
    </row>
    <row r="31" spans="1:11">
      <c r="A31" t="s">
        <v>3073</v>
      </c>
      <c r="B31" t="s">
        <v>3074</v>
      </c>
      <c r="C31" t="s">
        <v>97</v>
      </c>
      <c r="D31" t="s">
        <v>126</v>
      </c>
      <c r="E31" t="s">
        <v>99</v>
      </c>
      <c r="F31" s="63">
        <v>22550</v>
      </c>
      <c r="G31" s="63">
        <v>908.4</v>
      </c>
      <c r="H31" s="63">
        <v>204.8442</v>
      </c>
      <c r="I31" s="64">
        <v>2.2100000000000002E-2</v>
      </c>
      <c r="J31" s="64">
        <v>3.5200000000000002E-2</v>
      </c>
      <c r="K31" s="64">
        <v>0</v>
      </c>
    </row>
    <row r="32" spans="1:11">
      <c r="A32" t="s">
        <v>3075</v>
      </c>
      <c r="B32" t="s">
        <v>3076</v>
      </c>
      <c r="C32" t="s">
        <v>97</v>
      </c>
      <c r="D32" t="s">
        <v>126</v>
      </c>
      <c r="E32" t="s">
        <v>99</v>
      </c>
      <c r="F32" s="63">
        <v>45041</v>
      </c>
      <c r="G32" s="63">
        <v>1894</v>
      </c>
      <c r="H32" s="63">
        <v>853.07654000000002</v>
      </c>
      <c r="I32" s="64">
        <v>3.6299999999999999E-2</v>
      </c>
      <c r="J32" s="64">
        <v>0.1464</v>
      </c>
      <c r="K32" s="64">
        <v>0</v>
      </c>
    </row>
    <row r="33" spans="1:11">
      <c r="A33" s="65" t="s">
        <v>256</v>
      </c>
      <c r="C33" s="12"/>
      <c r="D33" s="12"/>
      <c r="F33" s="67">
        <v>0</v>
      </c>
      <c r="H33" s="67">
        <v>0</v>
      </c>
      <c r="J33" s="66">
        <v>0</v>
      </c>
      <c r="K33" s="66">
        <v>0</v>
      </c>
    </row>
    <row r="34" spans="1:11">
      <c r="A34" s="65" t="s">
        <v>3077</v>
      </c>
      <c r="C34" s="12"/>
      <c r="D34" s="12"/>
      <c r="F34" s="67">
        <v>0</v>
      </c>
      <c r="H34" s="67">
        <v>0</v>
      </c>
      <c r="J34" s="66">
        <v>0</v>
      </c>
      <c r="K34" s="66">
        <v>0</v>
      </c>
    </row>
    <row r="35" spans="1:11">
      <c r="A35" t="s">
        <v>252</v>
      </c>
      <c r="B35" t="s">
        <v>252</v>
      </c>
      <c r="C35" s="12"/>
      <c r="D35" t="s">
        <v>252</v>
      </c>
      <c r="E35" t="s">
        <v>252</v>
      </c>
      <c r="F35" s="63">
        <v>0</v>
      </c>
      <c r="G35" s="63">
        <v>0</v>
      </c>
      <c r="H35" s="63">
        <v>0</v>
      </c>
      <c r="I35" s="64">
        <v>0</v>
      </c>
      <c r="J35" s="64">
        <v>0</v>
      </c>
      <c r="K35" s="64">
        <v>0</v>
      </c>
    </row>
    <row r="36" spans="1:11">
      <c r="A36" s="140" t="s">
        <v>258</v>
      </c>
      <c r="C36" s="12"/>
      <c r="D36" s="12"/>
    </row>
    <row r="37" spans="1:11">
      <c r="A37" s="140" t="s">
        <v>396</v>
      </c>
      <c r="C37" s="12"/>
      <c r="D37" s="12"/>
    </row>
    <row r="38" spans="1:11">
      <c r="A38" s="140" t="s">
        <v>397</v>
      </c>
      <c r="C38" s="12"/>
      <c r="D38" s="12"/>
    </row>
    <row r="39" spans="1:11">
      <c r="A39" s="140" t="s">
        <v>398</v>
      </c>
      <c r="C39" s="12"/>
      <c r="D39" s="12"/>
    </row>
    <row r="40" spans="1:11" hidden="1">
      <c r="C40" s="12"/>
      <c r="D40" s="12"/>
    </row>
    <row r="41" spans="1:11" hidden="1">
      <c r="C41" s="12"/>
      <c r="D41" s="12"/>
    </row>
    <row r="42" spans="1:11" hidden="1">
      <c r="C42" s="12"/>
      <c r="D42" s="12"/>
    </row>
    <row r="43" spans="1:11" hidden="1">
      <c r="C43" s="12"/>
      <c r="D43" s="12"/>
    </row>
    <row r="44" spans="1:11" hidden="1">
      <c r="C44" s="12"/>
      <c r="D44" s="12"/>
    </row>
    <row r="45" spans="1:11" hidden="1">
      <c r="C45" s="12"/>
      <c r="D45" s="12"/>
    </row>
    <row r="46" spans="1:11" hidden="1">
      <c r="C46" s="12"/>
      <c r="D46" s="12"/>
    </row>
    <row r="47" spans="1:11" hidden="1">
      <c r="C47" s="12"/>
      <c r="D47" s="12"/>
    </row>
    <row r="48" spans="1:11" hidden="1">
      <c r="C48" s="12"/>
      <c r="D48" s="12"/>
    </row>
    <row r="49" spans="3:4" hidden="1">
      <c r="C49" s="12"/>
      <c r="D49" s="12"/>
    </row>
    <row r="50" spans="3:4" hidden="1">
      <c r="C50" s="12"/>
      <c r="D50" s="12"/>
    </row>
    <row r="51" spans="3:4" hidden="1">
      <c r="C51" s="12"/>
      <c r="D51" s="12"/>
    </row>
    <row r="52" spans="3:4" hidden="1">
      <c r="C52" s="12"/>
      <c r="D52" s="12"/>
    </row>
    <row r="53" spans="3:4" hidden="1">
      <c r="C53" s="12"/>
      <c r="D53" s="12"/>
    </row>
    <row r="54" spans="3:4" hidden="1">
      <c r="C54" s="12"/>
      <c r="D54" s="12"/>
    </row>
    <row r="55" spans="3:4" hidden="1">
      <c r="C55" s="12"/>
      <c r="D55" s="12"/>
    </row>
    <row r="56" spans="3:4" hidden="1">
      <c r="C56" s="12"/>
      <c r="D56" s="12"/>
    </row>
    <row r="57" spans="3:4" hidden="1">
      <c r="C57" s="12"/>
      <c r="D57" s="12"/>
    </row>
    <row r="58" spans="3:4" hidden="1">
      <c r="C58" s="12"/>
      <c r="D58" s="12"/>
    </row>
    <row r="59" spans="3:4" hidden="1">
      <c r="C59" s="12"/>
      <c r="D59" s="12"/>
    </row>
    <row r="60" spans="3:4" hidden="1">
      <c r="C60" s="12"/>
      <c r="D60" s="12"/>
    </row>
    <row r="61" spans="3:4" hidden="1">
      <c r="C61" s="12"/>
      <c r="D61" s="12"/>
    </row>
    <row r="62" spans="3:4" hidden="1">
      <c r="C62" s="12"/>
      <c r="D62" s="12"/>
    </row>
    <row r="63" spans="3:4" hidden="1">
      <c r="C63" s="12"/>
      <c r="D63" s="12"/>
    </row>
    <row r="64" spans="3:4" hidden="1">
      <c r="C64" s="12"/>
      <c r="D64" s="12"/>
    </row>
    <row r="65" spans="3:4" hidden="1">
      <c r="C65" s="12"/>
      <c r="D65" s="12"/>
    </row>
    <row r="66" spans="3:4" hidden="1">
      <c r="C66" s="12"/>
      <c r="D66" s="12"/>
    </row>
    <row r="67" spans="3:4" hidden="1">
      <c r="C67" s="12"/>
      <c r="D67" s="12"/>
    </row>
    <row r="68" spans="3:4" hidden="1">
      <c r="C68" s="12"/>
      <c r="D68" s="12"/>
    </row>
    <row r="69" spans="3:4" hidden="1">
      <c r="C69" s="12"/>
      <c r="D69" s="12"/>
    </row>
    <row r="70" spans="3:4" hidden="1">
      <c r="C70" s="12"/>
      <c r="D70" s="12"/>
    </row>
    <row r="71" spans="3:4" hidden="1">
      <c r="C71" s="12"/>
      <c r="D71" s="12"/>
    </row>
    <row r="72" spans="3:4" hidden="1">
      <c r="C72" s="12"/>
      <c r="D72" s="12"/>
    </row>
    <row r="73" spans="3:4" hidden="1">
      <c r="C73" s="12"/>
      <c r="D73" s="12"/>
    </row>
    <row r="74" spans="3:4" hidden="1">
      <c r="C74" s="12"/>
      <c r="D74" s="12"/>
    </row>
    <row r="75" spans="3:4" hidden="1">
      <c r="C75" s="12"/>
      <c r="D75" s="12"/>
    </row>
    <row r="76" spans="3:4" hidden="1">
      <c r="C76" s="12"/>
      <c r="D76" s="12"/>
    </row>
    <row r="77" spans="3:4" hidden="1">
      <c r="C77" s="12"/>
      <c r="D77" s="12"/>
    </row>
    <row r="78" spans="3:4" hidden="1">
      <c r="C78" s="12"/>
      <c r="D78" s="12"/>
    </row>
    <row r="79" spans="3:4" hidden="1">
      <c r="C79" s="12"/>
      <c r="D79" s="12"/>
    </row>
    <row r="80" spans="3:4" hidden="1">
      <c r="C80" s="12"/>
      <c r="D80" s="12"/>
    </row>
    <row r="81" spans="3:4" hidden="1">
      <c r="C81" s="12"/>
      <c r="D81" s="12"/>
    </row>
    <row r="82" spans="3:4" hidden="1">
      <c r="C82" s="12"/>
      <c r="D82" s="12"/>
    </row>
    <row r="83" spans="3:4" hidden="1">
      <c r="C83" s="12"/>
      <c r="D83" s="12"/>
    </row>
    <row r="84" spans="3:4" hidden="1">
      <c r="C84" s="12"/>
      <c r="D84" s="12"/>
    </row>
    <row r="85" spans="3:4" hidden="1">
      <c r="C85" s="12"/>
      <c r="D85" s="12"/>
    </row>
    <row r="86" spans="3:4" hidden="1">
      <c r="C86" s="12"/>
      <c r="D86" s="12"/>
    </row>
    <row r="87" spans="3:4" hidden="1">
      <c r="C87" s="12"/>
      <c r="D87" s="12"/>
    </row>
    <row r="88" spans="3:4" hidden="1">
      <c r="C88" s="12"/>
      <c r="D88" s="12"/>
    </row>
    <row r="89" spans="3:4" hidden="1">
      <c r="C89" s="12"/>
      <c r="D89" s="12"/>
    </row>
    <row r="90" spans="3:4" hidden="1">
      <c r="C90" s="12"/>
      <c r="D90" s="12"/>
    </row>
    <row r="91" spans="3:4" hidden="1">
      <c r="C91" s="12"/>
      <c r="D91" s="12"/>
    </row>
    <row r="92" spans="3:4" hidden="1">
      <c r="C92" s="12"/>
      <c r="D92" s="12"/>
    </row>
    <row r="93" spans="3:4" hidden="1">
      <c r="C93" s="12"/>
      <c r="D93" s="12"/>
    </row>
    <row r="94" spans="3:4" hidden="1">
      <c r="C94" s="12"/>
      <c r="D94" s="12"/>
    </row>
    <row r="95" spans="3:4" hidden="1">
      <c r="C95" s="12"/>
      <c r="D95" s="12"/>
    </row>
    <row r="96" spans="3:4" hidden="1">
      <c r="C96" s="12"/>
      <c r="D96" s="12"/>
    </row>
    <row r="97" spans="3:4" hidden="1">
      <c r="C97" s="12"/>
      <c r="D97" s="12"/>
    </row>
    <row r="98" spans="3:4" hidden="1">
      <c r="C98" s="12"/>
      <c r="D98" s="12"/>
    </row>
    <row r="99" spans="3:4" hidden="1">
      <c r="C99" s="12"/>
      <c r="D99" s="12"/>
    </row>
    <row r="100" spans="3:4" hidden="1">
      <c r="C100" s="12"/>
      <c r="D100" s="12"/>
    </row>
    <row r="101" spans="3:4" hidden="1">
      <c r="C101" s="12"/>
      <c r="D101" s="12"/>
    </row>
    <row r="102" spans="3:4" hidden="1">
      <c r="C102" s="12"/>
      <c r="D102" s="12"/>
    </row>
    <row r="103" spans="3:4" hidden="1">
      <c r="C103" s="12"/>
      <c r="D103" s="12"/>
    </row>
    <row r="104" spans="3:4" hidden="1">
      <c r="C104" s="12"/>
      <c r="D104" s="12"/>
    </row>
    <row r="105" spans="3:4" hidden="1">
      <c r="C105" s="12"/>
      <c r="D105" s="12"/>
    </row>
    <row r="106" spans="3:4" hidden="1">
      <c r="C106" s="12"/>
      <c r="D106" s="12"/>
    </row>
    <row r="107" spans="3:4" hidden="1">
      <c r="C107" s="12"/>
      <c r="D107" s="12"/>
    </row>
    <row r="108" spans="3:4" hidden="1">
      <c r="C108" s="12"/>
      <c r="D108" s="12"/>
    </row>
    <row r="109" spans="3:4" hidden="1">
      <c r="C109" s="12"/>
      <c r="D109" s="12"/>
    </row>
    <row r="110" spans="3:4" hidden="1">
      <c r="C110" s="12"/>
      <c r="D110" s="12"/>
    </row>
    <row r="111" spans="3:4" hidden="1">
      <c r="C111" s="12"/>
      <c r="D111" s="12"/>
    </row>
    <row r="112" spans="3:4" hidden="1">
      <c r="C112" s="12"/>
      <c r="D112" s="12"/>
    </row>
    <row r="113" spans="3:4" hidden="1">
      <c r="C113" s="12"/>
      <c r="D113" s="12"/>
    </row>
    <row r="114" spans="3:4" hidden="1">
      <c r="C114" s="12"/>
      <c r="D114" s="12"/>
    </row>
    <row r="115" spans="3:4" hidden="1">
      <c r="C115" s="12"/>
      <c r="D115" s="12"/>
    </row>
    <row r="116" spans="3:4" hidden="1">
      <c r="C116" s="12"/>
      <c r="D116" s="12"/>
    </row>
    <row r="117" spans="3:4" hidden="1">
      <c r="C117" s="12"/>
      <c r="D117" s="12"/>
    </row>
    <row r="118" spans="3:4" hidden="1">
      <c r="C118" s="12"/>
      <c r="D118" s="12"/>
    </row>
    <row r="119" spans="3:4" hidden="1">
      <c r="C119" s="12"/>
      <c r="D119" s="12"/>
    </row>
    <row r="120" spans="3:4" hidden="1">
      <c r="C120" s="12"/>
      <c r="D120" s="12"/>
    </row>
    <row r="121" spans="3:4" hidden="1">
      <c r="C121" s="12"/>
      <c r="D121" s="12"/>
    </row>
    <row r="122" spans="3:4" hidden="1">
      <c r="C122" s="12"/>
      <c r="D122" s="12"/>
    </row>
    <row r="123" spans="3:4" hidden="1">
      <c r="C123" s="12"/>
      <c r="D123" s="12"/>
    </row>
    <row r="124" spans="3:4" hidden="1">
      <c r="C124" s="12"/>
      <c r="D124" s="12"/>
    </row>
    <row r="125" spans="3:4" hidden="1">
      <c r="C125" s="12"/>
      <c r="D125" s="12"/>
    </row>
    <row r="126" spans="3:4" hidden="1">
      <c r="C126" s="12"/>
      <c r="D126" s="12"/>
    </row>
    <row r="127" spans="3:4" hidden="1">
      <c r="C127" s="12"/>
      <c r="D127" s="12"/>
    </row>
    <row r="128" spans="3:4" hidden="1">
      <c r="C128" s="12"/>
      <c r="D128" s="12"/>
    </row>
    <row r="129" spans="3:4" hidden="1">
      <c r="C129" s="12"/>
      <c r="D129" s="12"/>
    </row>
    <row r="130" spans="3:4" hidden="1">
      <c r="C130" s="12"/>
      <c r="D130" s="12"/>
    </row>
    <row r="131" spans="3:4" hidden="1">
      <c r="C131" s="12"/>
      <c r="D131" s="12"/>
    </row>
    <row r="132" spans="3:4" hidden="1">
      <c r="C132" s="12"/>
      <c r="D132" s="12"/>
    </row>
    <row r="133" spans="3:4" hidden="1">
      <c r="C133" s="12"/>
      <c r="D133" s="12"/>
    </row>
    <row r="134" spans="3:4" hidden="1">
      <c r="C134" s="12"/>
      <c r="D134" s="12"/>
    </row>
    <row r="135" spans="3:4" hidden="1">
      <c r="C135" s="12"/>
      <c r="D135" s="12"/>
    </row>
    <row r="136" spans="3:4" hidden="1">
      <c r="C136" s="12"/>
      <c r="D136" s="12"/>
    </row>
    <row r="137" spans="3:4" hidden="1">
      <c r="C137" s="12"/>
      <c r="D137" s="12"/>
    </row>
    <row r="138" spans="3:4" hidden="1">
      <c r="C138" s="12"/>
      <c r="D138" s="12"/>
    </row>
    <row r="139" spans="3:4" hidden="1">
      <c r="C139" s="12"/>
      <c r="D139" s="12"/>
    </row>
    <row r="140" spans="3:4" hidden="1">
      <c r="C140" s="12"/>
      <c r="D140" s="12"/>
    </row>
    <row r="141" spans="3:4" hidden="1">
      <c r="C141" s="12"/>
      <c r="D141" s="12"/>
    </row>
    <row r="142" spans="3:4" hidden="1">
      <c r="C142" s="12"/>
      <c r="D142" s="12"/>
    </row>
    <row r="143" spans="3:4" hidden="1">
      <c r="C143" s="12"/>
      <c r="D143" s="12"/>
    </row>
    <row r="144" spans="3:4" hidden="1">
      <c r="C144" s="12"/>
      <c r="D144" s="12"/>
    </row>
    <row r="145" spans="3:4" hidden="1">
      <c r="C145" s="12"/>
      <c r="D145" s="12"/>
    </row>
    <row r="146" spans="3:4" hidden="1">
      <c r="C146" s="12"/>
      <c r="D146" s="12"/>
    </row>
    <row r="147" spans="3:4" hidden="1">
      <c r="C147" s="12"/>
      <c r="D147" s="12"/>
    </row>
    <row r="148" spans="3:4" hidden="1">
      <c r="C148" s="12"/>
      <c r="D148" s="12"/>
    </row>
    <row r="149" spans="3:4" hidden="1">
      <c r="C149" s="12"/>
      <c r="D149" s="12"/>
    </row>
    <row r="150" spans="3:4" hidden="1">
      <c r="C150" s="12"/>
      <c r="D150" s="12"/>
    </row>
    <row r="151" spans="3:4" hidden="1">
      <c r="C151" s="12"/>
      <c r="D151" s="12"/>
    </row>
    <row r="152" spans="3:4" hidden="1">
      <c r="C152" s="12"/>
      <c r="D152" s="12"/>
    </row>
    <row r="153" spans="3:4" hidden="1">
      <c r="C153" s="12"/>
      <c r="D153" s="12"/>
    </row>
    <row r="154" spans="3:4" hidden="1">
      <c r="C154" s="12"/>
      <c r="D154" s="12"/>
    </row>
    <row r="155" spans="3:4" hidden="1">
      <c r="C155" s="12"/>
      <c r="D155" s="12"/>
    </row>
    <row r="156" spans="3:4" hidden="1">
      <c r="C156" s="12"/>
      <c r="D156" s="12"/>
    </row>
    <row r="157" spans="3:4" hidden="1">
      <c r="C157" s="12"/>
      <c r="D157" s="12"/>
    </row>
    <row r="158" spans="3:4" hidden="1">
      <c r="C158" s="12"/>
      <c r="D158" s="12"/>
    </row>
    <row r="159" spans="3:4" hidden="1">
      <c r="C159" s="12"/>
      <c r="D159" s="12"/>
    </row>
    <row r="160" spans="3:4" hidden="1">
      <c r="C160" s="12"/>
      <c r="D160" s="12"/>
    </row>
    <row r="161" spans="3:4" hidden="1">
      <c r="C161" s="12"/>
      <c r="D161" s="12"/>
    </row>
    <row r="162" spans="3:4" hidden="1">
      <c r="C162" s="12"/>
      <c r="D162" s="12"/>
    </row>
    <row r="163" spans="3:4" hidden="1">
      <c r="C163" s="12"/>
      <c r="D163" s="12"/>
    </row>
    <row r="164" spans="3:4" hidden="1">
      <c r="C164" s="12"/>
      <c r="D164" s="12"/>
    </row>
    <row r="165" spans="3:4" hidden="1">
      <c r="C165" s="12"/>
      <c r="D165" s="12"/>
    </row>
    <row r="166" spans="3:4" hidden="1">
      <c r="C166" s="12"/>
      <c r="D166" s="12"/>
    </row>
    <row r="167" spans="3:4" hidden="1">
      <c r="C167" s="12"/>
      <c r="D167" s="12"/>
    </row>
    <row r="168" spans="3:4" hidden="1">
      <c r="C168" s="12"/>
      <c r="D168" s="12"/>
    </row>
    <row r="169" spans="3:4" hidden="1">
      <c r="C169" s="12"/>
      <c r="D169" s="12"/>
    </row>
    <row r="170" spans="3:4" hidden="1">
      <c r="C170" s="12"/>
      <c r="D170" s="12"/>
    </row>
    <row r="171" spans="3:4" hidden="1">
      <c r="C171" s="12"/>
      <c r="D171" s="12"/>
    </row>
    <row r="172" spans="3:4" hidden="1">
      <c r="C172" s="12"/>
      <c r="D172" s="12"/>
    </row>
    <row r="173" spans="3:4" hidden="1">
      <c r="C173" s="12"/>
      <c r="D173" s="12"/>
    </row>
    <row r="174" spans="3:4" hidden="1">
      <c r="C174" s="12"/>
      <c r="D174" s="12"/>
    </row>
    <row r="175" spans="3:4" hidden="1">
      <c r="C175" s="12"/>
      <c r="D175" s="12"/>
    </row>
    <row r="176" spans="3:4" hidden="1">
      <c r="C176" s="12"/>
      <c r="D176" s="12"/>
    </row>
    <row r="177" spans="3:4" hidden="1">
      <c r="C177" s="12"/>
      <c r="D177" s="12"/>
    </row>
    <row r="178" spans="3:4" hidden="1">
      <c r="C178" s="12"/>
      <c r="D178" s="12"/>
    </row>
    <row r="179" spans="3:4" hidden="1">
      <c r="C179" s="12"/>
      <c r="D179" s="12"/>
    </row>
    <row r="180" spans="3:4" hidden="1">
      <c r="C180" s="12"/>
      <c r="D180" s="12"/>
    </row>
    <row r="181" spans="3:4" hidden="1">
      <c r="C181" s="12"/>
      <c r="D181" s="12"/>
    </row>
    <row r="182" spans="3:4" hidden="1">
      <c r="C182" s="12"/>
      <c r="D182" s="12"/>
    </row>
    <row r="183" spans="3:4" hidden="1">
      <c r="C183" s="12"/>
      <c r="D183" s="12"/>
    </row>
    <row r="184" spans="3:4" hidden="1">
      <c r="C184" s="12"/>
      <c r="D184" s="12"/>
    </row>
    <row r="185" spans="3:4" hidden="1">
      <c r="C185" s="12"/>
      <c r="D185" s="12"/>
    </row>
    <row r="186" spans="3:4" hidden="1">
      <c r="C186" s="12"/>
      <c r="D186" s="12"/>
    </row>
    <row r="187" spans="3:4" hidden="1">
      <c r="C187" s="12"/>
      <c r="D187" s="12"/>
    </row>
    <row r="188" spans="3:4" hidden="1">
      <c r="C188" s="12"/>
      <c r="D188" s="12"/>
    </row>
    <row r="189" spans="3:4" hidden="1">
      <c r="C189" s="12"/>
      <c r="D189" s="12"/>
    </row>
    <row r="190" spans="3:4" hidden="1">
      <c r="C190" s="12"/>
      <c r="D190" s="12"/>
    </row>
    <row r="191" spans="3:4" hidden="1">
      <c r="C191" s="12"/>
      <c r="D191" s="12"/>
    </row>
    <row r="192" spans="3:4" hidden="1">
      <c r="C192" s="12"/>
      <c r="D192" s="12"/>
    </row>
    <row r="193" spans="3:4" hidden="1">
      <c r="C193" s="12"/>
      <c r="D193" s="12"/>
    </row>
    <row r="194" spans="3:4" hidden="1">
      <c r="C194" s="12"/>
      <c r="D194" s="12"/>
    </row>
    <row r="195" spans="3:4" hidden="1">
      <c r="C195" s="12"/>
      <c r="D195" s="12"/>
    </row>
    <row r="196" spans="3:4" hidden="1">
      <c r="C196" s="12"/>
      <c r="D196" s="12"/>
    </row>
    <row r="197" spans="3:4" hidden="1">
      <c r="C197" s="12"/>
      <c r="D197" s="12"/>
    </row>
    <row r="198" spans="3:4" hidden="1">
      <c r="C198" s="12"/>
      <c r="D198" s="12"/>
    </row>
    <row r="199" spans="3:4" hidden="1">
      <c r="C199" s="12"/>
      <c r="D199" s="12"/>
    </row>
    <row r="200" spans="3:4" hidden="1">
      <c r="C200" s="12"/>
      <c r="D200" s="12"/>
    </row>
    <row r="201" spans="3:4" hidden="1">
      <c r="C201" s="12"/>
      <c r="D201" s="12"/>
    </row>
    <row r="202" spans="3:4" hidden="1">
      <c r="C202" s="12"/>
      <c r="D202" s="12"/>
    </row>
    <row r="203" spans="3:4" hidden="1">
      <c r="C203" s="12"/>
      <c r="D203" s="12"/>
    </row>
    <row r="204" spans="3:4" hidden="1">
      <c r="C204" s="12"/>
      <c r="D204" s="12"/>
    </row>
    <row r="205" spans="3:4" hidden="1">
      <c r="C205" s="12"/>
      <c r="D205" s="12"/>
    </row>
    <row r="206" spans="3:4" hidden="1">
      <c r="C206" s="12"/>
      <c r="D206" s="12"/>
    </row>
    <row r="207" spans="3:4" hidden="1">
      <c r="C207" s="12"/>
      <c r="D207" s="12"/>
    </row>
    <row r="208" spans="3:4" hidden="1">
      <c r="C208" s="12"/>
      <c r="D208" s="12"/>
    </row>
    <row r="209" spans="3:4" hidden="1">
      <c r="C209" s="12"/>
      <c r="D209" s="12"/>
    </row>
    <row r="210" spans="3:4" hidden="1">
      <c r="C210" s="12"/>
      <c r="D210" s="12"/>
    </row>
    <row r="211" spans="3:4" hidden="1">
      <c r="C211" s="12"/>
      <c r="D211" s="12"/>
    </row>
    <row r="212" spans="3:4" hidden="1">
      <c r="C212" s="12"/>
      <c r="D212" s="12"/>
    </row>
    <row r="213" spans="3:4" hidden="1">
      <c r="C213" s="12"/>
      <c r="D213" s="12"/>
    </row>
    <row r="214" spans="3:4" hidden="1">
      <c r="C214" s="12"/>
      <c r="D214" s="12"/>
    </row>
    <row r="215" spans="3:4" hidden="1">
      <c r="C215" s="12"/>
      <c r="D215" s="12"/>
    </row>
    <row r="216" spans="3:4" hidden="1">
      <c r="C216" s="12"/>
      <c r="D216" s="12"/>
    </row>
    <row r="217" spans="3:4" hidden="1">
      <c r="C217" s="12"/>
      <c r="D217" s="12"/>
    </row>
    <row r="218" spans="3:4" hidden="1">
      <c r="C218" s="12"/>
      <c r="D218" s="12"/>
    </row>
    <row r="219" spans="3:4" hidden="1">
      <c r="C219" s="12"/>
      <c r="D219" s="12"/>
    </row>
    <row r="220" spans="3:4" hidden="1">
      <c r="C220" s="12"/>
      <c r="D220" s="12"/>
    </row>
    <row r="221" spans="3:4" hidden="1">
      <c r="C221" s="12"/>
      <c r="D221" s="12"/>
    </row>
    <row r="222" spans="3:4" hidden="1">
      <c r="C222" s="12"/>
      <c r="D222" s="12"/>
    </row>
    <row r="223" spans="3:4" hidden="1">
      <c r="C223" s="12"/>
      <c r="D223" s="12"/>
    </row>
    <row r="224" spans="3:4" hidden="1">
      <c r="C224" s="12"/>
      <c r="D224" s="12"/>
    </row>
    <row r="225" spans="3:4" hidden="1">
      <c r="C225" s="12"/>
      <c r="D225" s="12"/>
    </row>
    <row r="226" spans="3:4" hidden="1">
      <c r="C226" s="12"/>
      <c r="D226" s="12"/>
    </row>
    <row r="227" spans="3:4" hidden="1">
      <c r="C227" s="12"/>
      <c r="D227" s="12"/>
    </row>
    <row r="228" spans="3:4" hidden="1">
      <c r="C228" s="12"/>
      <c r="D228" s="12"/>
    </row>
    <row r="229" spans="3:4" hidden="1">
      <c r="C229" s="12"/>
      <c r="D229" s="12"/>
    </row>
    <row r="230" spans="3:4" hidden="1">
      <c r="C230" s="12"/>
      <c r="D230" s="12"/>
    </row>
    <row r="231" spans="3:4" hidden="1">
      <c r="C231" s="12"/>
      <c r="D231" s="12"/>
    </row>
    <row r="232" spans="3:4" hidden="1">
      <c r="C232" s="12"/>
      <c r="D232" s="12"/>
    </row>
    <row r="233" spans="3:4" hidden="1">
      <c r="C233" s="12"/>
      <c r="D233" s="12"/>
    </row>
    <row r="234" spans="3:4" hidden="1">
      <c r="C234" s="12"/>
      <c r="D234" s="12"/>
    </row>
    <row r="235" spans="3:4" hidden="1">
      <c r="C235" s="12"/>
      <c r="D235" s="12"/>
    </row>
    <row r="236" spans="3:4" hidden="1">
      <c r="C236" s="12"/>
      <c r="D236" s="12"/>
    </row>
    <row r="237" spans="3:4" hidden="1">
      <c r="C237" s="12"/>
      <c r="D237" s="12"/>
    </row>
    <row r="238" spans="3:4" hidden="1">
      <c r="C238" s="12"/>
      <c r="D238" s="12"/>
    </row>
    <row r="239" spans="3:4" hidden="1">
      <c r="C239" s="12"/>
      <c r="D239" s="12"/>
    </row>
    <row r="240" spans="3:4" hidden="1">
      <c r="C240" s="12"/>
      <c r="D240" s="12"/>
    </row>
    <row r="241" spans="3:4" hidden="1">
      <c r="C241" s="12"/>
      <c r="D241" s="12"/>
    </row>
    <row r="242" spans="3:4" hidden="1">
      <c r="C242" s="12"/>
      <c r="D242" s="12"/>
    </row>
    <row r="243" spans="3:4" hidden="1">
      <c r="C243" s="12"/>
      <c r="D243" s="12"/>
    </row>
    <row r="244" spans="3:4" hidden="1">
      <c r="C244" s="12"/>
      <c r="D244" s="12"/>
    </row>
    <row r="245" spans="3:4" hidden="1">
      <c r="C245" s="12"/>
      <c r="D245" s="12"/>
    </row>
    <row r="246" spans="3:4" hidden="1">
      <c r="C246" s="12"/>
      <c r="D246" s="12"/>
    </row>
    <row r="247" spans="3:4" hidden="1">
      <c r="C247" s="12"/>
      <c r="D247" s="12"/>
    </row>
    <row r="248" spans="3:4" hidden="1">
      <c r="C248" s="12"/>
      <c r="D248" s="12"/>
    </row>
    <row r="249" spans="3:4" hidden="1">
      <c r="C249" s="12"/>
      <c r="D249" s="12"/>
    </row>
    <row r="250" spans="3:4" hidden="1">
      <c r="C250" s="12"/>
      <c r="D250" s="12"/>
    </row>
    <row r="251" spans="3:4" hidden="1">
      <c r="C251" s="12"/>
      <c r="D251" s="12"/>
    </row>
    <row r="252" spans="3:4" hidden="1">
      <c r="C252" s="12"/>
      <c r="D252" s="12"/>
    </row>
    <row r="253" spans="3:4" hidden="1">
      <c r="C253" s="12"/>
      <c r="D253" s="12"/>
    </row>
    <row r="254" spans="3:4" hidden="1">
      <c r="C254" s="12"/>
      <c r="D254" s="12"/>
    </row>
    <row r="255" spans="3:4" hidden="1">
      <c r="C255" s="12"/>
      <c r="D255" s="12"/>
    </row>
    <row r="256" spans="3:4" hidden="1">
      <c r="C256" s="12"/>
      <c r="D256" s="12"/>
    </row>
    <row r="257" spans="3:4" hidden="1">
      <c r="C257" s="12"/>
      <c r="D257" s="12"/>
    </row>
    <row r="258" spans="3:4" hidden="1">
      <c r="C258" s="12"/>
      <c r="D258" s="12"/>
    </row>
    <row r="259" spans="3:4" hidden="1">
      <c r="C259" s="12"/>
      <c r="D259" s="12"/>
    </row>
    <row r="260" spans="3:4" hidden="1">
      <c r="C260" s="12"/>
      <c r="D260" s="12"/>
    </row>
    <row r="261" spans="3:4" hidden="1">
      <c r="C261" s="12"/>
      <c r="D261" s="12"/>
    </row>
    <row r="262" spans="3:4" hidden="1">
      <c r="C262" s="12"/>
      <c r="D262" s="12"/>
    </row>
    <row r="263" spans="3:4" hidden="1">
      <c r="C263" s="12"/>
      <c r="D263" s="12"/>
    </row>
    <row r="264" spans="3:4" hidden="1">
      <c r="C264" s="12"/>
      <c r="D264" s="12"/>
    </row>
    <row r="265" spans="3:4" hidden="1">
      <c r="C265" s="12"/>
      <c r="D265" s="12"/>
    </row>
    <row r="266" spans="3:4" hidden="1">
      <c r="C266" s="12"/>
      <c r="D266" s="12"/>
    </row>
    <row r="267" spans="3:4" hidden="1">
      <c r="C267" s="12"/>
      <c r="D267" s="12"/>
    </row>
    <row r="268" spans="3:4" hidden="1">
      <c r="C268" s="12"/>
      <c r="D268" s="12"/>
    </row>
    <row r="269" spans="3:4" hidden="1">
      <c r="C269" s="12"/>
      <c r="D269" s="12"/>
    </row>
    <row r="270" spans="3:4" hidden="1">
      <c r="C270" s="12"/>
      <c r="D270" s="12"/>
    </row>
    <row r="271" spans="3:4" hidden="1">
      <c r="C271" s="12"/>
      <c r="D271" s="12"/>
    </row>
    <row r="272" spans="3:4" hidden="1">
      <c r="C272" s="12"/>
      <c r="D272" s="12"/>
    </row>
    <row r="273" spans="3:4" hidden="1">
      <c r="C273" s="12"/>
      <c r="D273" s="12"/>
    </row>
    <row r="274" spans="3:4" hidden="1">
      <c r="C274" s="12"/>
      <c r="D274" s="12"/>
    </row>
    <row r="275" spans="3:4" hidden="1">
      <c r="C275" s="12"/>
      <c r="D275" s="12"/>
    </row>
    <row r="276" spans="3:4" hidden="1">
      <c r="C276" s="12"/>
      <c r="D276" s="12"/>
    </row>
    <row r="277" spans="3:4" hidden="1">
      <c r="C277" s="12"/>
      <c r="D277" s="12"/>
    </row>
    <row r="278" spans="3:4" hidden="1">
      <c r="C278" s="12"/>
      <c r="D278" s="12"/>
    </row>
    <row r="279" spans="3:4" hidden="1">
      <c r="C279" s="12"/>
      <c r="D279" s="12"/>
    </row>
    <row r="280" spans="3:4" hidden="1">
      <c r="C280" s="12"/>
      <c r="D280" s="12"/>
    </row>
    <row r="281" spans="3:4" hidden="1">
      <c r="C281" s="12"/>
      <c r="D281" s="12"/>
    </row>
    <row r="282" spans="3:4" hidden="1">
      <c r="C282" s="12"/>
      <c r="D282" s="12"/>
    </row>
    <row r="283" spans="3:4" hidden="1">
      <c r="C283" s="12"/>
      <c r="D283" s="12"/>
    </row>
    <row r="284" spans="3:4" hidden="1">
      <c r="C284" s="12"/>
      <c r="D284" s="12"/>
    </row>
    <row r="285" spans="3:4" hidden="1">
      <c r="C285" s="12"/>
      <c r="D285" s="12"/>
    </row>
    <row r="286" spans="3:4" hidden="1">
      <c r="C286" s="12"/>
      <c r="D286" s="12"/>
    </row>
    <row r="287" spans="3:4" hidden="1">
      <c r="C287" s="12"/>
      <c r="D287" s="12"/>
    </row>
    <row r="288" spans="3:4" hidden="1">
      <c r="C288" s="12"/>
      <c r="D288" s="12"/>
    </row>
    <row r="289" spans="3:4" hidden="1">
      <c r="C289" s="12"/>
      <c r="D289" s="12"/>
    </row>
    <row r="290" spans="3:4" hidden="1">
      <c r="C290" s="12"/>
      <c r="D290" s="12"/>
    </row>
    <row r="291" spans="3:4" hidden="1">
      <c r="C291" s="12"/>
      <c r="D291" s="12"/>
    </row>
    <row r="292" spans="3:4" hidden="1">
      <c r="C292" s="12"/>
      <c r="D292" s="12"/>
    </row>
    <row r="293" spans="3:4" hidden="1">
      <c r="C293" s="12"/>
      <c r="D293" s="12"/>
    </row>
    <row r="294" spans="3:4" hidden="1">
      <c r="C294" s="12"/>
      <c r="D294" s="12"/>
    </row>
    <row r="295" spans="3:4" hidden="1">
      <c r="C295" s="12"/>
      <c r="D295" s="12"/>
    </row>
    <row r="296" spans="3:4" hidden="1">
      <c r="C296" s="12"/>
      <c r="D296" s="12"/>
    </row>
    <row r="297" spans="3:4" hidden="1">
      <c r="C297" s="12"/>
      <c r="D297" s="12"/>
    </row>
    <row r="298" spans="3:4" hidden="1">
      <c r="C298" s="12"/>
      <c r="D298" s="12"/>
    </row>
    <row r="299" spans="3:4" hidden="1">
      <c r="C299" s="12"/>
      <c r="D299" s="12"/>
    </row>
    <row r="300" spans="3:4" hidden="1">
      <c r="C300" s="12"/>
      <c r="D300" s="12"/>
    </row>
    <row r="301" spans="3:4" hidden="1">
      <c r="C301" s="12"/>
      <c r="D301" s="12"/>
    </row>
    <row r="302" spans="3:4" hidden="1">
      <c r="C302" s="12"/>
      <c r="D302" s="12"/>
    </row>
    <row r="303" spans="3:4" hidden="1">
      <c r="C303" s="12"/>
      <c r="D303" s="12"/>
    </row>
    <row r="304" spans="3:4" hidden="1">
      <c r="C304" s="12"/>
      <c r="D304" s="12"/>
    </row>
    <row r="305" spans="3:4" hidden="1">
      <c r="C305" s="12"/>
      <c r="D305" s="12"/>
    </row>
    <row r="306" spans="3:4" hidden="1">
      <c r="C306" s="12"/>
      <c r="D306" s="12"/>
    </row>
    <row r="307" spans="3:4" hidden="1">
      <c r="C307" s="12"/>
      <c r="D307" s="12"/>
    </row>
    <row r="308" spans="3:4" hidden="1">
      <c r="C308" s="12"/>
      <c r="D308" s="12"/>
    </row>
    <row r="309" spans="3:4" hidden="1">
      <c r="C309" s="12"/>
      <c r="D309" s="12"/>
    </row>
    <row r="310" spans="3:4" hidden="1">
      <c r="C310" s="12"/>
      <c r="D310" s="12"/>
    </row>
    <row r="311" spans="3:4" hidden="1">
      <c r="C311" s="12"/>
      <c r="D311" s="12"/>
    </row>
    <row r="312" spans="3:4" hidden="1">
      <c r="C312" s="12"/>
      <c r="D312" s="12"/>
    </row>
    <row r="313" spans="3:4" hidden="1">
      <c r="C313" s="12"/>
      <c r="D313" s="12"/>
    </row>
    <row r="314" spans="3:4" hidden="1">
      <c r="C314" s="12"/>
      <c r="D314" s="12"/>
    </row>
    <row r="315" spans="3:4" hidden="1">
      <c r="C315" s="12"/>
      <c r="D315" s="12"/>
    </row>
    <row r="316" spans="3:4" hidden="1">
      <c r="C316" s="12"/>
      <c r="D316" s="12"/>
    </row>
    <row r="317" spans="3:4" hidden="1">
      <c r="C317" s="12"/>
      <c r="D317" s="12"/>
    </row>
    <row r="318" spans="3:4" hidden="1">
      <c r="C318" s="12"/>
      <c r="D318" s="12"/>
    </row>
    <row r="319" spans="3:4" hidden="1">
      <c r="C319" s="12"/>
      <c r="D319" s="12"/>
    </row>
    <row r="320" spans="3:4" hidden="1">
      <c r="C320" s="12"/>
      <c r="D320" s="12"/>
    </row>
    <row r="321" spans="3:4" hidden="1">
      <c r="C321" s="12"/>
      <c r="D321" s="12"/>
    </row>
    <row r="322" spans="3:4" hidden="1">
      <c r="C322" s="12"/>
      <c r="D322" s="12"/>
    </row>
    <row r="323" spans="3:4" hidden="1">
      <c r="C323" s="12"/>
      <c r="D323" s="12"/>
    </row>
    <row r="324" spans="3:4" hidden="1">
      <c r="C324" s="12"/>
      <c r="D324" s="12"/>
    </row>
    <row r="325" spans="3:4" hidden="1">
      <c r="C325" s="12"/>
      <c r="D325" s="12"/>
    </row>
    <row r="326" spans="3:4" hidden="1">
      <c r="C326" s="12"/>
      <c r="D326" s="12"/>
    </row>
    <row r="327" spans="3:4" hidden="1">
      <c r="C327" s="12"/>
      <c r="D327" s="12"/>
    </row>
    <row r="328" spans="3:4" hidden="1">
      <c r="C328" s="12"/>
      <c r="D328" s="12"/>
    </row>
    <row r="329" spans="3:4" hidden="1">
      <c r="C329" s="12"/>
      <c r="D329" s="12"/>
    </row>
    <row r="330" spans="3:4" hidden="1">
      <c r="C330" s="12"/>
      <c r="D330" s="12"/>
    </row>
    <row r="331" spans="3:4" hidden="1">
      <c r="C331" s="12"/>
      <c r="D331" s="12"/>
    </row>
    <row r="332" spans="3:4" hidden="1">
      <c r="C332" s="12"/>
      <c r="D332" s="12"/>
    </row>
    <row r="333" spans="3:4" hidden="1">
      <c r="C333" s="12"/>
      <c r="D333" s="12"/>
    </row>
    <row r="334" spans="3:4" hidden="1">
      <c r="C334" s="12"/>
      <c r="D334" s="12"/>
    </row>
    <row r="335" spans="3:4" hidden="1">
      <c r="C335" s="12"/>
      <c r="D335" s="12"/>
    </row>
    <row r="336" spans="3:4" hidden="1">
      <c r="C336" s="12"/>
      <c r="D336" s="12"/>
    </row>
    <row r="337" spans="3:4" hidden="1">
      <c r="C337" s="12"/>
      <c r="D337" s="12"/>
    </row>
    <row r="338" spans="3:4" hidden="1">
      <c r="C338" s="12"/>
      <c r="D338" s="12"/>
    </row>
    <row r="339" spans="3:4" hidden="1">
      <c r="C339" s="12"/>
      <c r="D339" s="12"/>
    </row>
    <row r="340" spans="3:4" hidden="1">
      <c r="C340" s="12"/>
      <c r="D340" s="12"/>
    </row>
    <row r="341" spans="3:4" hidden="1">
      <c r="C341" s="12"/>
      <c r="D341" s="12"/>
    </row>
    <row r="342" spans="3:4" hidden="1">
      <c r="C342" s="12"/>
      <c r="D342" s="12"/>
    </row>
    <row r="343" spans="3:4" hidden="1">
      <c r="C343" s="12"/>
      <c r="D343" s="12"/>
    </row>
    <row r="344" spans="3:4" hidden="1">
      <c r="C344" s="12"/>
      <c r="D344" s="12"/>
    </row>
    <row r="345" spans="3:4" hidden="1">
      <c r="C345" s="12"/>
      <c r="D345" s="12"/>
    </row>
    <row r="346" spans="3:4" hidden="1">
      <c r="C346" s="12"/>
      <c r="D346" s="12"/>
    </row>
    <row r="347" spans="3:4" hidden="1">
      <c r="C347" s="12"/>
      <c r="D347" s="12"/>
    </row>
    <row r="348" spans="3:4" hidden="1">
      <c r="C348" s="12"/>
      <c r="D348" s="12"/>
    </row>
    <row r="349" spans="3:4" hidden="1">
      <c r="C349" s="12"/>
      <c r="D349" s="12"/>
    </row>
    <row r="350" spans="3:4" hidden="1">
      <c r="C350" s="12"/>
      <c r="D350" s="12"/>
    </row>
    <row r="351" spans="3:4" hidden="1">
      <c r="C351" s="12"/>
      <c r="D351" s="12"/>
    </row>
    <row r="352" spans="3:4" hidden="1">
      <c r="C352" s="12"/>
      <c r="D352" s="12"/>
    </row>
    <row r="353" spans="3:4" hidden="1">
      <c r="C353" s="12"/>
      <c r="D353" s="12"/>
    </row>
    <row r="354" spans="3:4" hidden="1">
      <c r="C354" s="12"/>
      <c r="D354" s="12"/>
    </row>
    <row r="355" spans="3:4" hidden="1">
      <c r="C355" s="12"/>
      <c r="D355" s="12"/>
    </row>
    <row r="356" spans="3:4" hidden="1">
      <c r="C356" s="12"/>
      <c r="D356" s="12"/>
    </row>
    <row r="357" spans="3:4" hidden="1">
      <c r="C357" s="12"/>
      <c r="D357" s="12"/>
    </row>
    <row r="358" spans="3:4" hidden="1">
      <c r="C358" s="12"/>
      <c r="D358" s="12"/>
    </row>
    <row r="359" spans="3:4" hidden="1">
      <c r="C359" s="12"/>
      <c r="D359" s="12"/>
    </row>
    <row r="360" spans="3:4" hidden="1">
      <c r="C360" s="12"/>
      <c r="D360" s="12"/>
    </row>
    <row r="361" spans="3:4" hidden="1">
      <c r="C361" s="12"/>
      <c r="D361" s="12"/>
    </row>
    <row r="362" spans="3:4" hidden="1">
      <c r="C362" s="12"/>
      <c r="D362" s="12"/>
    </row>
    <row r="363" spans="3:4" hidden="1">
      <c r="C363" s="12"/>
      <c r="D363" s="12"/>
    </row>
    <row r="364" spans="3:4" hidden="1">
      <c r="C364" s="12"/>
      <c r="D364" s="12"/>
    </row>
    <row r="365" spans="3:4" hidden="1">
      <c r="C365" s="12"/>
      <c r="D365" s="12"/>
    </row>
    <row r="366" spans="3:4" hidden="1">
      <c r="C366" s="12"/>
      <c r="D366" s="12"/>
    </row>
    <row r="367" spans="3:4" hidden="1">
      <c r="C367" s="12"/>
      <c r="D367" s="12"/>
    </row>
    <row r="368" spans="3:4" hidden="1">
      <c r="C368" s="12"/>
      <c r="D368" s="12"/>
    </row>
    <row r="369" spans="3:4" hidden="1">
      <c r="C369" s="12"/>
      <c r="D369" s="12"/>
    </row>
    <row r="370" spans="3:4" hidden="1">
      <c r="C370" s="12"/>
      <c r="D370" s="12"/>
    </row>
    <row r="371" spans="3:4" hidden="1">
      <c r="C371" s="12"/>
      <c r="D371" s="12"/>
    </row>
    <row r="372" spans="3:4" hidden="1">
      <c r="C372" s="12"/>
      <c r="D372" s="12"/>
    </row>
    <row r="373" spans="3:4" hidden="1">
      <c r="C373" s="12"/>
      <c r="D373" s="12"/>
    </row>
    <row r="374" spans="3:4" hidden="1">
      <c r="C374" s="12"/>
      <c r="D374" s="12"/>
    </row>
    <row r="375" spans="3:4" hidden="1">
      <c r="C375" s="12"/>
      <c r="D375" s="12"/>
    </row>
    <row r="376" spans="3:4" hidden="1">
      <c r="C376" s="12"/>
      <c r="D376" s="12"/>
    </row>
    <row r="377" spans="3:4" hidden="1">
      <c r="C377" s="12"/>
      <c r="D377" s="12"/>
    </row>
    <row r="378" spans="3:4" hidden="1">
      <c r="C378" s="12"/>
      <c r="D378" s="12"/>
    </row>
    <row r="379" spans="3:4" hidden="1">
      <c r="C379" s="12"/>
      <c r="D379" s="12"/>
    </row>
    <row r="380" spans="3:4" hidden="1">
      <c r="C380" s="12"/>
      <c r="D380" s="12"/>
    </row>
    <row r="381" spans="3:4" hidden="1">
      <c r="C381" s="12"/>
      <c r="D381" s="12"/>
    </row>
    <row r="382" spans="3:4" hidden="1">
      <c r="C382" s="12"/>
      <c r="D382" s="12"/>
    </row>
    <row r="383" spans="3:4" hidden="1">
      <c r="C383" s="12"/>
      <c r="D383" s="12"/>
    </row>
    <row r="384" spans="3:4" hidden="1">
      <c r="C384" s="12"/>
      <c r="D384" s="12"/>
    </row>
    <row r="385" spans="3:4" hidden="1">
      <c r="C385" s="12"/>
      <c r="D385" s="12"/>
    </row>
    <row r="386" spans="3:4" hidden="1">
      <c r="C386" s="12"/>
      <c r="D386" s="12"/>
    </row>
    <row r="387" spans="3:4" hidden="1">
      <c r="C387" s="12"/>
      <c r="D387" s="12"/>
    </row>
    <row r="388" spans="3:4" hidden="1">
      <c r="C388" s="12"/>
      <c r="D388" s="12"/>
    </row>
    <row r="389" spans="3:4" hidden="1">
      <c r="C389" s="12"/>
      <c r="D389" s="12"/>
    </row>
    <row r="390" spans="3:4" hidden="1">
      <c r="C390" s="12"/>
      <c r="D390" s="12"/>
    </row>
    <row r="391" spans="3:4" hidden="1">
      <c r="C391" s="12"/>
      <c r="D391" s="12"/>
    </row>
    <row r="392" spans="3:4" hidden="1">
      <c r="C392" s="12"/>
      <c r="D392" s="12"/>
    </row>
    <row r="393" spans="3:4" hidden="1">
      <c r="C393" s="12"/>
      <c r="D393" s="12"/>
    </row>
    <row r="394" spans="3:4" hidden="1">
      <c r="C394" s="12"/>
      <c r="D394" s="12"/>
    </row>
    <row r="395" spans="3:4" hidden="1">
      <c r="C395" s="12"/>
      <c r="D395" s="12"/>
    </row>
    <row r="396" spans="3:4" hidden="1">
      <c r="C396" s="12"/>
      <c r="D396" s="12"/>
    </row>
    <row r="397" spans="3:4" hidden="1">
      <c r="C397" s="12"/>
      <c r="D397" s="12"/>
    </row>
    <row r="398" spans="3:4" hidden="1">
      <c r="C398" s="12"/>
      <c r="D398" s="12"/>
    </row>
    <row r="399" spans="3:4" hidden="1">
      <c r="C399" s="12"/>
      <c r="D399" s="12"/>
    </row>
    <row r="400" spans="3:4" hidden="1">
      <c r="C400" s="12"/>
      <c r="D400" s="12"/>
    </row>
    <row r="401" spans="3:4" hidden="1">
      <c r="C401" s="12"/>
      <c r="D401" s="12"/>
    </row>
    <row r="402" spans="3:4" hidden="1">
      <c r="C402" s="12"/>
      <c r="D402" s="12"/>
    </row>
    <row r="403" spans="3:4" hidden="1">
      <c r="C403" s="12"/>
      <c r="D403" s="12"/>
    </row>
    <row r="404" spans="3:4" hidden="1">
      <c r="C404" s="12"/>
      <c r="D404" s="12"/>
    </row>
    <row r="405" spans="3:4" hidden="1">
      <c r="C405" s="12"/>
      <c r="D405" s="12"/>
    </row>
    <row r="406" spans="3:4" hidden="1">
      <c r="C406" s="12"/>
      <c r="D406" s="12"/>
    </row>
    <row r="407" spans="3:4" hidden="1">
      <c r="C407" s="12"/>
      <c r="D407" s="12"/>
    </row>
    <row r="408" spans="3:4" hidden="1">
      <c r="C408" s="12"/>
      <c r="D408" s="12"/>
    </row>
    <row r="409" spans="3:4" hidden="1">
      <c r="C409" s="12"/>
      <c r="D409" s="12"/>
    </row>
    <row r="410" spans="3:4" hidden="1">
      <c r="C410" s="12"/>
      <c r="D410" s="12"/>
    </row>
    <row r="411" spans="3:4" hidden="1">
      <c r="C411" s="12"/>
      <c r="D411" s="12"/>
    </row>
    <row r="412" spans="3:4" hidden="1">
      <c r="C412" s="12"/>
      <c r="D412" s="12"/>
    </row>
    <row r="413" spans="3:4" hidden="1">
      <c r="C413" s="12"/>
      <c r="D413" s="12"/>
    </row>
    <row r="414" spans="3:4" hidden="1">
      <c r="C414" s="12"/>
      <c r="D414" s="12"/>
    </row>
    <row r="415" spans="3:4" hidden="1">
      <c r="C415" s="12"/>
      <c r="D415" s="12"/>
    </row>
    <row r="416" spans="3:4" hidden="1">
      <c r="C416" s="12"/>
      <c r="D416" s="12"/>
    </row>
    <row r="417" spans="3:4" hidden="1">
      <c r="C417" s="12"/>
      <c r="D417" s="12"/>
    </row>
    <row r="418" spans="3:4" hidden="1">
      <c r="C418" s="12"/>
      <c r="D418" s="12"/>
    </row>
    <row r="419" spans="3:4" hidden="1">
      <c r="C419" s="12"/>
      <c r="D419" s="12"/>
    </row>
    <row r="420" spans="3:4" hidden="1">
      <c r="C420" s="12"/>
      <c r="D420" s="12"/>
    </row>
    <row r="421" spans="3:4" hidden="1">
      <c r="C421" s="12"/>
      <c r="D421" s="12"/>
    </row>
    <row r="422" spans="3:4" hidden="1">
      <c r="C422" s="12"/>
      <c r="D422" s="12"/>
    </row>
    <row r="423" spans="3:4" hidden="1">
      <c r="C423" s="12"/>
      <c r="D423" s="12"/>
    </row>
    <row r="424" spans="3:4" hidden="1">
      <c r="C424" s="12"/>
      <c r="D424" s="12"/>
    </row>
    <row r="425" spans="3:4" hidden="1">
      <c r="C425" s="12"/>
      <c r="D425" s="12"/>
    </row>
    <row r="426" spans="3:4" hidden="1">
      <c r="C426" s="12"/>
      <c r="D426" s="12"/>
    </row>
    <row r="427" spans="3:4" hidden="1">
      <c r="C427" s="12"/>
      <c r="D427" s="12"/>
    </row>
    <row r="428" spans="3:4" hidden="1">
      <c r="C428" s="12"/>
      <c r="D428" s="12"/>
    </row>
    <row r="429" spans="3:4" hidden="1">
      <c r="C429" s="12"/>
      <c r="D429" s="12"/>
    </row>
    <row r="430" spans="3:4" hidden="1">
      <c r="C430" s="12"/>
      <c r="D430" s="12"/>
    </row>
    <row r="431" spans="3:4" hidden="1">
      <c r="C431" s="12"/>
      <c r="D431" s="12"/>
    </row>
    <row r="432" spans="3:4" hidden="1">
      <c r="C432" s="12"/>
      <c r="D432" s="12"/>
    </row>
    <row r="433" spans="3:4" hidden="1">
      <c r="C433" s="12"/>
      <c r="D433" s="12"/>
    </row>
    <row r="434" spans="3:4" hidden="1">
      <c r="C434" s="12"/>
      <c r="D434" s="12"/>
    </row>
    <row r="435" spans="3:4" hidden="1">
      <c r="C435" s="12"/>
      <c r="D435" s="12"/>
    </row>
    <row r="436" spans="3:4" hidden="1">
      <c r="C436" s="12"/>
      <c r="D436" s="12"/>
    </row>
    <row r="437" spans="3:4" hidden="1">
      <c r="C437" s="12"/>
      <c r="D437" s="12"/>
    </row>
    <row r="438" spans="3:4" hidden="1">
      <c r="C438" s="12"/>
      <c r="D438" s="12"/>
    </row>
    <row r="439" spans="3:4" hidden="1">
      <c r="C439" s="12"/>
      <c r="D439" s="12"/>
    </row>
    <row r="440" spans="3:4" hidden="1">
      <c r="C440" s="12"/>
      <c r="D440" s="12"/>
    </row>
    <row r="441" spans="3:4" hidden="1">
      <c r="C441" s="12"/>
      <c r="D441" s="12"/>
    </row>
    <row r="442" spans="3:4" hidden="1">
      <c r="C442" s="12"/>
      <c r="D442" s="12"/>
    </row>
    <row r="443" spans="3:4" hidden="1">
      <c r="C443" s="12"/>
      <c r="D443" s="12"/>
    </row>
    <row r="444" spans="3:4" hidden="1">
      <c r="C444" s="12"/>
      <c r="D444" s="12"/>
    </row>
    <row r="445" spans="3:4" hidden="1">
      <c r="C445" s="12"/>
      <c r="D445" s="12"/>
    </row>
    <row r="446" spans="3:4" hidden="1">
      <c r="C446" s="12"/>
      <c r="D446" s="12"/>
    </row>
    <row r="447" spans="3:4" hidden="1">
      <c r="C447" s="12"/>
      <c r="D447" s="12"/>
    </row>
    <row r="448" spans="3:4" hidden="1">
      <c r="C448" s="12"/>
      <c r="D448" s="12"/>
    </row>
    <row r="449" spans="3:4" hidden="1">
      <c r="C449" s="12"/>
      <c r="D449" s="12"/>
    </row>
    <row r="450" spans="3:4" hidden="1">
      <c r="C450" s="12"/>
      <c r="D450" s="12"/>
    </row>
    <row r="451" spans="3:4" hidden="1">
      <c r="C451" s="12"/>
      <c r="D451" s="12"/>
    </row>
    <row r="452" spans="3:4" hidden="1">
      <c r="C452" s="12"/>
      <c r="D452" s="12"/>
    </row>
    <row r="453" spans="3:4" hidden="1">
      <c r="C453" s="12"/>
      <c r="D453" s="12"/>
    </row>
    <row r="454" spans="3:4" hidden="1">
      <c r="C454" s="12"/>
      <c r="D454" s="12"/>
    </row>
    <row r="455" spans="3:4" hidden="1">
      <c r="C455" s="12"/>
      <c r="D455" s="12"/>
    </row>
    <row r="456" spans="3:4" hidden="1">
      <c r="C456" s="12"/>
      <c r="D456" s="12"/>
    </row>
    <row r="457" spans="3:4" hidden="1">
      <c r="C457" s="12"/>
      <c r="D457" s="12"/>
    </row>
    <row r="458" spans="3:4" hidden="1">
      <c r="C458" s="12"/>
      <c r="D458" s="12"/>
    </row>
    <row r="459" spans="3:4" hidden="1">
      <c r="C459" s="12"/>
      <c r="D459" s="12"/>
    </row>
    <row r="460" spans="3:4" hidden="1">
      <c r="C460" s="12"/>
      <c r="D460" s="12"/>
    </row>
    <row r="461" spans="3:4" hidden="1">
      <c r="C461" s="12"/>
      <c r="D461" s="12"/>
    </row>
    <row r="462" spans="3:4" hidden="1">
      <c r="C462" s="12"/>
      <c r="D462" s="12"/>
    </row>
    <row r="463" spans="3:4" hidden="1">
      <c r="C463" s="12"/>
      <c r="D463" s="12"/>
    </row>
    <row r="464" spans="3:4" hidden="1">
      <c r="C464" s="12"/>
      <c r="D464" s="12"/>
    </row>
    <row r="465" spans="3:4" hidden="1">
      <c r="C465" s="12"/>
      <c r="D465" s="12"/>
    </row>
    <row r="466" spans="3:4" hidden="1">
      <c r="C466" s="12"/>
      <c r="D466" s="12"/>
    </row>
    <row r="467" spans="3:4" hidden="1">
      <c r="C467" s="12"/>
      <c r="D467" s="12"/>
    </row>
    <row r="468" spans="3:4" hidden="1">
      <c r="C468" s="12"/>
      <c r="D468" s="12"/>
    </row>
    <row r="469" spans="3:4" hidden="1">
      <c r="C469" s="12"/>
      <c r="D469" s="12"/>
    </row>
    <row r="470" spans="3:4" hidden="1">
      <c r="C470" s="12"/>
      <c r="D470" s="12"/>
    </row>
    <row r="471" spans="3:4" hidden="1">
      <c r="C471" s="12"/>
      <c r="D471" s="12"/>
    </row>
    <row r="472" spans="3:4" hidden="1">
      <c r="C472" s="12"/>
      <c r="D472" s="12"/>
    </row>
    <row r="473" spans="3:4" hidden="1">
      <c r="C473" s="12"/>
      <c r="D473" s="12"/>
    </row>
    <row r="474" spans="3:4" hidden="1">
      <c r="C474" s="12"/>
      <c r="D474" s="12"/>
    </row>
    <row r="475" spans="3:4" hidden="1">
      <c r="C475" s="12"/>
      <c r="D475" s="12"/>
    </row>
    <row r="476" spans="3:4" hidden="1">
      <c r="C476" s="12"/>
      <c r="D476" s="12"/>
    </row>
    <row r="477" spans="3:4" hidden="1">
      <c r="C477" s="12"/>
      <c r="D477" s="12"/>
    </row>
    <row r="478" spans="3:4" hidden="1">
      <c r="C478" s="12"/>
      <c r="D478" s="12"/>
    </row>
    <row r="479" spans="3:4" hidden="1">
      <c r="C479" s="12"/>
      <c r="D479" s="12"/>
    </row>
    <row r="480" spans="3:4" hidden="1">
      <c r="C480" s="12"/>
      <c r="D480" s="12"/>
    </row>
    <row r="481" spans="3:4" hidden="1">
      <c r="C481" s="12"/>
      <c r="D481" s="12"/>
    </row>
    <row r="482" spans="3:4" hidden="1">
      <c r="C482" s="12"/>
      <c r="D482" s="12"/>
    </row>
    <row r="483" spans="3:4" hidden="1">
      <c r="C483" s="12"/>
      <c r="D483" s="12"/>
    </row>
    <row r="484" spans="3:4" hidden="1">
      <c r="C484" s="12"/>
      <c r="D484" s="12"/>
    </row>
    <row r="485" spans="3:4" hidden="1">
      <c r="C485" s="12"/>
      <c r="D485" s="12"/>
    </row>
    <row r="486" spans="3:4" hidden="1">
      <c r="C486" s="12"/>
      <c r="D486" s="12"/>
    </row>
    <row r="487" spans="3:4" hidden="1">
      <c r="C487" s="12"/>
      <c r="D487" s="12"/>
    </row>
    <row r="488" spans="3:4" hidden="1">
      <c r="C488" s="12"/>
      <c r="D488" s="12"/>
    </row>
    <row r="489" spans="3:4" hidden="1">
      <c r="C489" s="12"/>
      <c r="D489" s="12"/>
    </row>
    <row r="490" spans="3:4" hidden="1">
      <c r="C490" s="12"/>
      <c r="D490" s="12"/>
    </row>
    <row r="491" spans="3:4" hidden="1">
      <c r="C491" s="12"/>
      <c r="D491" s="12"/>
    </row>
    <row r="492" spans="3:4" hidden="1">
      <c r="C492" s="12"/>
      <c r="D492" s="12"/>
    </row>
    <row r="493" spans="3:4" hidden="1">
      <c r="C493" s="12"/>
      <c r="D493" s="12"/>
    </row>
    <row r="494" spans="3:4" hidden="1">
      <c r="C494" s="12"/>
      <c r="D494" s="12"/>
    </row>
    <row r="495" spans="3:4" hidden="1">
      <c r="C495" s="12"/>
      <c r="D495" s="12"/>
    </row>
    <row r="496" spans="3:4" hidden="1">
      <c r="C496" s="12"/>
      <c r="D496" s="12"/>
    </row>
    <row r="497" spans="3:4" hidden="1">
      <c r="C497" s="12"/>
      <c r="D497" s="12"/>
    </row>
    <row r="498" spans="3:4" hidden="1">
      <c r="C498" s="12"/>
      <c r="D498" s="12"/>
    </row>
    <row r="499" spans="3:4" hidden="1">
      <c r="C499" s="12"/>
      <c r="D499" s="12"/>
    </row>
    <row r="500" spans="3:4" hidden="1">
      <c r="C500" s="12"/>
      <c r="D500" s="12"/>
    </row>
    <row r="501" spans="3:4" hidden="1">
      <c r="C501" s="12"/>
      <c r="D501" s="12"/>
    </row>
    <row r="502" spans="3:4" hidden="1">
      <c r="C502" s="12"/>
      <c r="D502" s="12"/>
    </row>
    <row r="503" spans="3:4" hidden="1">
      <c r="C503" s="12"/>
      <c r="D503" s="12"/>
    </row>
    <row r="504" spans="3:4" hidden="1">
      <c r="C504" s="12"/>
      <c r="D504" s="12"/>
    </row>
    <row r="505" spans="3:4" hidden="1">
      <c r="C505" s="12"/>
      <c r="D505" s="12"/>
    </row>
    <row r="506" spans="3:4" hidden="1">
      <c r="C506" s="12"/>
      <c r="D506" s="12"/>
    </row>
    <row r="507" spans="3:4" hidden="1">
      <c r="C507" s="12"/>
      <c r="D507" s="12"/>
    </row>
    <row r="508" spans="3:4" hidden="1">
      <c r="C508" s="12"/>
      <c r="D508" s="12"/>
    </row>
    <row r="509" spans="3:4" hidden="1">
      <c r="C509" s="12"/>
      <c r="D509" s="12"/>
    </row>
    <row r="510" spans="3:4" hidden="1">
      <c r="C510" s="12"/>
      <c r="D510" s="12"/>
    </row>
    <row r="511" spans="3:4" hidden="1">
      <c r="C511" s="12"/>
      <c r="D511" s="12"/>
    </row>
    <row r="512" spans="3:4" hidden="1">
      <c r="C512" s="12"/>
      <c r="D512" s="12"/>
    </row>
    <row r="513" spans="3:4" hidden="1">
      <c r="C513" s="12"/>
      <c r="D513" s="12"/>
    </row>
    <row r="514" spans="3:4" hidden="1">
      <c r="C514" s="12"/>
      <c r="D514" s="12"/>
    </row>
    <row r="515" spans="3:4" hidden="1">
      <c r="C515" s="12"/>
      <c r="D515" s="12"/>
    </row>
    <row r="516" spans="3:4" hidden="1">
      <c r="C516" s="12"/>
      <c r="D516" s="12"/>
    </row>
    <row r="517" spans="3:4" hidden="1">
      <c r="C517" s="12"/>
      <c r="D517" s="12"/>
    </row>
    <row r="518" spans="3:4" hidden="1">
      <c r="C518" s="12"/>
      <c r="D518" s="12"/>
    </row>
    <row r="519" spans="3:4" hidden="1">
      <c r="C519" s="12"/>
      <c r="D519" s="12"/>
    </row>
    <row r="520" spans="3:4" hidden="1">
      <c r="C520" s="12"/>
      <c r="D520" s="12"/>
    </row>
    <row r="521" spans="3:4" hidden="1">
      <c r="C521" s="12"/>
      <c r="D521" s="12"/>
    </row>
    <row r="522" spans="3:4" hidden="1">
      <c r="C522" s="12"/>
      <c r="D522" s="12"/>
    </row>
    <row r="523" spans="3:4" hidden="1">
      <c r="C523" s="12"/>
      <c r="D523" s="12"/>
    </row>
    <row r="524" spans="3:4" hidden="1">
      <c r="C524" s="12"/>
      <c r="D524" s="12"/>
    </row>
    <row r="525" spans="3:4" hidden="1">
      <c r="C525" s="12"/>
      <c r="D525" s="12"/>
    </row>
    <row r="526" spans="3:4" hidden="1">
      <c r="C526" s="12"/>
      <c r="D526" s="12"/>
    </row>
    <row r="527" spans="3:4" hidden="1">
      <c r="C527" s="12"/>
      <c r="D527" s="12"/>
    </row>
    <row r="528" spans="3:4" hidden="1">
      <c r="C528" s="12"/>
      <c r="D528" s="12"/>
    </row>
    <row r="529" spans="3:4" hidden="1">
      <c r="C529" s="12"/>
      <c r="D529" s="12"/>
    </row>
    <row r="530" spans="3:4" hidden="1">
      <c r="C530" s="12"/>
      <c r="D530" s="12"/>
    </row>
    <row r="531" spans="3:4" hidden="1">
      <c r="C531" s="12"/>
      <c r="D531" s="12"/>
    </row>
    <row r="532" spans="3:4" hidden="1">
      <c r="C532" s="12"/>
      <c r="D532" s="12"/>
    </row>
    <row r="533" spans="3:4" hidden="1">
      <c r="C533" s="12"/>
      <c r="D533" s="12"/>
    </row>
    <row r="534" spans="3:4" hidden="1">
      <c r="C534" s="12"/>
      <c r="D534" s="12"/>
    </row>
    <row r="535" spans="3:4" hidden="1">
      <c r="C535" s="12"/>
      <c r="D535" s="12"/>
    </row>
    <row r="536" spans="3:4" hidden="1">
      <c r="C536" s="12"/>
      <c r="D536" s="12"/>
    </row>
    <row r="537" spans="3:4" hidden="1">
      <c r="C537" s="12"/>
      <c r="D537" s="12"/>
    </row>
    <row r="538" spans="3:4" hidden="1">
      <c r="C538" s="12"/>
      <c r="D538" s="12"/>
    </row>
    <row r="539" spans="3:4" hidden="1">
      <c r="C539" s="12"/>
      <c r="D539" s="12"/>
    </row>
    <row r="540" spans="3:4" hidden="1">
      <c r="C540" s="12"/>
      <c r="D540" s="12"/>
    </row>
    <row r="541" spans="3:4" hidden="1">
      <c r="C541" s="12"/>
      <c r="D541" s="12"/>
    </row>
    <row r="542" spans="3:4" hidden="1">
      <c r="C542" s="12"/>
      <c r="D542" s="12"/>
    </row>
    <row r="543" spans="3:4" hidden="1">
      <c r="C543" s="12"/>
      <c r="D543" s="12"/>
    </row>
    <row r="544" spans="3:4" hidden="1">
      <c r="C544" s="12"/>
      <c r="D544" s="12"/>
    </row>
    <row r="545" spans="3:4" hidden="1">
      <c r="C545" s="12"/>
      <c r="D545" s="12"/>
    </row>
    <row r="546" spans="3:4" hidden="1">
      <c r="C546" s="12"/>
      <c r="D546" s="12"/>
    </row>
    <row r="547" spans="3:4" hidden="1">
      <c r="C547" s="12"/>
      <c r="D547" s="12"/>
    </row>
    <row r="548" spans="3:4" hidden="1">
      <c r="C548" s="12"/>
      <c r="D548" s="12"/>
    </row>
    <row r="549" spans="3:4" hidden="1">
      <c r="C549" s="12"/>
      <c r="D549" s="12"/>
    </row>
    <row r="550" spans="3:4" hidden="1">
      <c r="C550" s="12"/>
      <c r="D550" s="12"/>
    </row>
    <row r="551" spans="3:4" hidden="1">
      <c r="C551" s="12"/>
      <c r="D551" s="12"/>
    </row>
    <row r="552" spans="3:4" hidden="1">
      <c r="C552" s="12"/>
      <c r="D552" s="12"/>
    </row>
    <row r="553" spans="3:4" hidden="1">
      <c r="C553" s="12"/>
      <c r="D553" s="12"/>
    </row>
    <row r="554" spans="3:4" hidden="1">
      <c r="C554" s="12"/>
      <c r="D554" s="12"/>
    </row>
    <row r="555" spans="3:4" hidden="1">
      <c r="C555" s="12"/>
      <c r="D555" s="12"/>
    </row>
    <row r="556" spans="3:4" hidden="1">
      <c r="C556" s="12"/>
      <c r="D556" s="12"/>
    </row>
    <row r="557" spans="3:4" hidden="1">
      <c r="C557" s="12"/>
      <c r="D557" s="12"/>
    </row>
    <row r="558" spans="3:4" hidden="1">
      <c r="C558" s="12"/>
      <c r="D558" s="12"/>
    </row>
    <row r="559" spans="3:4" hidden="1">
      <c r="C559" s="12"/>
      <c r="D559" s="12"/>
    </row>
    <row r="560" spans="3:4" hidden="1">
      <c r="C560" s="12"/>
      <c r="D560" s="12"/>
    </row>
    <row r="561" spans="3:4" hidden="1">
      <c r="C561" s="12"/>
      <c r="D561" s="12"/>
    </row>
    <row r="562" spans="3:4" hidden="1">
      <c r="C562" s="12"/>
      <c r="D562" s="12"/>
    </row>
    <row r="563" spans="3:4" hidden="1">
      <c r="C563" s="12"/>
      <c r="D563" s="12"/>
    </row>
    <row r="564" spans="3:4" hidden="1">
      <c r="C564" s="12"/>
      <c r="D564" s="12"/>
    </row>
    <row r="565" spans="3:4" hidden="1">
      <c r="C565" s="12"/>
      <c r="D565" s="12"/>
    </row>
    <row r="566" spans="3:4" hidden="1">
      <c r="C566" s="12"/>
      <c r="D566" s="12"/>
    </row>
    <row r="567" spans="3:4" hidden="1">
      <c r="C567" s="12"/>
      <c r="D567" s="12"/>
    </row>
    <row r="568" spans="3:4" hidden="1">
      <c r="C568" s="12"/>
      <c r="D568" s="12"/>
    </row>
    <row r="569" spans="3:4" hidden="1">
      <c r="C569" s="12"/>
      <c r="D569" s="12"/>
    </row>
    <row r="570" spans="3:4" hidden="1">
      <c r="C570" s="12"/>
      <c r="D570" s="12"/>
    </row>
    <row r="571" spans="3:4" hidden="1">
      <c r="C571" s="12"/>
      <c r="D571" s="12"/>
    </row>
    <row r="572" spans="3:4" hidden="1">
      <c r="C572" s="12"/>
      <c r="D572" s="12"/>
    </row>
    <row r="573" spans="3:4" hidden="1">
      <c r="C573" s="12"/>
      <c r="D573" s="12"/>
    </row>
    <row r="574" spans="3:4" hidden="1">
      <c r="C574" s="12"/>
      <c r="D574" s="12"/>
    </row>
    <row r="575" spans="3:4" hidden="1">
      <c r="C575" s="12"/>
      <c r="D575" s="12"/>
    </row>
    <row r="576" spans="3:4" hidden="1">
      <c r="C576" s="12"/>
      <c r="D576" s="12"/>
    </row>
    <row r="577" spans="3:4" hidden="1">
      <c r="C577" s="12"/>
      <c r="D577" s="12"/>
    </row>
    <row r="578" spans="3:4" hidden="1">
      <c r="C578" s="12"/>
      <c r="D578" s="12"/>
    </row>
    <row r="579" spans="3:4" hidden="1">
      <c r="C579" s="12"/>
      <c r="D579" s="12"/>
    </row>
    <row r="580" spans="3:4" hidden="1">
      <c r="C580" s="12"/>
      <c r="D580" s="12"/>
    </row>
    <row r="581" spans="3:4" hidden="1">
      <c r="C581" s="12"/>
      <c r="D581" s="12"/>
    </row>
    <row r="582" spans="3:4" hidden="1">
      <c r="C582" s="12"/>
      <c r="D582" s="12"/>
    </row>
    <row r="583" spans="3:4" hidden="1">
      <c r="C583" s="12"/>
      <c r="D583" s="12"/>
    </row>
    <row r="584" spans="3:4" hidden="1">
      <c r="C584" s="12"/>
      <c r="D584" s="12"/>
    </row>
    <row r="585" spans="3:4" hidden="1">
      <c r="C585" s="12"/>
      <c r="D585" s="12"/>
    </row>
    <row r="586" spans="3:4" hidden="1">
      <c r="C586" s="12"/>
      <c r="D586" s="12"/>
    </row>
    <row r="587" spans="3:4" hidden="1">
      <c r="C587" s="12"/>
      <c r="D587" s="12"/>
    </row>
    <row r="588" spans="3:4" hidden="1">
      <c r="C588" s="12"/>
      <c r="D588" s="12"/>
    </row>
    <row r="589" spans="3:4" hidden="1">
      <c r="C589" s="12"/>
      <c r="D589" s="12"/>
    </row>
    <row r="590" spans="3:4" hidden="1">
      <c r="C590" s="12"/>
      <c r="D590" s="12"/>
    </row>
    <row r="591" spans="3:4" hidden="1">
      <c r="C591" s="12"/>
      <c r="D591" s="12"/>
    </row>
    <row r="592" spans="3:4" hidden="1">
      <c r="C592" s="12"/>
      <c r="D592" s="12"/>
    </row>
    <row r="593" spans="3:4" hidden="1">
      <c r="C593" s="12"/>
      <c r="D593" s="12"/>
    </row>
    <row r="594" spans="3:4" hidden="1">
      <c r="C594" s="12"/>
      <c r="D594" s="12"/>
    </row>
    <row r="595" spans="3:4" hidden="1">
      <c r="C595" s="12"/>
      <c r="D595" s="12"/>
    </row>
    <row r="596" spans="3:4" hidden="1">
      <c r="C596" s="12"/>
      <c r="D596" s="12"/>
    </row>
    <row r="597" spans="3:4" hidden="1">
      <c r="C597" s="12"/>
      <c r="D597" s="12"/>
    </row>
    <row r="598" spans="3:4" hidden="1">
      <c r="C598" s="12"/>
      <c r="D598" s="12"/>
    </row>
    <row r="599" spans="3:4" hidden="1">
      <c r="C599" s="12"/>
      <c r="D599" s="12"/>
    </row>
    <row r="600" spans="3:4" hidden="1">
      <c r="C600" s="12"/>
      <c r="D600" s="12"/>
    </row>
    <row r="601" spans="3:4" hidden="1">
      <c r="C601" s="12"/>
      <c r="D601" s="12"/>
    </row>
    <row r="602" spans="3:4" hidden="1">
      <c r="C602" s="12"/>
      <c r="D602" s="12"/>
    </row>
    <row r="603" spans="3:4" hidden="1">
      <c r="C603" s="12"/>
      <c r="D603" s="12"/>
    </row>
    <row r="604" spans="3:4" hidden="1">
      <c r="C604" s="12"/>
      <c r="D604" s="12"/>
    </row>
    <row r="605" spans="3:4" hidden="1">
      <c r="C605" s="12"/>
      <c r="D605" s="12"/>
    </row>
    <row r="606" spans="3:4" hidden="1">
      <c r="C606" s="12"/>
      <c r="D606" s="12"/>
    </row>
    <row r="607" spans="3:4" hidden="1">
      <c r="C607" s="12"/>
      <c r="D607" s="12"/>
    </row>
    <row r="608" spans="3:4" hidden="1">
      <c r="C608" s="12"/>
      <c r="D608" s="12"/>
    </row>
    <row r="609" spans="3:4" hidden="1">
      <c r="C609" s="12"/>
      <c r="D609" s="12"/>
    </row>
    <row r="610" spans="3:4" hidden="1">
      <c r="C610" s="12"/>
      <c r="D610" s="12"/>
    </row>
    <row r="611" spans="3:4" hidden="1">
      <c r="C611" s="12"/>
      <c r="D611" s="12"/>
    </row>
    <row r="612" spans="3:4" hidden="1">
      <c r="C612" s="12"/>
      <c r="D612" s="12"/>
    </row>
    <row r="613" spans="3:4" hidden="1">
      <c r="C613" s="12"/>
      <c r="D613" s="12"/>
    </row>
    <row r="614" spans="3:4" hidden="1">
      <c r="C614" s="12"/>
      <c r="D614" s="12"/>
    </row>
    <row r="615" spans="3:4" hidden="1">
      <c r="C615" s="12"/>
      <c r="D615" s="12"/>
    </row>
    <row r="616" spans="3:4" hidden="1">
      <c r="C616" s="12"/>
      <c r="D616" s="12"/>
    </row>
    <row r="617" spans="3:4" hidden="1">
      <c r="C617" s="12"/>
      <c r="D617" s="12"/>
    </row>
    <row r="618" spans="3:4" hidden="1">
      <c r="C618" s="12"/>
      <c r="D618" s="12"/>
    </row>
    <row r="619" spans="3:4" hidden="1">
      <c r="C619" s="12"/>
      <c r="D619" s="12"/>
    </row>
    <row r="620" spans="3:4" hidden="1">
      <c r="C620" s="12"/>
      <c r="D620" s="12"/>
    </row>
    <row r="621" spans="3:4" hidden="1">
      <c r="C621" s="12"/>
      <c r="D621" s="12"/>
    </row>
    <row r="622" spans="3:4" hidden="1">
      <c r="C622" s="12"/>
      <c r="D622" s="12"/>
    </row>
    <row r="623" spans="3:4" hidden="1">
      <c r="C623" s="12"/>
      <c r="D623" s="12"/>
    </row>
    <row r="624" spans="3:4" hidden="1">
      <c r="C624" s="12"/>
      <c r="D624" s="12"/>
    </row>
    <row r="625" spans="3:4" hidden="1">
      <c r="C625" s="12"/>
      <c r="D625" s="12"/>
    </row>
    <row r="626" spans="3:4" hidden="1">
      <c r="C626" s="12"/>
      <c r="D626" s="12"/>
    </row>
    <row r="627" spans="3:4" hidden="1">
      <c r="C627" s="12"/>
      <c r="D627" s="12"/>
    </row>
    <row r="628" spans="3:4" hidden="1">
      <c r="C628" s="12"/>
      <c r="D628" s="12"/>
    </row>
    <row r="629" spans="3:4" hidden="1">
      <c r="C629" s="12"/>
      <c r="D629" s="12"/>
    </row>
    <row r="630" spans="3:4" hidden="1">
      <c r="C630" s="12"/>
      <c r="D630" s="12"/>
    </row>
    <row r="631" spans="3:4" hidden="1">
      <c r="C631" s="12"/>
      <c r="D631" s="12"/>
    </row>
    <row r="632" spans="3:4" hidden="1">
      <c r="C632" s="12"/>
      <c r="D632" s="12"/>
    </row>
    <row r="633" spans="3:4" hidden="1">
      <c r="C633" s="12"/>
      <c r="D633" s="12"/>
    </row>
    <row r="634" spans="3:4" hidden="1">
      <c r="C634" s="12"/>
      <c r="D634" s="12"/>
    </row>
    <row r="635" spans="3:4" hidden="1">
      <c r="C635" s="12"/>
      <c r="D635" s="12"/>
    </row>
    <row r="636" spans="3:4" hidden="1">
      <c r="C636" s="12"/>
      <c r="D636" s="12"/>
    </row>
    <row r="637" spans="3:4" hidden="1">
      <c r="C637" s="12"/>
      <c r="D637" s="12"/>
    </row>
    <row r="638" spans="3:4" hidden="1">
      <c r="C638" s="12"/>
      <c r="D638" s="12"/>
    </row>
    <row r="639" spans="3:4" hidden="1">
      <c r="C639" s="12"/>
      <c r="D639" s="12"/>
    </row>
    <row r="640" spans="3:4" hidden="1">
      <c r="C640" s="12"/>
      <c r="D640" s="12"/>
    </row>
    <row r="641" spans="3:4" hidden="1">
      <c r="C641" s="12"/>
      <c r="D641" s="12"/>
    </row>
    <row r="642" spans="3:4" hidden="1">
      <c r="C642" s="12"/>
      <c r="D642" s="12"/>
    </row>
    <row r="643" spans="3:4" hidden="1">
      <c r="C643" s="12"/>
      <c r="D643" s="12"/>
    </row>
    <row r="644" spans="3:4" hidden="1">
      <c r="C644" s="12"/>
      <c r="D644" s="12"/>
    </row>
    <row r="645" spans="3:4" hidden="1">
      <c r="C645" s="12"/>
      <c r="D645" s="12"/>
    </row>
    <row r="646" spans="3:4" hidden="1">
      <c r="C646" s="12"/>
      <c r="D646" s="12"/>
    </row>
    <row r="647" spans="3:4" hidden="1">
      <c r="C647" s="12"/>
      <c r="D647" s="12"/>
    </row>
    <row r="648" spans="3:4" hidden="1">
      <c r="C648" s="12"/>
      <c r="D648" s="12"/>
    </row>
    <row r="649" spans="3:4" hidden="1">
      <c r="C649" s="12"/>
      <c r="D649" s="12"/>
    </row>
    <row r="650" spans="3:4" hidden="1">
      <c r="C650" s="12"/>
      <c r="D650" s="12"/>
    </row>
    <row r="651" spans="3:4" hidden="1">
      <c r="C651" s="12"/>
      <c r="D651" s="12"/>
    </row>
    <row r="652" spans="3:4" hidden="1">
      <c r="C652" s="12"/>
      <c r="D652" s="12"/>
    </row>
    <row r="653" spans="3:4" hidden="1">
      <c r="C653" s="12"/>
      <c r="D653" s="12"/>
    </row>
    <row r="654" spans="3:4" hidden="1">
      <c r="C654" s="12"/>
      <c r="D654" s="12"/>
    </row>
    <row r="655" spans="3:4" hidden="1">
      <c r="C655" s="12"/>
      <c r="D655" s="12"/>
    </row>
    <row r="656" spans="3:4" hidden="1">
      <c r="C656" s="12"/>
      <c r="D656" s="12"/>
    </row>
    <row r="657" spans="3:4" hidden="1">
      <c r="C657" s="12"/>
      <c r="D657" s="12"/>
    </row>
    <row r="658" spans="3:4" hidden="1">
      <c r="C658" s="12"/>
      <c r="D658" s="12"/>
    </row>
    <row r="659" spans="3:4" hidden="1">
      <c r="C659" s="12"/>
      <c r="D659" s="12"/>
    </row>
    <row r="660" spans="3:4" hidden="1">
      <c r="C660" s="12"/>
      <c r="D660" s="12"/>
    </row>
    <row r="661" spans="3:4" hidden="1">
      <c r="C661" s="12"/>
      <c r="D661" s="12"/>
    </row>
    <row r="662" spans="3:4" hidden="1">
      <c r="C662" s="12"/>
      <c r="D662" s="12"/>
    </row>
    <row r="663" spans="3:4" hidden="1">
      <c r="C663" s="12"/>
      <c r="D663" s="12"/>
    </row>
    <row r="664" spans="3:4" hidden="1">
      <c r="C664" s="12"/>
      <c r="D664" s="12"/>
    </row>
    <row r="665" spans="3:4" hidden="1">
      <c r="C665" s="12"/>
      <c r="D665" s="12"/>
    </row>
    <row r="666" spans="3:4" hidden="1">
      <c r="C666" s="12"/>
      <c r="D666" s="12"/>
    </row>
    <row r="667" spans="3:4" hidden="1">
      <c r="C667" s="12"/>
      <c r="D667" s="12"/>
    </row>
    <row r="668" spans="3:4" hidden="1">
      <c r="C668" s="12"/>
      <c r="D668" s="12"/>
    </row>
    <row r="669" spans="3:4" hidden="1">
      <c r="C669" s="12"/>
      <c r="D669" s="12"/>
    </row>
    <row r="670" spans="3:4" hidden="1">
      <c r="C670" s="12"/>
      <c r="D670" s="12"/>
    </row>
    <row r="671" spans="3:4" hidden="1">
      <c r="C671" s="12"/>
      <c r="D671" s="12"/>
    </row>
    <row r="672" spans="3:4" hidden="1">
      <c r="C672" s="12"/>
      <c r="D672" s="12"/>
    </row>
    <row r="673" spans="3:4" hidden="1">
      <c r="C673" s="12"/>
      <c r="D673" s="12"/>
    </row>
    <row r="674" spans="3:4" hidden="1">
      <c r="C674" s="12"/>
      <c r="D674" s="12"/>
    </row>
    <row r="675" spans="3:4" hidden="1">
      <c r="C675" s="12"/>
      <c r="D675" s="12"/>
    </row>
    <row r="676" spans="3:4" hidden="1">
      <c r="C676" s="12"/>
      <c r="D676" s="12"/>
    </row>
    <row r="677" spans="3:4" hidden="1">
      <c r="C677" s="12"/>
      <c r="D677" s="12"/>
    </row>
    <row r="678" spans="3:4" hidden="1">
      <c r="C678" s="12"/>
      <c r="D678" s="12"/>
    </row>
    <row r="679" spans="3:4" hidden="1">
      <c r="C679" s="12"/>
      <c r="D679" s="12"/>
    </row>
    <row r="680" spans="3:4" hidden="1">
      <c r="C680" s="12"/>
      <c r="D680" s="12"/>
    </row>
    <row r="681" spans="3:4" hidden="1">
      <c r="C681" s="12"/>
      <c r="D681" s="12"/>
    </row>
    <row r="682" spans="3:4" hidden="1">
      <c r="C682" s="12"/>
      <c r="D682" s="12"/>
    </row>
    <row r="683" spans="3:4" hidden="1">
      <c r="C683" s="12"/>
      <c r="D683" s="12"/>
    </row>
    <row r="684" spans="3:4" hidden="1">
      <c r="C684" s="12"/>
      <c r="D684" s="12"/>
    </row>
    <row r="685" spans="3:4" hidden="1">
      <c r="C685" s="12"/>
      <c r="D685" s="12"/>
    </row>
    <row r="686" spans="3:4" hidden="1">
      <c r="C686" s="12"/>
      <c r="D686" s="12"/>
    </row>
    <row r="687" spans="3:4" hidden="1">
      <c r="C687" s="12"/>
      <c r="D687" s="12"/>
    </row>
    <row r="688" spans="3:4" hidden="1">
      <c r="C688" s="12"/>
      <c r="D688" s="12"/>
    </row>
    <row r="689" spans="3:4" hidden="1">
      <c r="C689" s="12"/>
      <c r="D689" s="12"/>
    </row>
    <row r="690" spans="3:4" hidden="1">
      <c r="C690" s="12"/>
      <c r="D690" s="12"/>
    </row>
    <row r="691" spans="3:4" hidden="1">
      <c r="C691" s="12"/>
      <c r="D691" s="12"/>
    </row>
    <row r="692" spans="3:4" hidden="1">
      <c r="C692" s="12"/>
      <c r="D692" s="12"/>
    </row>
    <row r="693" spans="3:4" hidden="1">
      <c r="C693" s="12"/>
      <c r="D693" s="12"/>
    </row>
    <row r="694" spans="3:4" hidden="1">
      <c r="C694" s="12"/>
      <c r="D694" s="12"/>
    </row>
    <row r="695" spans="3:4" hidden="1">
      <c r="C695" s="12"/>
      <c r="D695" s="12"/>
    </row>
    <row r="696" spans="3:4" hidden="1">
      <c r="C696" s="12"/>
      <c r="D696" s="12"/>
    </row>
    <row r="697" spans="3:4" hidden="1">
      <c r="C697" s="12"/>
      <c r="D697" s="12"/>
    </row>
    <row r="698" spans="3:4" hidden="1">
      <c r="C698" s="12"/>
      <c r="D698" s="12"/>
    </row>
    <row r="699" spans="3:4" hidden="1">
      <c r="C699" s="12"/>
      <c r="D699" s="12"/>
    </row>
    <row r="700" spans="3:4" hidden="1">
      <c r="C700" s="12"/>
      <c r="D700" s="12"/>
    </row>
    <row r="701" spans="3:4" hidden="1">
      <c r="C701" s="12"/>
      <c r="D701" s="12"/>
    </row>
    <row r="702" spans="3:4" hidden="1">
      <c r="C702" s="12"/>
      <c r="D702" s="12"/>
    </row>
    <row r="703" spans="3:4" hidden="1">
      <c r="C703" s="12"/>
      <c r="D703" s="12"/>
    </row>
    <row r="704" spans="3:4" hidden="1">
      <c r="C704" s="12"/>
      <c r="D704" s="12"/>
    </row>
    <row r="705" spans="3:4" hidden="1">
      <c r="C705" s="12"/>
      <c r="D705" s="12"/>
    </row>
    <row r="706" spans="3:4" hidden="1">
      <c r="C706" s="12"/>
      <c r="D706" s="12"/>
    </row>
    <row r="707" spans="3:4" hidden="1">
      <c r="C707" s="12"/>
      <c r="D707" s="12"/>
    </row>
    <row r="708" spans="3:4" hidden="1">
      <c r="C708" s="12"/>
      <c r="D708" s="12"/>
    </row>
    <row r="709" spans="3:4" hidden="1">
      <c r="C709" s="12"/>
      <c r="D709" s="12"/>
    </row>
    <row r="710" spans="3:4" hidden="1">
      <c r="C710" s="12"/>
      <c r="D710" s="12"/>
    </row>
    <row r="711" spans="3:4" hidden="1">
      <c r="C711" s="12"/>
      <c r="D711" s="12"/>
    </row>
    <row r="712" spans="3:4" hidden="1">
      <c r="C712" s="12"/>
      <c r="D712" s="12"/>
    </row>
    <row r="713" spans="3:4" hidden="1">
      <c r="C713" s="12"/>
      <c r="D713" s="12"/>
    </row>
    <row r="714" spans="3:4" hidden="1">
      <c r="C714" s="12"/>
      <c r="D714" s="12"/>
    </row>
    <row r="715" spans="3:4" hidden="1">
      <c r="C715" s="12"/>
      <c r="D715" s="12"/>
    </row>
    <row r="716" spans="3:4" hidden="1">
      <c r="C716" s="12"/>
      <c r="D716" s="12"/>
    </row>
    <row r="717" spans="3:4" hidden="1">
      <c r="C717" s="12"/>
      <c r="D717" s="12"/>
    </row>
    <row r="718" spans="3:4" hidden="1">
      <c r="C718" s="12"/>
      <c r="D718" s="12"/>
    </row>
    <row r="719" spans="3:4" hidden="1">
      <c r="C719" s="12"/>
      <c r="D719" s="12"/>
    </row>
    <row r="720" spans="3:4" hidden="1">
      <c r="C720" s="12"/>
      <c r="D720" s="12"/>
    </row>
    <row r="721" spans="3:4" hidden="1">
      <c r="C721" s="12"/>
      <c r="D721" s="12"/>
    </row>
    <row r="722" spans="3:4" hidden="1">
      <c r="C722" s="12"/>
      <c r="D722" s="12"/>
    </row>
    <row r="723" spans="3:4" hidden="1">
      <c r="C723" s="12"/>
      <c r="D723" s="12"/>
    </row>
    <row r="724" spans="3:4" hidden="1">
      <c r="C724" s="12"/>
      <c r="D724" s="12"/>
    </row>
    <row r="725" spans="3:4" hidden="1">
      <c r="C725" s="12"/>
      <c r="D725" s="12"/>
    </row>
    <row r="726" spans="3:4" hidden="1">
      <c r="C726" s="12"/>
      <c r="D726" s="12"/>
    </row>
    <row r="727" spans="3:4" hidden="1">
      <c r="C727" s="12"/>
      <c r="D727" s="12"/>
    </row>
    <row r="728" spans="3:4" hidden="1">
      <c r="C728" s="12"/>
      <c r="D728" s="12"/>
    </row>
    <row r="729" spans="3:4" hidden="1">
      <c r="C729" s="12"/>
      <c r="D729" s="12"/>
    </row>
    <row r="730" spans="3:4" hidden="1">
      <c r="C730" s="12"/>
      <c r="D730" s="12"/>
    </row>
    <row r="731" spans="3:4" hidden="1">
      <c r="C731" s="12"/>
      <c r="D731" s="12"/>
    </row>
    <row r="732" spans="3:4" hidden="1">
      <c r="C732" s="12"/>
      <c r="D732" s="12"/>
    </row>
    <row r="733" spans="3:4" hidden="1">
      <c r="C733" s="12"/>
      <c r="D733" s="12"/>
    </row>
    <row r="734" spans="3:4" hidden="1">
      <c r="C734" s="12"/>
      <c r="D734" s="12"/>
    </row>
    <row r="735" spans="3:4" hidden="1">
      <c r="C735" s="12"/>
      <c r="D735" s="12"/>
    </row>
    <row r="736" spans="3:4" hidden="1">
      <c r="C736" s="12"/>
      <c r="D736" s="12"/>
    </row>
    <row r="737" spans="3:4" hidden="1">
      <c r="C737" s="12"/>
      <c r="D737" s="12"/>
    </row>
    <row r="738" spans="3:4" hidden="1">
      <c r="C738" s="12"/>
      <c r="D738" s="12"/>
    </row>
    <row r="739" spans="3:4" hidden="1">
      <c r="C739" s="12"/>
      <c r="D739" s="12"/>
    </row>
    <row r="740" spans="3:4" hidden="1">
      <c r="C740" s="12"/>
      <c r="D740" s="12"/>
    </row>
    <row r="741" spans="3:4" hidden="1">
      <c r="C741" s="12"/>
      <c r="D741" s="12"/>
    </row>
    <row r="742" spans="3:4" hidden="1">
      <c r="C742" s="12"/>
      <c r="D742" s="12"/>
    </row>
    <row r="743" spans="3:4" hidden="1">
      <c r="C743" s="12"/>
      <c r="D743" s="12"/>
    </row>
    <row r="744" spans="3:4" hidden="1">
      <c r="C744" s="12"/>
      <c r="D744" s="12"/>
    </row>
    <row r="745" spans="3:4" hidden="1">
      <c r="C745" s="12"/>
      <c r="D745" s="12"/>
    </row>
    <row r="746" spans="3:4" hidden="1">
      <c r="C746" s="12"/>
      <c r="D746" s="12"/>
    </row>
    <row r="747" spans="3:4" hidden="1">
      <c r="C747" s="12"/>
      <c r="D747" s="12"/>
    </row>
    <row r="748" spans="3:4" hidden="1">
      <c r="C748" s="12"/>
      <c r="D748" s="12"/>
    </row>
    <row r="749" spans="3:4" hidden="1">
      <c r="C749" s="12"/>
      <c r="D749" s="12"/>
    </row>
    <row r="750" spans="3:4" hidden="1">
      <c r="C750" s="12"/>
      <c r="D750" s="12"/>
    </row>
    <row r="751" spans="3:4" hidden="1">
      <c r="C751" s="12"/>
      <c r="D751" s="12"/>
    </row>
    <row r="752" spans="3:4" hidden="1">
      <c r="C752" s="12"/>
      <c r="D752" s="12"/>
    </row>
    <row r="753" spans="3:4" hidden="1">
      <c r="C753" s="12"/>
      <c r="D753" s="12"/>
    </row>
    <row r="754" spans="3:4" hidden="1">
      <c r="C754" s="12"/>
      <c r="D754" s="12"/>
    </row>
    <row r="755" spans="3:4" hidden="1">
      <c r="C755" s="12"/>
      <c r="D755" s="12"/>
    </row>
    <row r="756" spans="3:4" hidden="1">
      <c r="C756" s="12"/>
      <c r="D756" s="12"/>
    </row>
    <row r="757" spans="3:4" hidden="1">
      <c r="C757" s="12"/>
      <c r="D757" s="12"/>
    </row>
    <row r="758" spans="3:4" hidden="1">
      <c r="C758" s="12"/>
      <c r="D758" s="12"/>
    </row>
    <row r="759" spans="3:4" hidden="1">
      <c r="C759" s="12"/>
      <c r="D759" s="12"/>
    </row>
    <row r="760" spans="3:4" hidden="1">
      <c r="C760" s="12"/>
      <c r="D760" s="12"/>
    </row>
    <row r="761" spans="3:4" hidden="1">
      <c r="C761" s="12"/>
      <c r="D761" s="12"/>
    </row>
    <row r="762" spans="3:4" hidden="1">
      <c r="C762" s="12"/>
      <c r="D762" s="12"/>
    </row>
    <row r="763" spans="3:4" hidden="1">
      <c r="C763" s="12"/>
      <c r="D763" s="12"/>
    </row>
    <row r="764" spans="3:4" hidden="1">
      <c r="C764" s="12"/>
      <c r="D764" s="12"/>
    </row>
    <row r="765" spans="3:4" hidden="1">
      <c r="C765" s="12"/>
      <c r="D765" s="12"/>
    </row>
    <row r="766" spans="3:4" hidden="1">
      <c r="C766" s="12"/>
      <c r="D766" s="12"/>
    </row>
    <row r="767" spans="3:4" hidden="1">
      <c r="C767" s="12"/>
      <c r="D767" s="12"/>
    </row>
    <row r="768" spans="3:4" hidden="1">
      <c r="C768" s="12"/>
      <c r="D768" s="12"/>
    </row>
    <row r="769" spans="3:4" hidden="1">
      <c r="C769" s="12"/>
      <c r="D769" s="12"/>
    </row>
    <row r="770" spans="3:4" hidden="1">
      <c r="C770" s="12"/>
      <c r="D770" s="12"/>
    </row>
    <row r="771" spans="3:4" hidden="1">
      <c r="C771" s="12"/>
      <c r="D771" s="12"/>
    </row>
    <row r="772" spans="3:4" hidden="1">
      <c r="C772" s="12"/>
      <c r="D772" s="12"/>
    </row>
    <row r="773" spans="3:4" hidden="1">
      <c r="C773" s="12"/>
      <c r="D773" s="12"/>
    </row>
    <row r="774" spans="3:4" hidden="1">
      <c r="C774" s="12"/>
      <c r="D774" s="12"/>
    </row>
    <row r="775" spans="3:4" hidden="1">
      <c r="C775" s="12"/>
      <c r="D775" s="12"/>
    </row>
    <row r="776" spans="3:4" hidden="1">
      <c r="C776" s="12"/>
      <c r="D776" s="12"/>
    </row>
    <row r="777" spans="3:4" hidden="1">
      <c r="C777" s="12"/>
      <c r="D777" s="12"/>
    </row>
    <row r="778" spans="3:4" hidden="1">
      <c r="C778" s="12"/>
      <c r="D778" s="12"/>
    </row>
    <row r="779" spans="3:4" hidden="1">
      <c r="C779" s="12"/>
      <c r="D779" s="12"/>
    </row>
    <row r="780" spans="3:4" hidden="1">
      <c r="C780" s="12"/>
      <c r="D780" s="12"/>
    </row>
    <row r="781" spans="3:4" hidden="1">
      <c r="C781" s="12"/>
      <c r="D781" s="12"/>
    </row>
    <row r="782" spans="3:4" hidden="1">
      <c r="C782" s="12"/>
      <c r="D782" s="12"/>
    </row>
    <row r="783" spans="3:4" hidden="1">
      <c r="C783" s="12"/>
      <c r="D783" s="12"/>
    </row>
    <row r="784" spans="3:4" hidden="1">
      <c r="C784" s="12"/>
      <c r="D784" s="12"/>
    </row>
    <row r="785" spans="3:4" hidden="1">
      <c r="C785" s="12"/>
      <c r="D785" s="12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38.42578125" style="11" customWidth="1"/>
    <col min="2" max="2" width="12.42578125" style="11" customWidth="1"/>
    <col min="3" max="3" width="12.7109375" style="11" customWidth="1"/>
    <col min="4" max="4" width="11.85546875" style="11" customWidth="1"/>
    <col min="5" max="5" width="11.57031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2.7109375" style="12" customWidth="1"/>
    <col min="10" max="10" width="26.85546875" style="12" customWidth="1"/>
    <col min="11" max="11" width="25.42578125" style="12" customWidth="1"/>
    <col min="12" max="12" width="7.5703125" style="12" hidden="1" customWidth="1"/>
    <col min="13" max="13" width="6.7109375" style="12" hidden="1" customWidth="1"/>
    <col min="14" max="14" width="7.7109375" style="12" hidden="1" customWidth="1"/>
    <col min="15" max="15" width="7.140625" style="12" hidden="1" customWidth="1"/>
    <col min="16" max="16" width="6" style="12" hidden="1" customWidth="1"/>
    <col min="17" max="17" width="7.85546875" style="12" hidden="1" customWidth="1"/>
    <col min="18" max="18" width="8.140625" style="12" hidden="1" customWidth="1"/>
    <col min="19" max="19" width="6.28515625" style="12" hidden="1" customWidth="1"/>
    <col min="20" max="20" width="8" style="12" hidden="1" customWidth="1"/>
    <col min="21" max="21" width="8.7109375" style="12" hidden="1" customWidth="1"/>
    <col min="22" max="22" width="10" style="12" hidden="1" customWidth="1"/>
    <col min="23" max="23" width="9.5703125" style="12" hidden="1" customWidth="1"/>
    <col min="24" max="24" width="6.140625" style="12" hidden="1" customWidth="1"/>
    <col min="25" max="26" width="5.7109375" style="12" hidden="1" customWidth="1"/>
    <col min="27" max="27" width="6.85546875" style="12" hidden="1" customWidth="1"/>
    <col min="28" max="28" width="6.42578125" style="12" hidden="1" customWidth="1"/>
    <col min="29" max="29" width="6.7109375" style="12" hidden="1" customWidth="1"/>
    <col min="30" max="30" width="7.28515625" style="12" hidden="1" customWidth="1"/>
    <col min="31" max="42" width="5.7109375" style="12" hidden="1" customWidth="1"/>
    <col min="43" max="43" width="9.140625" style="12" hidden="1" customWidth="1"/>
    <col min="44" max="61" width="0" style="12" hidden="1" customWidth="1"/>
    <col min="62" max="16384" width="9.140625" style="12" hidden="1"/>
  </cols>
  <sheetData>
    <row r="1" spans="1:60">
      <c r="A1" s="2" t="s">
        <v>0</v>
      </c>
      <c r="B1" t="s">
        <v>194</v>
      </c>
    </row>
    <row r="2" spans="1:60">
      <c r="A2" s="2" t="s">
        <v>1</v>
      </c>
    </row>
    <row r="3" spans="1:60">
      <c r="A3" s="2" t="s">
        <v>2</v>
      </c>
      <c r="B3" t="s">
        <v>195</v>
      </c>
    </row>
    <row r="4" spans="1:60">
      <c r="A4" s="2" t="s">
        <v>3</v>
      </c>
    </row>
    <row r="5" spans="1:60" ht="26.25" customHeight="1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60" ht="26.25" customHeight="1">
      <c r="A6" s="154" t="s">
        <v>95</v>
      </c>
      <c r="B6" s="155"/>
      <c r="C6" s="155"/>
      <c r="D6" s="155"/>
      <c r="E6" s="155"/>
      <c r="F6" s="155"/>
      <c r="G6" s="155"/>
      <c r="H6" s="155"/>
      <c r="I6" s="155"/>
      <c r="J6" s="155"/>
      <c r="K6" s="156"/>
      <c r="BH6" s="14"/>
    </row>
    <row r="7" spans="1:60" s="14" customFormat="1">
      <c r="A7" s="38" t="s">
        <v>93</v>
      </c>
      <c r="B7" s="39" t="s">
        <v>46</v>
      </c>
      <c r="C7" s="39" t="s">
        <v>67</v>
      </c>
      <c r="D7" s="39" t="s">
        <v>81</v>
      </c>
      <c r="E7" s="39" t="s">
        <v>50</v>
      </c>
      <c r="F7" s="39" t="s">
        <v>184</v>
      </c>
      <c r="G7" s="39" t="s">
        <v>185</v>
      </c>
      <c r="H7" s="39" t="s">
        <v>53</v>
      </c>
      <c r="I7" s="39" t="s">
        <v>70</v>
      </c>
      <c r="J7" s="39" t="s">
        <v>54</v>
      </c>
      <c r="K7" s="40" t="s">
        <v>180</v>
      </c>
      <c r="L7" s="12"/>
      <c r="BD7" s="12"/>
      <c r="BE7" s="12"/>
    </row>
    <row r="8" spans="1:60" s="14" customFormat="1" ht="20.25">
      <c r="A8" s="15"/>
      <c r="B8" s="23"/>
      <c r="C8" s="23"/>
      <c r="D8" s="23"/>
      <c r="E8" s="23"/>
      <c r="F8" s="16" t="s">
        <v>181</v>
      </c>
      <c r="G8" s="16"/>
      <c r="H8" s="16" t="s">
        <v>6</v>
      </c>
      <c r="I8" s="16" t="s">
        <v>7</v>
      </c>
      <c r="J8" s="24" t="s">
        <v>7</v>
      </c>
      <c r="K8" s="34" t="s">
        <v>7</v>
      </c>
      <c r="BC8" s="12"/>
      <c r="BD8" s="12"/>
      <c r="BE8" s="12"/>
      <c r="BG8" s="18"/>
    </row>
    <row r="9" spans="1:60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27" t="s">
        <v>61</v>
      </c>
      <c r="K9" s="27" t="s">
        <v>62</v>
      </c>
      <c r="BC9" s="12"/>
      <c r="BD9" s="14"/>
      <c r="BE9" s="12"/>
    </row>
    <row r="10" spans="1:60" s="18" customFormat="1" ht="18" customHeight="1">
      <c r="A10" s="19" t="s">
        <v>96</v>
      </c>
      <c r="B10" s="6"/>
      <c r="C10" s="6"/>
      <c r="D10" s="6"/>
      <c r="E10" s="6"/>
      <c r="F10" s="61">
        <v>27100</v>
      </c>
      <c r="G10" s="6"/>
      <c r="H10" s="61">
        <v>1710.2473901184001</v>
      </c>
      <c r="I10" s="20"/>
      <c r="J10" s="62">
        <v>1</v>
      </c>
      <c r="K10" s="62">
        <v>1E-4</v>
      </c>
      <c r="BC10" s="12"/>
      <c r="BD10" s="14"/>
      <c r="BE10" s="12"/>
      <c r="BG10" s="12"/>
    </row>
    <row r="11" spans="1:60">
      <c r="A11" s="65" t="s">
        <v>202</v>
      </c>
      <c r="B11" s="12"/>
      <c r="C11" s="12"/>
      <c r="D11" s="12"/>
      <c r="F11" s="67">
        <v>0</v>
      </c>
      <c r="H11" s="67">
        <v>0</v>
      </c>
      <c r="J11" s="66">
        <v>0</v>
      </c>
      <c r="K11" s="66">
        <v>0</v>
      </c>
    </row>
    <row r="12" spans="1:60">
      <c r="A12" s="65" t="s">
        <v>3078</v>
      </c>
      <c r="B12" s="12"/>
      <c r="C12" s="12"/>
      <c r="D12" s="12"/>
      <c r="F12" s="67">
        <v>0</v>
      </c>
      <c r="H12" s="67">
        <v>0</v>
      </c>
      <c r="J12" s="66">
        <v>0</v>
      </c>
      <c r="K12" s="66">
        <v>0</v>
      </c>
    </row>
    <row r="13" spans="1:60">
      <c r="A13" t="s">
        <v>252</v>
      </c>
      <c r="B13" t="s">
        <v>252</v>
      </c>
      <c r="C13" s="12"/>
      <c r="D13" t="s">
        <v>252</v>
      </c>
      <c r="E13" t="s">
        <v>252</v>
      </c>
      <c r="F13" s="63">
        <v>0</v>
      </c>
      <c r="G13" s="63">
        <v>0</v>
      </c>
      <c r="H13" s="63">
        <v>0</v>
      </c>
      <c r="I13" s="64">
        <v>0</v>
      </c>
      <c r="J13" s="64">
        <v>0</v>
      </c>
      <c r="K13" s="64">
        <v>0</v>
      </c>
    </row>
    <row r="14" spans="1:60">
      <c r="A14" s="65" t="s">
        <v>3079</v>
      </c>
      <c r="B14" s="12"/>
      <c r="C14" s="12"/>
      <c r="D14" s="12"/>
      <c r="F14" s="67">
        <v>0</v>
      </c>
      <c r="H14" s="67">
        <v>0</v>
      </c>
      <c r="J14" s="66">
        <v>0</v>
      </c>
      <c r="K14" s="66">
        <v>0</v>
      </c>
    </row>
    <row r="15" spans="1:60">
      <c r="A15" t="s">
        <v>252</v>
      </c>
      <c r="B15" t="s">
        <v>252</v>
      </c>
      <c r="C15" s="12"/>
      <c r="D15" t="s">
        <v>252</v>
      </c>
      <c r="E15" t="s">
        <v>252</v>
      </c>
      <c r="F15" s="63">
        <v>0</v>
      </c>
      <c r="G15" s="63">
        <v>0</v>
      </c>
      <c r="H15" s="63">
        <v>0</v>
      </c>
      <c r="I15" s="64">
        <v>0</v>
      </c>
      <c r="J15" s="64">
        <v>0</v>
      </c>
      <c r="K15" s="64">
        <v>0</v>
      </c>
    </row>
    <row r="16" spans="1:60">
      <c r="A16" s="65" t="s">
        <v>3080</v>
      </c>
      <c r="B16" s="12"/>
      <c r="C16" s="12"/>
      <c r="D16" s="12"/>
      <c r="F16" s="67">
        <v>0</v>
      </c>
      <c r="H16" s="67">
        <v>0</v>
      </c>
      <c r="J16" s="66">
        <v>0</v>
      </c>
      <c r="K16" s="66">
        <v>0</v>
      </c>
    </row>
    <row r="17" spans="1:11">
      <c r="A17" t="s">
        <v>252</v>
      </c>
      <c r="B17" t="s">
        <v>252</v>
      </c>
      <c r="C17" s="12"/>
      <c r="D17" t="s">
        <v>252</v>
      </c>
      <c r="E17" t="s">
        <v>252</v>
      </c>
      <c r="F17" s="63">
        <v>0</v>
      </c>
      <c r="G17" s="63">
        <v>0</v>
      </c>
      <c r="H17" s="63">
        <v>0</v>
      </c>
      <c r="I17" s="64">
        <v>0</v>
      </c>
      <c r="J17" s="64">
        <v>0</v>
      </c>
      <c r="K17" s="64">
        <v>0</v>
      </c>
    </row>
    <row r="18" spans="1:11">
      <c r="A18" s="65" t="s">
        <v>1592</v>
      </c>
      <c r="B18" s="12"/>
      <c r="C18" s="12"/>
      <c r="D18" s="12"/>
      <c r="F18" s="67">
        <v>0</v>
      </c>
      <c r="H18" s="67">
        <v>0</v>
      </c>
      <c r="J18" s="66">
        <v>0</v>
      </c>
      <c r="K18" s="66">
        <v>0</v>
      </c>
    </row>
    <row r="19" spans="1:11">
      <c r="A19" t="s">
        <v>252</v>
      </c>
      <c r="B19" t="s">
        <v>252</v>
      </c>
      <c r="C19" s="12"/>
      <c r="D19" t="s">
        <v>252</v>
      </c>
      <c r="E19" t="s">
        <v>252</v>
      </c>
      <c r="F19" s="63">
        <v>0</v>
      </c>
      <c r="G19" s="63">
        <v>0</v>
      </c>
      <c r="H19" s="63">
        <v>0</v>
      </c>
      <c r="I19" s="64">
        <v>0</v>
      </c>
      <c r="J19" s="64">
        <v>0</v>
      </c>
      <c r="K19" s="64">
        <v>0</v>
      </c>
    </row>
    <row r="20" spans="1:11">
      <c r="A20" s="65" t="s">
        <v>256</v>
      </c>
      <c r="B20" s="12"/>
      <c r="C20" s="12"/>
      <c r="D20" s="12"/>
      <c r="F20" s="67">
        <v>27100</v>
      </c>
      <c r="H20" s="67">
        <v>1710.2473901184001</v>
      </c>
      <c r="J20" s="66">
        <v>1</v>
      </c>
      <c r="K20" s="66">
        <v>1E-4</v>
      </c>
    </row>
    <row r="21" spans="1:11">
      <c r="A21" s="65" t="s">
        <v>3078</v>
      </c>
      <c r="B21" s="12"/>
      <c r="C21" s="12"/>
      <c r="D21" s="12"/>
      <c r="F21" s="67">
        <v>27100</v>
      </c>
      <c r="H21" s="67">
        <v>1710.2473901184001</v>
      </c>
      <c r="J21" s="66">
        <v>1</v>
      </c>
      <c r="K21" s="66">
        <v>1E-4</v>
      </c>
    </row>
    <row r="22" spans="1:11">
      <c r="A22" t="s">
        <v>3081</v>
      </c>
      <c r="B22" t="s">
        <v>3082</v>
      </c>
      <c r="C22" t="s">
        <v>120</v>
      </c>
      <c r="D22" t="s">
        <v>2866</v>
      </c>
      <c r="E22" t="s">
        <v>103</v>
      </c>
      <c r="F22" s="63">
        <v>-252800</v>
      </c>
      <c r="G22" s="63">
        <v>1.4300000000000001E-3</v>
      </c>
      <c r="H22" s="63">
        <v>-1.17850304E-2</v>
      </c>
      <c r="I22" s="64">
        <v>0</v>
      </c>
      <c r="J22" s="64">
        <v>0</v>
      </c>
      <c r="K22" s="64">
        <v>0</v>
      </c>
    </row>
    <row r="23" spans="1:11">
      <c r="A23" t="s">
        <v>3083</v>
      </c>
      <c r="B23" t="s">
        <v>3084</v>
      </c>
      <c r="C23" t="s">
        <v>120</v>
      </c>
      <c r="D23" t="s">
        <v>2866</v>
      </c>
      <c r="E23" t="s">
        <v>103</v>
      </c>
      <c r="F23" s="63">
        <v>252800</v>
      </c>
      <c r="G23" s="63">
        <v>3.7100000000000002E-3</v>
      </c>
      <c r="H23" s="63">
        <v>3.05751488E-2</v>
      </c>
      <c r="I23" s="64">
        <v>0</v>
      </c>
      <c r="J23" s="64">
        <v>0</v>
      </c>
      <c r="K23" s="64">
        <v>0</v>
      </c>
    </row>
    <row r="24" spans="1:11">
      <c r="A24" t="s">
        <v>3085</v>
      </c>
      <c r="B24" t="s">
        <v>3086</v>
      </c>
      <c r="C24" t="s">
        <v>120</v>
      </c>
      <c r="D24" t="s">
        <v>2866</v>
      </c>
      <c r="E24" t="s">
        <v>103</v>
      </c>
      <c r="F24" s="63">
        <v>3800</v>
      </c>
      <c r="G24" s="63">
        <v>267</v>
      </c>
      <c r="H24" s="63">
        <v>33.075960000000002</v>
      </c>
      <c r="I24" s="64">
        <v>0</v>
      </c>
      <c r="J24" s="64">
        <v>1.9300000000000001E-2</v>
      </c>
      <c r="K24" s="64">
        <v>0</v>
      </c>
    </row>
    <row r="25" spans="1:11">
      <c r="A25" t="s">
        <v>3087</v>
      </c>
      <c r="B25" t="s">
        <v>3088</v>
      </c>
      <c r="C25" t="s">
        <v>120</v>
      </c>
      <c r="D25" t="s">
        <v>2866</v>
      </c>
      <c r="E25" t="s">
        <v>103</v>
      </c>
      <c r="F25" s="63">
        <v>23300</v>
      </c>
      <c r="G25" s="63">
        <v>2208</v>
      </c>
      <c r="H25" s="63">
        <v>1677.15264</v>
      </c>
      <c r="I25" s="64">
        <v>0</v>
      </c>
      <c r="J25" s="64">
        <v>0.98060000000000003</v>
      </c>
      <c r="K25" s="64">
        <v>1E-4</v>
      </c>
    </row>
    <row r="26" spans="1:11">
      <c r="A26" s="65" t="s">
        <v>3089</v>
      </c>
      <c r="B26" s="12"/>
      <c r="C26" s="12"/>
      <c r="D26" s="12"/>
      <c r="F26" s="67">
        <v>0</v>
      </c>
      <c r="H26" s="67">
        <v>0</v>
      </c>
      <c r="J26" s="66">
        <v>0</v>
      </c>
      <c r="K26" s="66">
        <v>0</v>
      </c>
    </row>
    <row r="27" spans="1:11">
      <c r="A27" t="s">
        <v>252</v>
      </c>
      <c r="B27" t="s">
        <v>252</v>
      </c>
      <c r="C27" s="12"/>
      <c r="D27" t="s">
        <v>252</v>
      </c>
      <c r="E27" t="s">
        <v>252</v>
      </c>
      <c r="F27" s="63">
        <v>0</v>
      </c>
      <c r="G27" s="63">
        <v>0</v>
      </c>
      <c r="H27" s="63">
        <v>0</v>
      </c>
      <c r="I27" s="64">
        <v>0</v>
      </c>
      <c r="J27" s="64">
        <v>0</v>
      </c>
      <c r="K27" s="64">
        <v>0</v>
      </c>
    </row>
    <row r="28" spans="1:11">
      <c r="A28" s="65" t="s">
        <v>3080</v>
      </c>
      <c r="B28" s="12"/>
      <c r="C28" s="12"/>
      <c r="D28" s="12"/>
      <c r="F28" s="67">
        <v>0</v>
      </c>
      <c r="H28" s="67">
        <v>0</v>
      </c>
      <c r="J28" s="66">
        <v>0</v>
      </c>
      <c r="K28" s="66">
        <v>0</v>
      </c>
    </row>
    <row r="29" spans="1:11">
      <c r="A29" t="s">
        <v>252</v>
      </c>
      <c r="B29" t="s">
        <v>252</v>
      </c>
      <c r="C29" s="12"/>
      <c r="D29" t="s">
        <v>252</v>
      </c>
      <c r="E29" t="s">
        <v>252</v>
      </c>
      <c r="F29" s="63">
        <v>0</v>
      </c>
      <c r="G29" s="63">
        <v>0</v>
      </c>
      <c r="H29" s="63">
        <v>0</v>
      </c>
      <c r="I29" s="64">
        <v>0</v>
      </c>
      <c r="J29" s="64">
        <v>0</v>
      </c>
      <c r="K29" s="64">
        <v>0</v>
      </c>
    </row>
    <row r="30" spans="1:11">
      <c r="A30" s="65" t="s">
        <v>3090</v>
      </c>
      <c r="B30" s="12"/>
      <c r="C30" s="12"/>
      <c r="D30" s="12"/>
      <c r="F30" s="67">
        <v>0</v>
      </c>
      <c r="H30" s="67">
        <v>0</v>
      </c>
      <c r="J30" s="66">
        <v>0</v>
      </c>
      <c r="K30" s="66">
        <v>0</v>
      </c>
    </row>
    <row r="31" spans="1:11">
      <c r="A31" t="s">
        <v>252</v>
      </c>
      <c r="B31" t="s">
        <v>252</v>
      </c>
      <c r="C31" s="12"/>
      <c r="D31" t="s">
        <v>252</v>
      </c>
      <c r="E31" t="s">
        <v>252</v>
      </c>
      <c r="F31" s="63">
        <v>0</v>
      </c>
      <c r="G31" s="63">
        <v>0</v>
      </c>
      <c r="H31" s="63">
        <v>0</v>
      </c>
      <c r="I31" s="64">
        <v>0</v>
      </c>
      <c r="J31" s="64">
        <v>0</v>
      </c>
      <c r="K31" s="64">
        <v>0</v>
      </c>
    </row>
    <row r="32" spans="1:11">
      <c r="A32" s="65" t="s">
        <v>1592</v>
      </c>
      <c r="B32" s="12"/>
      <c r="C32" s="12"/>
      <c r="D32" s="12"/>
      <c r="F32" s="67">
        <v>0</v>
      </c>
      <c r="H32" s="67">
        <v>0</v>
      </c>
      <c r="J32" s="66">
        <v>0</v>
      </c>
      <c r="K32" s="66">
        <v>0</v>
      </c>
    </row>
    <row r="33" spans="1:11">
      <c r="A33" t="s">
        <v>252</v>
      </c>
      <c r="B33" t="s">
        <v>252</v>
      </c>
      <c r="C33" s="12"/>
      <c r="D33" t="s">
        <v>252</v>
      </c>
      <c r="E33" t="s">
        <v>252</v>
      </c>
      <c r="F33" s="63">
        <v>0</v>
      </c>
      <c r="G33" s="63">
        <v>0</v>
      </c>
      <c r="H33" s="63">
        <v>0</v>
      </c>
      <c r="I33" s="64">
        <v>0</v>
      </c>
      <c r="J33" s="64">
        <v>0</v>
      </c>
      <c r="K33" s="64">
        <v>0</v>
      </c>
    </row>
    <row r="34" spans="1:11">
      <c r="A34" s="140" t="s">
        <v>258</v>
      </c>
      <c r="B34" s="12"/>
      <c r="C34" s="12"/>
      <c r="D34" s="12"/>
    </row>
    <row r="35" spans="1:11">
      <c r="A35" s="140" t="s">
        <v>396</v>
      </c>
      <c r="B35" s="12"/>
      <c r="C35" s="12"/>
      <c r="D35" s="12"/>
    </row>
    <row r="36" spans="1:11">
      <c r="A36" s="140" t="s">
        <v>397</v>
      </c>
      <c r="B36" s="12"/>
      <c r="C36" s="12"/>
      <c r="D36" s="12"/>
    </row>
    <row r="37" spans="1:11">
      <c r="A37" s="140" t="s">
        <v>398</v>
      </c>
      <c r="B37" s="12"/>
      <c r="C37" s="12"/>
      <c r="D37" s="12"/>
    </row>
    <row r="38" spans="1:11" hidden="1">
      <c r="B38" s="12"/>
      <c r="C38" s="12"/>
      <c r="D38" s="12"/>
    </row>
    <row r="39" spans="1:11" hidden="1">
      <c r="B39" s="12"/>
      <c r="C39" s="12"/>
      <c r="D39" s="12"/>
    </row>
    <row r="40" spans="1:11" hidden="1">
      <c r="B40" s="12"/>
      <c r="C40" s="12"/>
      <c r="D40" s="12"/>
    </row>
    <row r="41" spans="1:11" hidden="1">
      <c r="B41" s="12"/>
      <c r="C41" s="12"/>
      <c r="D41" s="12"/>
    </row>
    <row r="42" spans="1:11" hidden="1">
      <c r="B42" s="12"/>
      <c r="C42" s="12"/>
      <c r="D42" s="12"/>
    </row>
    <row r="43" spans="1:11" hidden="1">
      <c r="B43" s="12"/>
      <c r="C43" s="12"/>
      <c r="D43" s="12"/>
    </row>
    <row r="44" spans="1:11" hidden="1">
      <c r="B44" s="12"/>
      <c r="C44" s="12"/>
      <c r="D44" s="12"/>
    </row>
    <row r="45" spans="1:11" hidden="1">
      <c r="B45" s="12"/>
      <c r="C45" s="12"/>
      <c r="D45" s="12"/>
    </row>
    <row r="46" spans="1:11" hidden="1">
      <c r="B46" s="12"/>
      <c r="C46" s="12"/>
      <c r="D46" s="12"/>
    </row>
    <row r="47" spans="1:11" hidden="1">
      <c r="B47" s="12"/>
      <c r="C47" s="12"/>
      <c r="D47" s="12"/>
    </row>
    <row r="48" spans="1:11" hidden="1">
      <c r="B48" s="12"/>
      <c r="C48" s="12"/>
      <c r="D48" s="12"/>
    </row>
    <row r="49" spans="2:4" hidden="1">
      <c r="B49" s="12"/>
      <c r="C49" s="12"/>
      <c r="D49" s="12"/>
    </row>
    <row r="50" spans="2:4" hidden="1">
      <c r="B50" s="12"/>
      <c r="C50" s="12"/>
      <c r="D50" s="12"/>
    </row>
    <row r="51" spans="2:4" hidden="1">
      <c r="B51" s="12"/>
      <c r="C51" s="12"/>
      <c r="D51" s="12"/>
    </row>
    <row r="52" spans="2:4" hidden="1">
      <c r="B52" s="12"/>
      <c r="C52" s="12"/>
      <c r="D52" s="12"/>
    </row>
    <row r="53" spans="2:4" hidden="1">
      <c r="B53" s="12"/>
      <c r="C53" s="12"/>
      <c r="D53" s="12"/>
    </row>
    <row r="54" spans="2:4" hidden="1">
      <c r="B54" s="12"/>
      <c r="C54" s="12"/>
      <c r="D54" s="12"/>
    </row>
    <row r="55" spans="2:4" hidden="1">
      <c r="B55" s="12"/>
      <c r="C55" s="12"/>
      <c r="D55" s="12"/>
    </row>
    <row r="56" spans="2:4" hidden="1">
      <c r="B56" s="12"/>
      <c r="C56" s="12"/>
      <c r="D56" s="12"/>
    </row>
    <row r="57" spans="2:4" hidden="1">
      <c r="B57" s="12"/>
      <c r="C57" s="12"/>
      <c r="D57" s="12"/>
    </row>
    <row r="58" spans="2:4" hidden="1">
      <c r="B58" s="12"/>
      <c r="C58" s="12"/>
      <c r="D58" s="12"/>
    </row>
    <row r="59" spans="2:4" hidden="1">
      <c r="B59" s="12"/>
      <c r="C59" s="12"/>
      <c r="D59" s="12"/>
    </row>
    <row r="60" spans="2:4" hidden="1">
      <c r="B60" s="12"/>
      <c r="C60" s="12"/>
      <c r="D60" s="12"/>
    </row>
    <row r="61" spans="2:4" hidden="1">
      <c r="B61" s="12"/>
      <c r="C61" s="12"/>
      <c r="D61" s="12"/>
    </row>
    <row r="62" spans="2:4" hidden="1">
      <c r="B62" s="12"/>
      <c r="C62" s="12"/>
      <c r="D62" s="12"/>
    </row>
    <row r="63" spans="2:4" hidden="1">
      <c r="B63" s="12"/>
      <c r="C63" s="12"/>
      <c r="D63" s="12"/>
    </row>
    <row r="64" spans="2:4" hidden="1">
      <c r="B64" s="12"/>
      <c r="C64" s="12"/>
      <c r="D64" s="12"/>
    </row>
    <row r="65" spans="2:4" hidden="1">
      <c r="B65" s="12"/>
      <c r="C65" s="12"/>
      <c r="D65" s="12"/>
    </row>
    <row r="66" spans="2:4" hidden="1">
      <c r="B66" s="12"/>
      <c r="C66" s="12"/>
      <c r="D66" s="12"/>
    </row>
    <row r="67" spans="2:4" hidden="1">
      <c r="B67" s="12"/>
      <c r="C67" s="12"/>
      <c r="D67" s="12"/>
    </row>
    <row r="68" spans="2:4" hidden="1">
      <c r="B68" s="12"/>
      <c r="C68" s="12"/>
      <c r="D68" s="12"/>
    </row>
    <row r="69" spans="2:4" hidden="1">
      <c r="B69" s="12"/>
      <c r="C69" s="12"/>
      <c r="D69" s="12"/>
    </row>
    <row r="70" spans="2:4" hidden="1">
      <c r="B70" s="12"/>
      <c r="C70" s="12"/>
      <c r="D70" s="12"/>
    </row>
    <row r="71" spans="2:4" hidden="1">
      <c r="B71" s="12"/>
      <c r="C71" s="12"/>
      <c r="D71" s="12"/>
    </row>
    <row r="72" spans="2:4" hidden="1">
      <c r="B72" s="12"/>
      <c r="C72" s="12"/>
      <c r="D72" s="12"/>
    </row>
    <row r="73" spans="2:4" hidden="1">
      <c r="B73" s="12"/>
      <c r="C73" s="12"/>
      <c r="D73" s="12"/>
    </row>
    <row r="74" spans="2:4" hidden="1">
      <c r="B74" s="12"/>
      <c r="C74" s="12"/>
      <c r="D74" s="12"/>
    </row>
    <row r="75" spans="2:4" hidden="1">
      <c r="B75" s="12"/>
      <c r="C75" s="12"/>
      <c r="D75" s="12"/>
    </row>
    <row r="76" spans="2:4" hidden="1">
      <c r="B76" s="12"/>
      <c r="C76" s="12"/>
      <c r="D76" s="12"/>
    </row>
    <row r="77" spans="2:4" hidden="1">
      <c r="B77" s="12"/>
      <c r="C77" s="12"/>
      <c r="D77" s="12"/>
    </row>
    <row r="78" spans="2:4" hidden="1">
      <c r="B78" s="12"/>
      <c r="C78" s="12"/>
      <c r="D78" s="12"/>
    </row>
    <row r="79" spans="2:4" hidden="1">
      <c r="B79" s="12"/>
      <c r="C79" s="12"/>
      <c r="D79" s="12"/>
    </row>
    <row r="80" spans="2:4" hidden="1">
      <c r="B80" s="12"/>
      <c r="C80" s="12"/>
      <c r="D80" s="12"/>
    </row>
    <row r="81" spans="2:4" hidden="1">
      <c r="B81" s="12"/>
      <c r="C81" s="12"/>
      <c r="D81" s="12"/>
    </row>
    <row r="82" spans="2:4" hidden="1">
      <c r="B82" s="12"/>
      <c r="C82" s="12"/>
      <c r="D82" s="12"/>
    </row>
    <row r="83" spans="2:4" hidden="1">
      <c r="B83" s="12"/>
      <c r="C83" s="12"/>
      <c r="D83" s="12"/>
    </row>
    <row r="84" spans="2:4" hidden="1">
      <c r="B84" s="12"/>
      <c r="C84" s="12"/>
      <c r="D84" s="12"/>
    </row>
    <row r="85" spans="2:4" hidden="1">
      <c r="B85" s="12"/>
      <c r="C85" s="12"/>
      <c r="D85" s="12"/>
    </row>
    <row r="86" spans="2:4" hidden="1">
      <c r="B86" s="12"/>
      <c r="C86" s="12"/>
      <c r="D86" s="12"/>
    </row>
    <row r="87" spans="2:4" hidden="1">
      <c r="B87" s="12"/>
      <c r="C87" s="12"/>
      <c r="D87" s="12"/>
    </row>
    <row r="88" spans="2:4" hidden="1">
      <c r="B88" s="12"/>
      <c r="C88" s="12"/>
      <c r="D88" s="12"/>
    </row>
    <row r="89" spans="2:4" hidden="1">
      <c r="B89" s="12"/>
      <c r="C89" s="12"/>
      <c r="D89" s="12"/>
    </row>
    <row r="90" spans="2:4" hidden="1">
      <c r="B90" s="12"/>
      <c r="C90" s="12"/>
      <c r="D90" s="12"/>
    </row>
    <row r="91" spans="2:4" hidden="1">
      <c r="B91" s="12"/>
      <c r="C91" s="12"/>
      <c r="D91" s="12"/>
    </row>
    <row r="92" spans="2:4" hidden="1">
      <c r="B92" s="12"/>
      <c r="C92" s="12"/>
      <c r="D92" s="12"/>
    </row>
    <row r="93" spans="2:4" hidden="1">
      <c r="B93" s="12"/>
      <c r="C93" s="12"/>
      <c r="D93" s="12"/>
    </row>
    <row r="94" spans="2:4" hidden="1">
      <c r="B94" s="12"/>
      <c r="C94" s="12"/>
      <c r="D94" s="12"/>
    </row>
    <row r="95" spans="2:4" hidden="1">
      <c r="B95" s="12"/>
      <c r="C95" s="12"/>
      <c r="D95" s="12"/>
    </row>
    <row r="96" spans="2:4" hidden="1">
      <c r="B96" s="12"/>
      <c r="C96" s="12"/>
      <c r="D96" s="12"/>
    </row>
    <row r="97" spans="2:4" hidden="1">
      <c r="B97" s="12"/>
      <c r="C97" s="12"/>
      <c r="D97" s="12"/>
    </row>
    <row r="98" spans="2:4" hidden="1">
      <c r="B98" s="12"/>
      <c r="C98" s="12"/>
      <c r="D98" s="12"/>
    </row>
    <row r="99" spans="2:4" hidden="1">
      <c r="B99" s="12"/>
      <c r="C99" s="12"/>
      <c r="D99" s="12"/>
    </row>
    <row r="100" spans="2:4" hidden="1">
      <c r="B100" s="12"/>
      <c r="C100" s="12"/>
      <c r="D100" s="12"/>
    </row>
    <row r="101" spans="2:4" hidden="1">
      <c r="B101" s="12"/>
      <c r="C101" s="12"/>
      <c r="D101" s="12"/>
    </row>
    <row r="102" spans="2:4" hidden="1">
      <c r="B102" s="12"/>
      <c r="C102" s="12"/>
      <c r="D102" s="12"/>
    </row>
    <row r="103" spans="2:4" hidden="1">
      <c r="B103" s="12"/>
      <c r="C103" s="12"/>
      <c r="D103" s="12"/>
    </row>
    <row r="104" spans="2:4" hidden="1">
      <c r="B104" s="12"/>
      <c r="C104" s="12"/>
      <c r="D104" s="12"/>
    </row>
    <row r="105" spans="2:4" hidden="1">
      <c r="B105" s="12"/>
      <c r="C105" s="12"/>
      <c r="D105" s="12"/>
    </row>
    <row r="106" spans="2:4" hidden="1">
      <c r="B106" s="12"/>
      <c r="C106" s="12"/>
      <c r="D106" s="12"/>
    </row>
    <row r="107" spans="2:4" hidden="1">
      <c r="B107" s="12"/>
      <c r="C107" s="12"/>
      <c r="D107" s="12"/>
    </row>
    <row r="108" spans="2:4" hidden="1">
      <c r="B108" s="12"/>
      <c r="C108" s="12"/>
      <c r="D108" s="12"/>
    </row>
    <row r="109" spans="2:4" hidden="1">
      <c r="B109" s="12"/>
      <c r="C109" s="12"/>
      <c r="D109" s="12"/>
    </row>
    <row r="110" spans="2:4" hidden="1">
      <c r="B110" s="12"/>
      <c r="C110" s="12"/>
      <c r="D110" s="12"/>
    </row>
    <row r="111" spans="2:4" hidden="1">
      <c r="B111" s="12"/>
      <c r="C111" s="12"/>
      <c r="D111" s="12"/>
    </row>
    <row r="112" spans="2:4" hidden="1">
      <c r="B112" s="12"/>
      <c r="C112" s="12"/>
      <c r="D112" s="12"/>
    </row>
    <row r="113" spans="2:4" hidden="1">
      <c r="B113" s="12"/>
      <c r="C113" s="12"/>
      <c r="D113" s="12"/>
    </row>
    <row r="114" spans="2:4" hidden="1">
      <c r="B114" s="12"/>
      <c r="C114" s="12"/>
      <c r="D114" s="12"/>
    </row>
    <row r="115" spans="2:4" hidden="1">
      <c r="B115" s="12"/>
      <c r="C115" s="12"/>
      <c r="D115" s="12"/>
    </row>
    <row r="116" spans="2:4" hidden="1">
      <c r="B116" s="12"/>
      <c r="C116" s="12"/>
      <c r="D116" s="12"/>
    </row>
    <row r="117" spans="2:4" hidden="1">
      <c r="B117" s="12"/>
      <c r="C117" s="12"/>
      <c r="D117" s="12"/>
    </row>
    <row r="118" spans="2:4" hidden="1">
      <c r="B118" s="12"/>
      <c r="C118" s="12"/>
      <c r="D118" s="12"/>
    </row>
    <row r="119" spans="2:4" hidden="1">
      <c r="B119" s="12"/>
      <c r="C119" s="12"/>
      <c r="D119" s="12"/>
    </row>
    <row r="120" spans="2:4" hidden="1">
      <c r="B120" s="12"/>
      <c r="C120" s="12"/>
      <c r="D120" s="12"/>
    </row>
    <row r="121" spans="2:4" hidden="1">
      <c r="B121" s="12"/>
      <c r="C121" s="12"/>
      <c r="D121" s="12"/>
    </row>
    <row r="122" spans="2:4" hidden="1">
      <c r="B122" s="12"/>
      <c r="C122" s="12"/>
      <c r="D122" s="12"/>
    </row>
    <row r="123" spans="2:4" hidden="1">
      <c r="B123" s="12"/>
      <c r="C123" s="12"/>
      <c r="D123" s="12"/>
    </row>
    <row r="124" spans="2:4" hidden="1">
      <c r="B124" s="12"/>
      <c r="C124" s="12"/>
      <c r="D124" s="12"/>
    </row>
    <row r="125" spans="2:4" hidden="1">
      <c r="B125" s="12"/>
      <c r="C125" s="12"/>
      <c r="D125" s="12"/>
    </row>
    <row r="126" spans="2:4" hidden="1">
      <c r="B126" s="12"/>
      <c r="C126" s="12"/>
      <c r="D126" s="12"/>
    </row>
    <row r="127" spans="2:4" hidden="1">
      <c r="B127" s="12"/>
      <c r="C127" s="12"/>
      <c r="D127" s="12"/>
    </row>
    <row r="128" spans="2:4" hidden="1">
      <c r="B128" s="12"/>
      <c r="C128" s="12"/>
      <c r="D128" s="12"/>
    </row>
    <row r="129" spans="2:4" hidden="1">
      <c r="B129" s="12"/>
      <c r="C129" s="12"/>
      <c r="D129" s="12"/>
    </row>
    <row r="130" spans="2:4" hidden="1">
      <c r="B130" s="12"/>
      <c r="C130" s="12"/>
      <c r="D130" s="12"/>
    </row>
    <row r="131" spans="2:4" hidden="1">
      <c r="B131" s="12"/>
      <c r="C131" s="12"/>
      <c r="D131" s="12"/>
    </row>
    <row r="132" spans="2:4" hidden="1">
      <c r="B132" s="12"/>
      <c r="C132" s="12"/>
      <c r="D132" s="12"/>
    </row>
    <row r="133" spans="2:4" hidden="1">
      <c r="B133" s="12"/>
      <c r="C133" s="12"/>
      <c r="D133" s="12"/>
    </row>
    <row r="134" spans="2:4" hidden="1">
      <c r="B134" s="12"/>
      <c r="C134" s="12"/>
      <c r="D134" s="12"/>
    </row>
    <row r="135" spans="2:4" hidden="1">
      <c r="B135" s="12"/>
      <c r="C135" s="12"/>
      <c r="D135" s="12"/>
    </row>
    <row r="136" spans="2:4" hidden="1">
      <c r="B136" s="12"/>
      <c r="C136" s="12"/>
      <c r="D136" s="12"/>
    </row>
    <row r="137" spans="2:4" hidden="1">
      <c r="B137" s="12"/>
      <c r="C137" s="12"/>
      <c r="D137" s="12"/>
    </row>
    <row r="138" spans="2:4" hidden="1">
      <c r="B138" s="12"/>
      <c r="C138" s="12"/>
      <c r="D138" s="12"/>
    </row>
    <row r="139" spans="2:4" hidden="1">
      <c r="B139" s="12"/>
      <c r="C139" s="12"/>
      <c r="D139" s="12"/>
    </row>
    <row r="140" spans="2:4" hidden="1">
      <c r="B140" s="12"/>
      <c r="C140" s="12"/>
      <c r="D140" s="12"/>
    </row>
    <row r="141" spans="2:4" hidden="1">
      <c r="B141" s="12"/>
      <c r="C141" s="12"/>
      <c r="D141" s="12"/>
    </row>
    <row r="142" spans="2:4" hidden="1">
      <c r="B142" s="12"/>
      <c r="C142" s="12"/>
      <c r="D142" s="12"/>
    </row>
    <row r="143" spans="2:4" hidden="1">
      <c r="B143" s="12"/>
      <c r="C143" s="12"/>
      <c r="D143" s="12"/>
    </row>
    <row r="144" spans="2:4" hidden="1">
      <c r="B144" s="12"/>
      <c r="C144" s="12"/>
      <c r="D144" s="12"/>
    </row>
    <row r="145" spans="2:4" hidden="1">
      <c r="B145" s="12"/>
      <c r="C145" s="12"/>
      <c r="D145" s="12"/>
    </row>
    <row r="146" spans="2:4" hidden="1">
      <c r="B146" s="12"/>
      <c r="C146" s="12"/>
      <c r="D146" s="12"/>
    </row>
    <row r="147" spans="2:4" hidden="1">
      <c r="B147" s="12"/>
      <c r="C147" s="12"/>
      <c r="D147" s="12"/>
    </row>
    <row r="148" spans="2:4" hidden="1">
      <c r="B148" s="12"/>
      <c r="C148" s="12"/>
      <c r="D148" s="12"/>
    </row>
    <row r="149" spans="2:4" hidden="1">
      <c r="B149" s="12"/>
      <c r="C149" s="12"/>
      <c r="D149" s="12"/>
    </row>
    <row r="150" spans="2:4" hidden="1">
      <c r="B150" s="12"/>
      <c r="C150" s="12"/>
      <c r="D150" s="12"/>
    </row>
    <row r="151" spans="2:4" hidden="1">
      <c r="B151" s="12"/>
      <c r="C151" s="12"/>
      <c r="D151" s="12"/>
    </row>
    <row r="152" spans="2:4" hidden="1">
      <c r="B152" s="12"/>
      <c r="C152" s="12"/>
      <c r="D152" s="12"/>
    </row>
    <row r="153" spans="2:4" hidden="1">
      <c r="B153" s="12"/>
      <c r="C153" s="12"/>
      <c r="D153" s="12"/>
    </row>
    <row r="154" spans="2:4" hidden="1">
      <c r="B154" s="12"/>
      <c r="C154" s="12"/>
      <c r="D154" s="12"/>
    </row>
    <row r="155" spans="2:4" hidden="1">
      <c r="B155" s="12"/>
      <c r="C155" s="12"/>
      <c r="D155" s="12"/>
    </row>
    <row r="156" spans="2:4" hidden="1">
      <c r="B156" s="12"/>
      <c r="C156" s="12"/>
      <c r="D156" s="12"/>
    </row>
    <row r="157" spans="2:4" hidden="1">
      <c r="B157" s="12"/>
      <c r="C157" s="12"/>
      <c r="D157" s="12"/>
    </row>
    <row r="158" spans="2:4" hidden="1">
      <c r="B158" s="12"/>
      <c r="C158" s="12"/>
      <c r="D158" s="12"/>
    </row>
    <row r="159" spans="2:4" hidden="1">
      <c r="B159" s="12"/>
      <c r="C159" s="12"/>
      <c r="D159" s="12"/>
    </row>
    <row r="160" spans="2:4" hidden="1">
      <c r="B160" s="12"/>
      <c r="C160" s="12"/>
      <c r="D160" s="12"/>
    </row>
    <row r="161" spans="2:4" hidden="1">
      <c r="B161" s="12"/>
      <c r="C161" s="12"/>
      <c r="D161" s="12"/>
    </row>
    <row r="162" spans="2:4" hidden="1">
      <c r="B162" s="12"/>
      <c r="C162" s="12"/>
      <c r="D162" s="12"/>
    </row>
    <row r="163" spans="2:4" hidden="1">
      <c r="B163" s="12"/>
      <c r="C163" s="12"/>
      <c r="D163" s="12"/>
    </row>
    <row r="164" spans="2:4" hidden="1">
      <c r="B164" s="12"/>
      <c r="C164" s="12"/>
      <c r="D164" s="12"/>
    </row>
    <row r="165" spans="2:4" hidden="1">
      <c r="B165" s="12"/>
      <c r="C165" s="12"/>
      <c r="D165" s="12"/>
    </row>
    <row r="166" spans="2:4" hidden="1">
      <c r="B166" s="12"/>
      <c r="C166" s="12"/>
      <c r="D166" s="12"/>
    </row>
    <row r="167" spans="2:4" hidden="1">
      <c r="B167" s="12"/>
      <c r="C167" s="12"/>
      <c r="D167" s="12"/>
    </row>
    <row r="168" spans="2:4" hidden="1">
      <c r="B168" s="12"/>
      <c r="C168" s="12"/>
      <c r="D168" s="12"/>
    </row>
    <row r="169" spans="2:4" hidden="1">
      <c r="B169" s="12"/>
      <c r="C169" s="12"/>
      <c r="D169" s="12"/>
    </row>
    <row r="170" spans="2:4" hidden="1">
      <c r="B170" s="12"/>
      <c r="C170" s="12"/>
      <c r="D170" s="12"/>
    </row>
    <row r="171" spans="2:4" hidden="1">
      <c r="B171" s="12"/>
      <c r="C171" s="12"/>
      <c r="D171" s="12"/>
    </row>
    <row r="172" spans="2:4" hidden="1">
      <c r="B172" s="12"/>
      <c r="C172" s="12"/>
      <c r="D172" s="12"/>
    </row>
    <row r="173" spans="2:4" hidden="1">
      <c r="B173" s="12"/>
      <c r="C173" s="12"/>
      <c r="D173" s="12"/>
    </row>
    <row r="174" spans="2:4" hidden="1">
      <c r="B174" s="12"/>
      <c r="C174" s="12"/>
      <c r="D174" s="12"/>
    </row>
    <row r="175" spans="2:4" hidden="1">
      <c r="B175" s="12"/>
      <c r="C175" s="12"/>
      <c r="D175" s="12"/>
    </row>
    <row r="176" spans="2:4" hidden="1">
      <c r="B176" s="12"/>
      <c r="C176" s="12"/>
      <c r="D176" s="12"/>
    </row>
    <row r="177" spans="2:4" hidden="1">
      <c r="B177" s="12"/>
      <c r="C177" s="12"/>
      <c r="D177" s="12"/>
    </row>
    <row r="178" spans="2:4" hidden="1">
      <c r="B178" s="12"/>
      <c r="C178" s="12"/>
      <c r="D178" s="12"/>
    </row>
    <row r="179" spans="2:4" hidden="1">
      <c r="B179" s="12"/>
      <c r="C179" s="12"/>
      <c r="D179" s="12"/>
    </row>
    <row r="180" spans="2:4" hidden="1">
      <c r="B180" s="12"/>
      <c r="C180" s="12"/>
      <c r="D180" s="12"/>
    </row>
    <row r="181" spans="2:4" hidden="1">
      <c r="B181" s="12"/>
      <c r="C181" s="12"/>
      <c r="D181" s="12"/>
    </row>
    <row r="182" spans="2:4" hidden="1">
      <c r="B182" s="12"/>
      <c r="C182" s="12"/>
      <c r="D182" s="12"/>
    </row>
    <row r="183" spans="2:4" hidden="1">
      <c r="B183" s="12"/>
      <c r="C183" s="12"/>
      <c r="D183" s="12"/>
    </row>
    <row r="184" spans="2:4" hidden="1">
      <c r="B184" s="12"/>
      <c r="C184" s="12"/>
      <c r="D184" s="12"/>
    </row>
    <row r="185" spans="2:4" hidden="1">
      <c r="B185" s="12"/>
      <c r="C185" s="12"/>
      <c r="D185" s="12"/>
    </row>
    <row r="186" spans="2:4" hidden="1">
      <c r="B186" s="12"/>
      <c r="C186" s="12"/>
      <c r="D186" s="12"/>
    </row>
    <row r="187" spans="2:4" hidden="1">
      <c r="B187" s="12"/>
      <c r="C187" s="12"/>
      <c r="D187" s="12"/>
    </row>
    <row r="188" spans="2:4" hidden="1">
      <c r="B188" s="12"/>
      <c r="C188" s="12"/>
      <c r="D188" s="12"/>
    </row>
    <row r="189" spans="2:4" hidden="1">
      <c r="B189" s="12"/>
      <c r="C189" s="12"/>
      <c r="D189" s="12"/>
    </row>
    <row r="190" spans="2:4" hidden="1">
      <c r="B190" s="12"/>
      <c r="C190" s="12"/>
      <c r="D190" s="12"/>
    </row>
    <row r="191" spans="2:4" hidden="1">
      <c r="B191" s="12"/>
      <c r="C191" s="12"/>
      <c r="D191" s="12"/>
    </row>
    <row r="192" spans="2:4" hidden="1">
      <c r="B192" s="12"/>
      <c r="C192" s="12"/>
      <c r="D192" s="12"/>
    </row>
    <row r="193" spans="2:4" hidden="1">
      <c r="B193" s="12"/>
      <c r="C193" s="12"/>
      <c r="D193" s="12"/>
    </row>
    <row r="194" spans="2:4" hidden="1">
      <c r="B194" s="12"/>
      <c r="C194" s="12"/>
      <c r="D194" s="12"/>
    </row>
    <row r="195" spans="2:4" hidden="1">
      <c r="B195" s="12"/>
      <c r="C195" s="12"/>
      <c r="D195" s="12"/>
    </row>
    <row r="196" spans="2:4" hidden="1">
      <c r="B196" s="12"/>
      <c r="C196" s="12"/>
      <c r="D196" s="12"/>
    </row>
    <row r="197" spans="2:4" hidden="1">
      <c r="B197" s="12"/>
      <c r="C197" s="12"/>
      <c r="D197" s="12"/>
    </row>
    <row r="198" spans="2:4" hidden="1">
      <c r="B198" s="12"/>
      <c r="C198" s="12"/>
      <c r="D198" s="12"/>
    </row>
    <row r="199" spans="2:4" hidden="1">
      <c r="B199" s="12"/>
      <c r="C199" s="12"/>
      <c r="D199" s="12"/>
    </row>
    <row r="200" spans="2:4" hidden="1">
      <c r="B200" s="12"/>
      <c r="C200" s="12"/>
      <c r="D200" s="12"/>
    </row>
    <row r="201" spans="2:4" hidden="1">
      <c r="B201" s="12"/>
      <c r="C201" s="12"/>
      <c r="D201" s="12"/>
    </row>
    <row r="202" spans="2:4" hidden="1">
      <c r="B202" s="12"/>
      <c r="C202" s="12"/>
      <c r="D202" s="12"/>
    </row>
    <row r="203" spans="2:4" hidden="1">
      <c r="B203" s="12"/>
      <c r="C203" s="12"/>
      <c r="D203" s="12"/>
    </row>
    <row r="204" spans="2:4" hidden="1">
      <c r="B204" s="12"/>
      <c r="C204" s="12"/>
      <c r="D204" s="12"/>
    </row>
    <row r="205" spans="2:4" hidden="1">
      <c r="B205" s="12"/>
      <c r="C205" s="12"/>
      <c r="D205" s="12"/>
    </row>
    <row r="206" spans="2:4" hidden="1">
      <c r="B206" s="12"/>
      <c r="C206" s="12"/>
      <c r="D206" s="12"/>
    </row>
    <row r="207" spans="2:4" hidden="1">
      <c r="B207" s="12"/>
      <c r="C207" s="12"/>
      <c r="D207" s="12"/>
    </row>
    <row r="208" spans="2:4" hidden="1">
      <c r="B208" s="12"/>
      <c r="C208" s="12"/>
      <c r="D208" s="12"/>
    </row>
    <row r="209" spans="2:4" hidden="1">
      <c r="B209" s="12"/>
      <c r="C209" s="12"/>
      <c r="D209" s="12"/>
    </row>
    <row r="210" spans="2:4" hidden="1">
      <c r="B210" s="12"/>
      <c r="C210" s="12"/>
      <c r="D210" s="12"/>
    </row>
    <row r="211" spans="2:4" hidden="1">
      <c r="B211" s="12"/>
      <c r="C211" s="12"/>
      <c r="D211" s="12"/>
    </row>
    <row r="212" spans="2:4" hidden="1">
      <c r="B212" s="12"/>
      <c r="C212" s="12"/>
      <c r="D212" s="12"/>
    </row>
    <row r="213" spans="2:4" hidden="1">
      <c r="B213" s="12"/>
      <c r="C213" s="12"/>
      <c r="D213" s="12"/>
    </row>
    <row r="214" spans="2:4" hidden="1">
      <c r="B214" s="12"/>
      <c r="C214" s="12"/>
      <c r="D214" s="12"/>
    </row>
    <row r="215" spans="2:4" hidden="1">
      <c r="B215" s="12"/>
      <c r="C215" s="12"/>
      <c r="D215" s="12"/>
    </row>
    <row r="216" spans="2:4" hidden="1">
      <c r="B216" s="12"/>
      <c r="C216" s="12"/>
      <c r="D216" s="12"/>
    </row>
    <row r="217" spans="2:4" hidden="1">
      <c r="B217" s="12"/>
      <c r="C217" s="12"/>
      <c r="D217" s="12"/>
    </row>
    <row r="218" spans="2:4" hidden="1">
      <c r="B218" s="12"/>
      <c r="C218" s="12"/>
      <c r="D218" s="12"/>
    </row>
    <row r="219" spans="2:4" hidden="1">
      <c r="B219" s="12"/>
      <c r="C219" s="12"/>
      <c r="D219" s="12"/>
    </row>
    <row r="220" spans="2:4" hidden="1">
      <c r="B220" s="12"/>
      <c r="C220" s="12"/>
      <c r="D220" s="12"/>
    </row>
    <row r="221" spans="2:4" hidden="1">
      <c r="B221" s="12"/>
      <c r="C221" s="12"/>
      <c r="D221" s="12"/>
    </row>
    <row r="222" spans="2:4" hidden="1">
      <c r="B222" s="12"/>
      <c r="C222" s="12"/>
      <c r="D222" s="12"/>
    </row>
    <row r="223" spans="2:4" hidden="1">
      <c r="B223" s="12"/>
      <c r="C223" s="12"/>
      <c r="D223" s="12"/>
    </row>
    <row r="224" spans="2:4" hidden="1">
      <c r="B224" s="12"/>
      <c r="C224" s="12"/>
      <c r="D224" s="12"/>
    </row>
    <row r="225" spans="2:4" hidden="1">
      <c r="B225" s="12"/>
      <c r="C225" s="12"/>
      <c r="D225" s="12"/>
    </row>
    <row r="226" spans="2:4" hidden="1">
      <c r="B226" s="12"/>
      <c r="C226" s="12"/>
      <c r="D226" s="12"/>
    </row>
    <row r="227" spans="2:4" hidden="1">
      <c r="B227" s="12"/>
      <c r="C227" s="12"/>
      <c r="D227" s="12"/>
    </row>
    <row r="228" spans="2:4" hidden="1">
      <c r="B228" s="12"/>
      <c r="C228" s="12"/>
      <c r="D228" s="12"/>
    </row>
    <row r="229" spans="2:4" hidden="1">
      <c r="B229" s="12"/>
      <c r="C229" s="12"/>
      <c r="D229" s="12"/>
    </row>
    <row r="230" spans="2:4" hidden="1">
      <c r="B230" s="12"/>
      <c r="C230" s="12"/>
      <c r="D230" s="12"/>
    </row>
    <row r="231" spans="2:4" hidden="1">
      <c r="B231" s="12"/>
      <c r="C231" s="12"/>
      <c r="D231" s="12"/>
    </row>
    <row r="232" spans="2:4" hidden="1">
      <c r="B232" s="12"/>
      <c r="C232" s="12"/>
      <c r="D232" s="12"/>
    </row>
    <row r="233" spans="2:4" hidden="1">
      <c r="B233" s="12"/>
      <c r="C233" s="12"/>
      <c r="D233" s="12"/>
    </row>
    <row r="234" spans="2:4" hidden="1">
      <c r="B234" s="12"/>
      <c r="C234" s="12"/>
      <c r="D234" s="12"/>
    </row>
    <row r="235" spans="2:4" hidden="1">
      <c r="B235" s="12"/>
      <c r="C235" s="12"/>
      <c r="D235" s="12"/>
    </row>
    <row r="236" spans="2:4" hidden="1">
      <c r="B236" s="12"/>
      <c r="C236" s="12"/>
      <c r="D236" s="12"/>
    </row>
    <row r="237" spans="2:4" hidden="1">
      <c r="B237" s="12"/>
      <c r="C237" s="12"/>
      <c r="D237" s="12"/>
    </row>
    <row r="238" spans="2:4" hidden="1">
      <c r="B238" s="12"/>
      <c r="C238" s="12"/>
      <c r="D238" s="12"/>
    </row>
    <row r="239" spans="2:4" hidden="1">
      <c r="B239" s="12"/>
      <c r="C239" s="12"/>
      <c r="D239" s="12"/>
    </row>
    <row r="240" spans="2:4" hidden="1">
      <c r="B240" s="12"/>
      <c r="C240" s="12"/>
      <c r="D240" s="12"/>
    </row>
    <row r="241" spans="2:4" hidden="1">
      <c r="B241" s="12"/>
      <c r="C241" s="12"/>
      <c r="D241" s="12"/>
    </row>
    <row r="242" spans="2:4" hidden="1">
      <c r="B242" s="12"/>
      <c r="C242" s="12"/>
      <c r="D242" s="12"/>
    </row>
    <row r="243" spans="2:4" hidden="1">
      <c r="B243" s="12"/>
      <c r="C243" s="12"/>
      <c r="D243" s="12"/>
    </row>
    <row r="244" spans="2:4" hidden="1">
      <c r="B244" s="12"/>
      <c r="C244" s="12"/>
      <c r="D244" s="12"/>
    </row>
    <row r="245" spans="2:4" hidden="1">
      <c r="B245" s="12"/>
      <c r="C245" s="12"/>
      <c r="D245" s="12"/>
    </row>
    <row r="246" spans="2:4" hidden="1">
      <c r="B246" s="12"/>
      <c r="C246" s="12"/>
      <c r="D246" s="12"/>
    </row>
    <row r="247" spans="2:4" hidden="1">
      <c r="B247" s="12"/>
      <c r="C247" s="12"/>
      <c r="D247" s="12"/>
    </row>
    <row r="248" spans="2:4" hidden="1">
      <c r="B248" s="12"/>
      <c r="C248" s="12"/>
      <c r="D248" s="12"/>
    </row>
    <row r="249" spans="2:4" hidden="1">
      <c r="B249" s="12"/>
      <c r="C249" s="12"/>
      <c r="D249" s="12"/>
    </row>
    <row r="250" spans="2:4" hidden="1">
      <c r="B250" s="12"/>
      <c r="C250" s="12"/>
      <c r="D250" s="12"/>
    </row>
    <row r="251" spans="2:4" hidden="1">
      <c r="B251" s="12"/>
      <c r="C251" s="12"/>
      <c r="D251" s="12"/>
    </row>
    <row r="252" spans="2:4" hidden="1">
      <c r="B252" s="12"/>
      <c r="C252" s="12"/>
      <c r="D252" s="12"/>
    </row>
    <row r="253" spans="2:4" hidden="1">
      <c r="B253" s="12"/>
      <c r="C253" s="12"/>
      <c r="D253" s="12"/>
    </row>
    <row r="254" spans="2:4" hidden="1">
      <c r="B254" s="12"/>
      <c r="C254" s="12"/>
      <c r="D254" s="12"/>
    </row>
    <row r="255" spans="2:4" hidden="1">
      <c r="B255" s="12"/>
      <c r="C255" s="12"/>
      <c r="D255" s="12"/>
    </row>
    <row r="256" spans="2:4" hidden="1">
      <c r="B256" s="12"/>
      <c r="C256" s="12"/>
      <c r="D256" s="12"/>
    </row>
    <row r="257" spans="2:4" hidden="1">
      <c r="B257" s="12"/>
      <c r="C257" s="12"/>
      <c r="D257" s="12"/>
    </row>
    <row r="258" spans="2:4" hidden="1">
      <c r="B258" s="12"/>
      <c r="C258" s="12"/>
      <c r="D258" s="12"/>
    </row>
    <row r="259" spans="2:4" hidden="1">
      <c r="B259" s="12"/>
      <c r="C259" s="12"/>
      <c r="D259" s="12"/>
    </row>
    <row r="260" spans="2:4" hidden="1">
      <c r="B260" s="12"/>
      <c r="C260" s="12"/>
      <c r="D260" s="12"/>
    </row>
    <row r="261" spans="2:4" hidden="1">
      <c r="B261" s="12"/>
      <c r="C261" s="12"/>
      <c r="D261" s="12"/>
    </row>
    <row r="262" spans="2:4" hidden="1">
      <c r="B262" s="12"/>
      <c r="C262" s="12"/>
      <c r="D262" s="12"/>
    </row>
    <row r="263" spans="2:4" hidden="1">
      <c r="B263" s="12"/>
      <c r="C263" s="12"/>
      <c r="D263" s="12"/>
    </row>
    <row r="264" spans="2:4" hidden="1">
      <c r="B264" s="12"/>
      <c r="C264" s="12"/>
      <c r="D264" s="12"/>
    </row>
    <row r="265" spans="2:4" hidden="1">
      <c r="B265" s="12"/>
      <c r="C265" s="12"/>
      <c r="D265" s="12"/>
    </row>
    <row r="266" spans="2:4" hidden="1">
      <c r="B266" s="12"/>
      <c r="C266" s="12"/>
      <c r="D266" s="12"/>
    </row>
    <row r="267" spans="2:4" hidden="1">
      <c r="B267" s="12"/>
      <c r="C267" s="12"/>
      <c r="D267" s="12"/>
    </row>
    <row r="268" spans="2:4" hidden="1">
      <c r="B268" s="12"/>
      <c r="C268" s="12"/>
      <c r="D268" s="12"/>
    </row>
    <row r="269" spans="2:4" hidden="1">
      <c r="B269" s="12"/>
      <c r="C269" s="12"/>
      <c r="D269" s="12"/>
    </row>
    <row r="270" spans="2:4" hidden="1">
      <c r="B270" s="12"/>
      <c r="C270" s="12"/>
      <c r="D270" s="12"/>
    </row>
    <row r="271" spans="2:4" hidden="1">
      <c r="B271" s="12"/>
      <c r="C271" s="12"/>
      <c r="D271" s="12"/>
    </row>
    <row r="272" spans="2:4" hidden="1">
      <c r="B272" s="12"/>
      <c r="C272" s="12"/>
      <c r="D272" s="12"/>
    </row>
    <row r="273" spans="2:4" hidden="1">
      <c r="B273" s="12"/>
      <c r="C273" s="12"/>
      <c r="D273" s="12"/>
    </row>
    <row r="274" spans="2:4" hidden="1">
      <c r="B274" s="12"/>
      <c r="C274" s="12"/>
      <c r="D274" s="12"/>
    </row>
    <row r="275" spans="2:4" hidden="1">
      <c r="B275" s="12"/>
      <c r="C275" s="12"/>
      <c r="D275" s="12"/>
    </row>
    <row r="276" spans="2:4" hidden="1">
      <c r="B276" s="12"/>
      <c r="C276" s="12"/>
      <c r="D276" s="12"/>
    </row>
    <row r="277" spans="2:4" hidden="1">
      <c r="B277" s="12"/>
      <c r="C277" s="12"/>
      <c r="D277" s="12"/>
    </row>
    <row r="278" spans="2:4" hidden="1">
      <c r="B278" s="12"/>
      <c r="C278" s="12"/>
      <c r="D278" s="12"/>
    </row>
    <row r="279" spans="2:4" hidden="1">
      <c r="B279" s="12"/>
      <c r="C279" s="12"/>
      <c r="D279" s="12"/>
    </row>
    <row r="280" spans="2:4" hidden="1">
      <c r="B280" s="12"/>
      <c r="C280" s="12"/>
      <c r="D280" s="12"/>
    </row>
    <row r="281" spans="2:4" hidden="1">
      <c r="B281" s="12"/>
      <c r="C281" s="12"/>
      <c r="D281" s="12"/>
    </row>
    <row r="282" spans="2:4" hidden="1">
      <c r="B282" s="12"/>
      <c r="C282" s="12"/>
      <c r="D282" s="12"/>
    </row>
    <row r="283" spans="2:4" hidden="1">
      <c r="B283" s="12"/>
      <c r="C283" s="12"/>
      <c r="D283" s="12"/>
    </row>
    <row r="284" spans="2:4" hidden="1">
      <c r="B284" s="12"/>
      <c r="C284" s="12"/>
      <c r="D284" s="12"/>
    </row>
    <row r="285" spans="2:4" hidden="1">
      <c r="B285" s="12"/>
      <c r="C285" s="12"/>
      <c r="D285" s="12"/>
    </row>
    <row r="286" spans="2:4" hidden="1">
      <c r="B286" s="12"/>
      <c r="C286" s="12"/>
      <c r="D286" s="12"/>
    </row>
    <row r="287" spans="2:4" hidden="1">
      <c r="B287" s="12"/>
      <c r="C287" s="12"/>
      <c r="D287" s="12"/>
    </row>
    <row r="288" spans="2:4" hidden="1">
      <c r="B288" s="12"/>
      <c r="C288" s="12"/>
      <c r="D288" s="12"/>
    </row>
    <row r="289" spans="2:4" hidden="1">
      <c r="B289" s="12"/>
      <c r="C289" s="12"/>
      <c r="D289" s="12"/>
    </row>
    <row r="290" spans="2:4" hidden="1">
      <c r="B290" s="12"/>
      <c r="C290" s="12"/>
      <c r="D290" s="12"/>
    </row>
    <row r="291" spans="2:4" hidden="1">
      <c r="B291" s="12"/>
      <c r="C291" s="12"/>
      <c r="D291" s="12"/>
    </row>
    <row r="292" spans="2:4" hidden="1">
      <c r="B292" s="12"/>
      <c r="C292" s="12"/>
      <c r="D292" s="12"/>
    </row>
    <row r="293" spans="2:4" hidden="1">
      <c r="B293" s="12"/>
      <c r="C293" s="12"/>
      <c r="D293" s="12"/>
    </row>
    <row r="294" spans="2:4" hidden="1">
      <c r="B294" s="12"/>
      <c r="C294" s="12"/>
      <c r="D294" s="12"/>
    </row>
    <row r="295" spans="2:4" hidden="1">
      <c r="B295" s="12"/>
      <c r="C295" s="12"/>
      <c r="D295" s="12"/>
    </row>
    <row r="296" spans="2:4" hidden="1">
      <c r="B296" s="12"/>
      <c r="C296" s="12"/>
      <c r="D296" s="12"/>
    </row>
    <row r="297" spans="2:4" hidden="1">
      <c r="B297" s="12"/>
      <c r="C297" s="12"/>
      <c r="D297" s="12"/>
    </row>
    <row r="298" spans="2:4" hidden="1">
      <c r="B298" s="12"/>
      <c r="C298" s="12"/>
      <c r="D298" s="12"/>
    </row>
    <row r="299" spans="2:4" hidden="1">
      <c r="B299" s="12"/>
      <c r="C299" s="12"/>
      <c r="D299" s="12"/>
    </row>
    <row r="300" spans="2:4" hidden="1">
      <c r="B300" s="12"/>
      <c r="C300" s="12"/>
      <c r="D300" s="12"/>
    </row>
    <row r="301" spans="2:4" hidden="1">
      <c r="B301" s="12"/>
      <c r="C301" s="12"/>
      <c r="D301" s="12"/>
    </row>
    <row r="302" spans="2:4" hidden="1">
      <c r="B302" s="12"/>
      <c r="C302" s="12"/>
      <c r="D302" s="12"/>
    </row>
    <row r="303" spans="2:4" hidden="1">
      <c r="B303" s="12"/>
      <c r="C303" s="12"/>
      <c r="D303" s="12"/>
    </row>
    <row r="304" spans="2:4" hidden="1">
      <c r="B304" s="12"/>
      <c r="C304" s="12"/>
      <c r="D304" s="12"/>
    </row>
    <row r="305" spans="2:4" hidden="1">
      <c r="B305" s="12"/>
      <c r="C305" s="12"/>
      <c r="D305" s="12"/>
    </row>
    <row r="306" spans="2:4" hidden="1">
      <c r="B306" s="12"/>
      <c r="C306" s="12"/>
      <c r="D306" s="12"/>
    </row>
    <row r="307" spans="2:4" hidden="1">
      <c r="B307" s="12"/>
      <c r="C307" s="12"/>
      <c r="D307" s="12"/>
    </row>
    <row r="308" spans="2:4" hidden="1">
      <c r="B308" s="12"/>
      <c r="C308" s="12"/>
      <c r="D308" s="12"/>
    </row>
    <row r="309" spans="2:4" hidden="1">
      <c r="B309" s="12"/>
      <c r="C309" s="12"/>
      <c r="D309" s="12"/>
    </row>
    <row r="310" spans="2:4" hidden="1">
      <c r="B310" s="12"/>
      <c r="C310" s="12"/>
      <c r="D310" s="12"/>
    </row>
    <row r="311" spans="2:4" hidden="1">
      <c r="B311" s="12"/>
      <c r="C311" s="12"/>
      <c r="D311" s="12"/>
    </row>
    <row r="312" spans="2:4" hidden="1">
      <c r="B312" s="12"/>
      <c r="C312" s="12"/>
      <c r="D312" s="12"/>
    </row>
    <row r="313" spans="2:4" hidden="1">
      <c r="B313" s="12"/>
      <c r="C313" s="12"/>
      <c r="D313" s="12"/>
    </row>
    <row r="314" spans="2:4" hidden="1">
      <c r="B314" s="12"/>
      <c r="C314" s="12"/>
      <c r="D314" s="12"/>
    </row>
    <row r="315" spans="2:4" hidden="1">
      <c r="B315" s="12"/>
      <c r="C315" s="12"/>
      <c r="D315" s="12"/>
    </row>
    <row r="316" spans="2:4" hidden="1">
      <c r="B316" s="12"/>
      <c r="C316" s="12"/>
      <c r="D316" s="12"/>
    </row>
    <row r="317" spans="2:4" hidden="1">
      <c r="B317" s="12"/>
      <c r="C317" s="12"/>
      <c r="D317" s="12"/>
    </row>
    <row r="318" spans="2:4" hidden="1">
      <c r="B318" s="12"/>
      <c r="C318" s="12"/>
      <c r="D318" s="12"/>
    </row>
    <row r="319" spans="2:4" hidden="1">
      <c r="B319" s="12"/>
      <c r="C319" s="12"/>
      <c r="D319" s="12"/>
    </row>
    <row r="320" spans="2:4" hidden="1">
      <c r="B320" s="12"/>
      <c r="C320" s="12"/>
      <c r="D320" s="12"/>
    </row>
    <row r="321" spans="2:4" hidden="1">
      <c r="B321" s="12"/>
      <c r="C321" s="12"/>
      <c r="D321" s="12"/>
    </row>
    <row r="322" spans="2:4" hidden="1">
      <c r="B322" s="12"/>
      <c r="C322" s="12"/>
      <c r="D322" s="12"/>
    </row>
    <row r="323" spans="2:4" hidden="1">
      <c r="B323" s="12"/>
      <c r="C323" s="12"/>
      <c r="D323" s="12"/>
    </row>
    <row r="324" spans="2:4" hidden="1">
      <c r="B324" s="12"/>
      <c r="C324" s="12"/>
      <c r="D324" s="12"/>
    </row>
    <row r="325" spans="2:4" hidden="1">
      <c r="B325" s="12"/>
      <c r="C325" s="12"/>
      <c r="D325" s="12"/>
    </row>
    <row r="326" spans="2:4" hidden="1">
      <c r="B326" s="12"/>
      <c r="C326" s="12"/>
      <c r="D326" s="12"/>
    </row>
    <row r="327" spans="2:4" hidden="1">
      <c r="B327" s="12"/>
      <c r="C327" s="12"/>
      <c r="D327" s="12"/>
    </row>
    <row r="328" spans="2:4" hidden="1">
      <c r="B328" s="12"/>
      <c r="C328" s="12"/>
      <c r="D328" s="12"/>
    </row>
    <row r="329" spans="2:4" hidden="1">
      <c r="B329" s="12"/>
      <c r="C329" s="12"/>
      <c r="D329" s="12"/>
    </row>
    <row r="330" spans="2:4" hidden="1">
      <c r="B330" s="12"/>
      <c r="C330" s="12"/>
      <c r="D330" s="12"/>
    </row>
    <row r="331" spans="2:4" hidden="1">
      <c r="B331" s="12"/>
      <c r="C331" s="12"/>
      <c r="D331" s="12"/>
    </row>
    <row r="332" spans="2:4" hidden="1">
      <c r="B332" s="12"/>
      <c r="C332" s="12"/>
      <c r="D332" s="12"/>
    </row>
    <row r="333" spans="2:4" hidden="1">
      <c r="B333" s="12"/>
      <c r="C333" s="12"/>
      <c r="D333" s="12"/>
    </row>
    <row r="334" spans="2:4" hidden="1">
      <c r="B334" s="12"/>
      <c r="C334" s="12"/>
      <c r="D334" s="12"/>
    </row>
    <row r="335" spans="2:4" hidden="1">
      <c r="B335" s="12"/>
      <c r="C335" s="12"/>
      <c r="D335" s="12"/>
    </row>
    <row r="336" spans="2:4" hidden="1">
      <c r="B336" s="12"/>
      <c r="C336" s="12"/>
      <c r="D336" s="12"/>
    </row>
    <row r="337" spans="2:4" hidden="1">
      <c r="B337" s="12"/>
      <c r="C337" s="12"/>
      <c r="D337" s="12"/>
    </row>
    <row r="338" spans="2:4" hidden="1">
      <c r="B338" s="12"/>
      <c r="C338" s="12"/>
      <c r="D338" s="12"/>
    </row>
    <row r="339" spans="2:4" hidden="1">
      <c r="B339" s="12"/>
      <c r="C339" s="12"/>
      <c r="D339" s="12"/>
    </row>
    <row r="340" spans="2:4" hidden="1">
      <c r="B340" s="12"/>
      <c r="C340" s="12"/>
      <c r="D340" s="12"/>
    </row>
    <row r="341" spans="2:4" hidden="1">
      <c r="B341" s="12"/>
      <c r="C341" s="12"/>
      <c r="D341" s="12"/>
    </row>
    <row r="342" spans="2:4" hidden="1">
      <c r="B342" s="12"/>
      <c r="C342" s="12"/>
      <c r="D342" s="12"/>
    </row>
    <row r="343" spans="2:4" hidden="1">
      <c r="B343" s="12"/>
      <c r="C343" s="12"/>
      <c r="D343" s="12"/>
    </row>
    <row r="344" spans="2:4" hidden="1">
      <c r="B344" s="12"/>
      <c r="C344" s="12"/>
      <c r="D344" s="12"/>
    </row>
    <row r="345" spans="2:4" hidden="1">
      <c r="B345" s="12"/>
      <c r="C345" s="12"/>
      <c r="D345" s="12"/>
    </row>
    <row r="346" spans="2:4" hidden="1">
      <c r="B346" s="12"/>
      <c r="C346" s="12"/>
      <c r="D346" s="12"/>
    </row>
    <row r="347" spans="2:4" hidden="1">
      <c r="B347" s="12"/>
      <c r="C347" s="12"/>
      <c r="D347" s="12"/>
    </row>
    <row r="348" spans="2:4" hidden="1">
      <c r="B348" s="12"/>
      <c r="C348" s="12"/>
      <c r="D348" s="12"/>
    </row>
    <row r="349" spans="2:4" hidden="1">
      <c r="B349" s="12"/>
      <c r="C349" s="12"/>
      <c r="D349" s="12"/>
    </row>
    <row r="350" spans="2:4" hidden="1">
      <c r="B350" s="12"/>
      <c r="C350" s="12"/>
      <c r="D350" s="12"/>
    </row>
    <row r="351" spans="2:4" hidden="1">
      <c r="B351" s="12"/>
      <c r="C351" s="12"/>
      <c r="D351" s="12"/>
    </row>
    <row r="352" spans="2:4" hidden="1">
      <c r="B352" s="12"/>
      <c r="C352" s="12"/>
      <c r="D352" s="12"/>
    </row>
    <row r="353" spans="2:4" hidden="1">
      <c r="B353" s="12"/>
      <c r="C353" s="12"/>
      <c r="D353" s="12"/>
    </row>
    <row r="354" spans="2:4" hidden="1">
      <c r="B354" s="12"/>
      <c r="C354" s="12"/>
      <c r="D354" s="12"/>
    </row>
    <row r="355" spans="2:4" hidden="1">
      <c r="B355" s="12"/>
      <c r="C355" s="12"/>
      <c r="D355" s="12"/>
    </row>
    <row r="356" spans="2:4" hidden="1">
      <c r="B356" s="12"/>
      <c r="C356" s="12"/>
      <c r="D356" s="12"/>
    </row>
    <row r="357" spans="2:4" hidden="1">
      <c r="B357" s="12"/>
      <c r="C357" s="12"/>
      <c r="D357" s="12"/>
    </row>
    <row r="358" spans="2:4" hidden="1">
      <c r="B358" s="12"/>
      <c r="C358" s="12"/>
      <c r="D358" s="12"/>
    </row>
    <row r="359" spans="2:4" hidden="1">
      <c r="B359" s="12"/>
      <c r="C359" s="12"/>
      <c r="D359" s="12"/>
    </row>
    <row r="360" spans="2:4" hidden="1">
      <c r="B360" s="12"/>
      <c r="C360" s="12"/>
      <c r="D360" s="12"/>
    </row>
    <row r="361" spans="2:4" hidden="1">
      <c r="B361" s="12"/>
      <c r="C361" s="12"/>
      <c r="D361" s="12"/>
    </row>
    <row r="362" spans="2:4" hidden="1">
      <c r="B362" s="12"/>
      <c r="C362" s="12"/>
      <c r="D362" s="12"/>
    </row>
    <row r="363" spans="2:4" hidden="1">
      <c r="B363" s="12"/>
      <c r="C363" s="12"/>
      <c r="D363" s="12"/>
    </row>
    <row r="364" spans="2:4" hidden="1">
      <c r="B364" s="12"/>
      <c r="C364" s="12"/>
      <c r="D364" s="12"/>
    </row>
    <row r="365" spans="2:4" hidden="1">
      <c r="B365" s="12"/>
      <c r="C365" s="12"/>
      <c r="D365" s="12"/>
    </row>
    <row r="366" spans="2:4" hidden="1">
      <c r="B366" s="12"/>
      <c r="C366" s="12"/>
      <c r="D366" s="12"/>
    </row>
    <row r="367" spans="2:4" hidden="1">
      <c r="B367" s="12"/>
      <c r="C367" s="12"/>
      <c r="D367" s="12"/>
    </row>
    <row r="368" spans="2:4" hidden="1">
      <c r="B368" s="12"/>
      <c r="C368" s="12"/>
      <c r="D368" s="12"/>
    </row>
    <row r="369" spans="2:4" hidden="1">
      <c r="B369" s="12"/>
      <c r="C369" s="12"/>
      <c r="D369" s="12"/>
    </row>
    <row r="370" spans="2:4" hidden="1">
      <c r="B370" s="12"/>
      <c r="C370" s="12"/>
      <c r="D370" s="12"/>
    </row>
    <row r="371" spans="2:4" hidden="1">
      <c r="B371" s="12"/>
      <c r="C371" s="12"/>
      <c r="D371" s="12"/>
    </row>
    <row r="372" spans="2:4" hidden="1">
      <c r="B372" s="12"/>
      <c r="C372" s="12"/>
      <c r="D372" s="12"/>
    </row>
    <row r="373" spans="2:4" hidden="1">
      <c r="B373" s="12"/>
      <c r="C373" s="12"/>
      <c r="D373" s="12"/>
    </row>
    <row r="374" spans="2:4" hidden="1">
      <c r="B374" s="12"/>
      <c r="C374" s="12"/>
      <c r="D374" s="12"/>
    </row>
    <row r="375" spans="2:4" hidden="1">
      <c r="B375" s="12"/>
      <c r="C375" s="12"/>
      <c r="D375" s="12"/>
    </row>
    <row r="376" spans="2:4" hidden="1">
      <c r="B376" s="12"/>
      <c r="C376" s="12"/>
      <c r="D376" s="12"/>
    </row>
    <row r="377" spans="2:4" hidden="1">
      <c r="B377" s="12"/>
      <c r="C377" s="12"/>
      <c r="D377" s="12"/>
    </row>
    <row r="378" spans="2:4" hidden="1">
      <c r="B378" s="12"/>
      <c r="C378" s="12"/>
      <c r="D378" s="12"/>
    </row>
    <row r="379" spans="2:4" hidden="1">
      <c r="B379" s="12"/>
      <c r="C379" s="12"/>
      <c r="D379" s="12"/>
    </row>
    <row r="380" spans="2:4" hidden="1">
      <c r="B380" s="12"/>
      <c r="C380" s="12"/>
      <c r="D380" s="12"/>
    </row>
    <row r="381" spans="2:4" hidden="1">
      <c r="B381" s="12"/>
      <c r="C381" s="12"/>
      <c r="D381" s="12"/>
    </row>
    <row r="382" spans="2:4" hidden="1">
      <c r="B382" s="12"/>
      <c r="C382" s="12"/>
      <c r="D382" s="12"/>
    </row>
    <row r="383" spans="2:4" hidden="1">
      <c r="B383" s="12"/>
      <c r="C383" s="12"/>
      <c r="D383" s="12"/>
    </row>
    <row r="384" spans="2:4" hidden="1">
      <c r="B384" s="12"/>
      <c r="C384" s="12"/>
      <c r="D384" s="12"/>
    </row>
    <row r="385" spans="2:4" hidden="1">
      <c r="B385" s="12"/>
      <c r="C385" s="12"/>
      <c r="D385" s="12"/>
    </row>
    <row r="386" spans="2:4" hidden="1">
      <c r="B386" s="12"/>
      <c r="C386" s="12"/>
      <c r="D386" s="12"/>
    </row>
    <row r="387" spans="2:4" hidden="1">
      <c r="B387" s="12"/>
      <c r="C387" s="12"/>
      <c r="D387" s="12"/>
    </row>
    <row r="388" spans="2:4" hidden="1">
      <c r="B388" s="12"/>
      <c r="C388" s="12"/>
      <c r="D388" s="12"/>
    </row>
    <row r="389" spans="2:4" hidden="1">
      <c r="B389" s="12"/>
      <c r="C389" s="12"/>
      <c r="D389" s="12"/>
    </row>
    <row r="390" spans="2:4" hidden="1">
      <c r="B390" s="12"/>
      <c r="C390" s="12"/>
      <c r="D390" s="12"/>
    </row>
    <row r="391" spans="2:4" hidden="1">
      <c r="B391" s="12"/>
      <c r="C391" s="12"/>
      <c r="D391" s="12"/>
    </row>
    <row r="392" spans="2:4" hidden="1">
      <c r="B392" s="12"/>
      <c r="C392" s="12"/>
      <c r="D392" s="12"/>
    </row>
    <row r="393" spans="2:4" hidden="1">
      <c r="B393" s="12"/>
      <c r="C393" s="12"/>
      <c r="D393" s="12"/>
    </row>
    <row r="394" spans="2:4" hidden="1">
      <c r="B394" s="12"/>
      <c r="C394" s="12"/>
      <c r="D394" s="12"/>
    </row>
    <row r="395" spans="2:4" hidden="1">
      <c r="B395" s="12"/>
      <c r="C395" s="12"/>
      <c r="D395" s="12"/>
    </row>
    <row r="396" spans="2:4" hidden="1">
      <c r="B396" s="12"/>
      <c r="C396" s="12"/>
      <c r="D396" s="12"/>
    </row>
    <row r="397" spans="2:4" hidden="1">
      <c r="B397" s="12"/>
      <c r="C397" s="12"/>
      <c r="D397" s="12"/>
    </row>
    <row r="398" spans="2:4" hidden="1">
      <c r="B398" s="12"/>
      <c r="C398" s="12"/>
      <c r="D398" s="12"/>
    </row>
    <row r="399" spans="2:4" hidden="1">
      <c r="B399" s="12"/>
      <c r="C399" s="12"/>
      <c r="D399" s="12"/>
    </row>
    <row r="400" spans="2:4" hidden="1">
      <c r="B400" s="12"/>
      <c r="C400" s="12"/>
      <c r="D400" s="12"/>
    </row>
    <row r="401" spans="2:4" hidden="1">
      <c r="B401" s="12"/>
      <c r="C401" s="12"/>
      <c r="D401" s="12"/>
    </row>
    <row r="402" spans="2:4" hidden="1">
      <c r="B402" s="12"/>
      <c r="C402" s="12"/>
      <c r="D402" s="12"/>
    </row>
    <row r="403" spans="2:4" hidden="1">
      <c r="B403" s="12"/>
      <c r="C403" s="12"/>
      <c r="D403" s="12"/>
    </row>
    <row r="404" spans="2:4" hidden="1">
      <c r="B404" s="12"/>
      <c r="C404" s="12"/>
      <c r="D404" s="12"/>
    </row>
    <row r="405" spans="2:4" hidden="1">
      <c r="B405" s="12"/>
      <c r="C405" s="12"/>
      <c r="D405" s="12"/>
    </row>
    <row r="406" spans="2:4" hidden="1">
      <c r="B406" s="12"/>
      <c r="C406" s="12"/>
      <c r="D406" s="12"/>
    </row>
    <row r="407" spans="2:4" hidden="1">
      <c r="B407" s="12"/>
      <c r="C407" s="12"/>
      <c r="D407" s="12"/>
    </row>
    <row r="408" spans="2:4" hidden="1">
      <c r="B408" s="12"/>
      <c r="C408" s="12"/>
      <c r="D408" s="12"/>
    </row>
    <row r="409" spans="2:4" hidden="1">
      <c r="B409" s="12"/>
      <c r="C409" s="12"/>
      <c r="D409" s="12"/>
    </row>
    <row r="410" spans="2:4" hidden="1">
      <c r="B410" s="12"/>
      <c r="C410" s="12"/>
      <c r="D410" s="12"/>
    </row>
    <row r="411" spans="2:4" hidden="1">
      <c r="B411" s="12"/>
      <c r="C411" s="12"/>
      <c r="D411" s="12"/>
    </row>
    <row r="412" spans="2:4" hidden="1">
      <c r="B412" s="12"/>
      <c r="C412" s="12"/>
      <c r="D412" s="12"/>
    </row>
    <row r="413" spans="2:4" hidden="1">
      <c r="B413" s="12"/>
      <c r="C413" s="12"/>
      <c r="D413" s="12"/>
    </row>
    <row r="414" spans="2:4" hidden="1">
      <c r="B414" s="12"/>
      <c r="C414" s="12"/>
      <c r="D414" s="12"/>
    </row>
    <row r="415" spans="2:4" hidden="1">
      <c r="B415" s="12"/>
      <c r="C415" s="12"/>
      <c r="D415" s="12"/>
    </row>
    <row r="416" spans="2:4" hidden="1">
      <c r="B416" s="12"/>
      <c r="C416" s="12"/>
      <c r="D416" s="12"/>
    </row>
    <row r="417" spans="2:4" hidden="1">
      <c r="B417" s="12"/>
      <c r="C417" s="12"/>
      <c r="D417" s="12"/>
    </row>
    <row r="418" spans="2:4" hidden="1">
      <c r="B418" s="12"/>
      <c r="C418" s="12"/>
      <c r="D418" s="12"/>
    </row>
    <row r="419" spans="2:4" hidden="1">
      <c r="B419" s="12"/>
      <c r="C419" s="12"/>
      <c r="D419" s="12"/>
    </row>
    <row r="420" spans="2:4" hidden="1">
      <c r="B420" s="12"/>
      <c r="C420" s="12"/>
      <c r="D420" s="12"/>
    </row>
    <row r="421" spans="2:4" hidden="1">
      <c r="B421" s="12"/>
      <c r="C421" s="12"/>
      <c r="D421" s="12"/>
    </row>
    <row r="422" spans="2:4" hidden="1">
      <c r="B422" s="12"/>
      <c r="C422" s="12"/>
      <c r="D422" s="12"/>
    </row>
    <row r="423" spans="2:4" hidden="1">
      <c r="B423" s="12"/>
      <c r="C423" s="12"/>
      <c r="D423" s="12"/>
    </row>
    <row r="424" spans="2:4" hidden="1">
      <c r="B424" s="12"/>
      <c r="C424" s="12"/>
      <c r="D424" s="12"/>
    </row>
    <row r="425" spans="2:4" hidden="1">
      <c r="B425" s="12"/>
      <c r="C425" s="12"/>
      <c r="D425" s="12"/>
    </row>
    <row r="426" spans="2:4" hidden="1">
      <c r="B426" s="12"/>
      <c r="C426" s="12"/>
      <c r="D426" s="12"/>
    </row>
    <row r="427" spans="2:4" hidden="1">
      <c r="B427" s="12"/>
      <c r="C427" s="12"/>
      <c r="D427" s="12"/>
    </row>
    <row r="428" spans="2:4" hidden="1">
      <c r="B428" s="12"/>
      <c r="C428" s="12"/>
      <c r="D428" s="12"/>
    </row>
    <row r="429" spans="2:4" hidden="1">
      <c r="B429" s="12"/>
      <c r="C429" s="12"/>
      <c r="D429" s="12"/>
    </row>
    <row r="430" spans="2:4" hidden="1">
      <c r="B430" s="12"/>
      <c r="C430" s="12"/>
      <c r="D430" s="12"/>
    </row>
    <row r="431" spans="2:4" hidden="1">
      <c r="B431" s="12"/>
      <c r="C431" s="12"/>
      <c r="D431" s="12"/>
    </row>
    <row r="432" spans="2:4" hidden="1">
      <c r="B432" s="12"/>
      <c r="C432" s="12"/>
      <c r="D432" s="12"/>
    </row>
    <row r="433" spans="2:4" hidden="1">
      <c r="B433" s="12"/>
      <c r="C433" s="12"/>
      <c r="D433" s="12"/>
    </row>
    <row r="434" spans="2:4" hidden="1">
      <c r="B434" s="12"/>
      <c r="C434" s="12"/>
      <c r="D434" s="12"/>
    </row>
    <row r="435" spans="2:4" hidden="1">
      <c r="B435" s="12"/>
      <c r="C435" s="12"/>
      <c r="D435" s="12"/>
    </row>
    <row r="436" spans="2:4" hidden="1">
      <c r="B436" s="12"/>
      <c r="C436" s="12"/>
      <c r="D436" s="12"/>
    </row>
    <row r="437" spans="2:4" hidden="1">
      <c r="B437" s="12"/>
      <c r="C437" s="12"/>
      <c r="D437" s="12"/>
    </row>
    <row r="438" spans="2:4" hidden="1">
      <c r="B438" s="12"/>
      <c r="C438" s="12"/>
      <c r="D438" s="12"/>
    </row>
    <row r="439" spans="2:4" hidden="1">
      <c r="B439" s="12"/>
      <c r="C439" s="12"/>
      <c r="D439" s="12"/>
    </row>
    <row r="440" spans="2:4" hidden="1">
      <c r="B440" s="12"/>
      <c r="C440" s="12"/>
      <c r="D440" s="12"/>
    </row>
    <row r="441" spans="2:4" hidden="1">
      <c r="B441" s="12"/>
      <c r="C441" s="12"/>
      <c r="D441" s="12"/>
    </row>
    <row r="442" spans="2:4" hidden="1">
      <c r="B442" s="12"/>
      <c r="C442" s="12"/>
      <c r="D442" s="12"/>
    </row>
    <row r="443" spans="2:4" hidden="1">
      <c r="B443" s="12"/>
      <c r="C443" s="12"/>
      <c r="D443" s="12"/>
    </row>
    <row r="444" spans="2:4" hidden="1">
      <c r="B444" s="12"/>
      <c r="C444" s="12"/>
      <c r="D444" s="12"/>
    </row>
    <row r="445" spans="2:4" hidden="1">
      <c r="B445" s="12"/>
      <c r="C445" s="12"/>
      <c r="D445" s="12"/>
    </row>
    <row r="446" spans="2:4" hidden="1">
      <c r="B446" s="12"/>
      <c r="C446" s="12"/>
      <c r="D446" s="12"/>
    </row>
    <row r="447" spans="2:4" hidden="1">
      <c r="B447" s="12"/>
      <c r="C447" s="12"/>
      <c r="D447" s="12"/>
    </row>
    <row r="448" spans="2:4" hidden="1">
      <c r="B448" s="12"/>
      <c r="C448" s="12"/>
      <c r="D448" s="12"/>
    </row>
    <row r="449" spans="2:4" hidden="1">
      <c r="B449" s="12"/>
      <c r="C449" s="12"/>
      <c r="D449" s="12"/>
    </row>
    <row r="450" spans="2:4" hidden="1">
      <c r="B450" s="12"/>
      <c r="C450" s="12"/>
      <c r="D450" s="12"/>
    </row>
    <row r="451" spans="2:4" hidden="1">
      <c r="B451" s="12"/>
      <c r="C451" s="12"/>
      <c r="D451" s="12"/>
    </row>
    <row r="452" spans="2:4" hidden="1">
      <c r="B452" s="12"/>
      <c r="C452" s="12"/>
      <c r="D452" s="12"/>
    </row>
    <row r="453" spans="2:4" hidden="1">
      <c r="B453" s="12"/>
      <c r="C453" s="12"/>
      <c r="D453" s="12"/>
    </row>
    <row r="454" spans="2:4" hidden="1">
      <c r="B454" s="12"/>
      <c r="C454" s="12"/>
      <c r="D454" s="12"/>
    </row>
    <row r="455" spans="2:4" hidden="1">
      <c r="B455" s="12"/>
      <c r="C455" s="12"/>
      <c r="D455" s="12"/>
    </row>
    <row r="456" spans="2:4" hidden="1">
      <c r="B456" s="12"/>
      <c r="C456" s="12"/>
      <c r="D456" s="12"/>
    </row>
    <row r="457" spans="2:4" hidden="1">
      <c r="B457" s="12"/>
      <c r="C457" s="12"/>
      <c r="D457" s="12"/>
    </row>
    <row r="458" spans="2:4" hidden="1">
      <c r="B458" s="12"/>
      <c r="C458" s="12"/>
      <c r="D458" s="12"/>
    </row>
    <row r="459" spans="2:4" hidden="1">
      <c r="B459" s="12"/>
      <c r="C459" s="12"/>
      <c r="D459" s="12"/>
    </row>
    <row r="460" spans="2:4" hidden="1">
      <c r="B460" s="12"/>
      <c r="C460" s="12"/>
      <c r="D460" s="12"/>
    </row>
    <row r="461" spans="2:4" hidden="1">
      <c r="B461" s="12"/>
      <c r="C461" s="12"/>
      <c r="D461" s="12"/>
    </row>
    <row r="462" spans="2:4" hidden="1">
      <c r="B462" s="12"/>
      <c r="C462" s="12"/>
      <c r="D462" s="12"/>
    </row>
    <row r="463" spans="2:4" hidden="1">
      <c r="B463" s="12"/>
      <c r="C463" s="12"/>
      <c r="D463" s="12"/>
    </row>
    <row r="464" spans="2:4" hidden="1">
      <c r="B464" s="12"/>
      <c r="C464" s="12"/>
      <c r="D464" s="12"/>
    </row>
    <row r="465" spans="2:4" hidden="1">
      <c r="B465" s="12"/>
      <c r="C465" s="12"/>
      <c r="D465" s="12"/>
    </row>
    <row r="466" spans="2:4" hidden="1">
      <c r="B466" s="12"/>
      <c r="C466" s="12"/>
      <c r="D466" s="12"/>
    </row>
    <row r="467" spans="2:4" hidden="1">
      <c r="B467" s="12"/>
      <c r="C467" s="12"/>
      <c r="D467" s="12"/>
    </row>
    <row r="468" spans="2:4" hidden="1">
      <c r="B468" s="12"/>
      <c r="C468" s="12"/>
      <c r="D468" s="12"/>
    </row>
    <row r="469" spans="2:4" hidden="1">
      <c r="B469" s="12"/>
      <c r="C469" s="12"/>
      <c r="D469" s="12"/>
    </row>
    <row r="470" spans="2:4" hidden="1">
      <c r="B470" s="12"/>
      <c r="C470" s="12"/>
      <c r="D470" s="12"/>
    </row>
    <row r="471" spans="2:4" hidden="1">
      <c r="B471" s="12"/>
      <c r="C471" s="12"/>
      <c r="D471" s="12"/>
    </row>
    <row r="472" spans="2:4" hidden="1">
      <c r="B472" s="12"/>
      <c r="C472" s="12"/>
      <c r="D472" s="12"/>
    </row>
    <row r="473" spans="2:4" hidden="1">
      <c r="B473" s="12"/>
      <c r="C473" s="12"/>
      <c r="D473" s="12"/>
    </row>
    <row r="474" spans="2:4" hidden="1">
      <c r="B474" s="12"/>
      <c r="C474" s="12"/>
      <c r="D474" s="12"/>
    </row>
    <row r="475" spans="2:4" hidden="1">
      <c r="B475" s="12"/>
      <c r="C475" s="12"/>
      <c r="D475" s="12"/>
    </row>
    <row r="476" spans="2:4" hidden="1">
      <c r="B476" s="12"/>
      <c r="C476" s="12"/>
      <c r="D476" s="12"/>
    </row>
    <row r="477" spans="2:4" hidden="1">
      <c r="B477" s="12"/>
      <c r="C477" s="12"/>
      <c r="D477" s="12"/>
    </row>
    <row r="478" spans="2:4" hidden="1">
      <c r="B478" s="12"/>
      <c r="C478" s="12"/>
      <c r="D478" s="12"/>
    </row>
    <row r="479" spans="2:4" hidden="1">
      <c r="B479" s="12"/>
      <c r="C479" s="12"/>
      <c r="D479" s="12"/>
    </row>
    <row r="480" spans="2:4" hidden="1">
      <c r="B480" s="12"/>
      <c r="C480" s="12"/>
      <c r="D480" s="12"/>
    </row>
    <row r="481" spans="2:4" hidden="1">
      <c r="B481" s="12"/>
      <c r="C481" s="12"/>
      <c r="D481" s="12"/>
    </row>
    <row r="482" spans="2:4" hidden="1">
      <c r="B482" s="12"/>
      <c r="C482" s="12"/>
      <c r="D482" s="12"/>
    </row>
    <row r="483" spans="2:4" hidden="1">
      <c r="B483" s="12"/>
      <c r="C483" s="12"/>
      <c r="D483" s="12"/>
    </row>
    <row r="484" spans="2:4" hidden="1">
      <c r="B484" s="12"/>
      <c r="C484" s="12"/>
      <c r="D484" s="12"/>
    </row>
    <row r="485" spans="2:4" hidden="1">
      <c r="B485" s="12"/>
      <c r="C485" s="12"/>
      <c r="D485" s="12"/>
    </row>
    <row r="486" spans="2:4" hidden="1">
      <c r="B486" s="12"/>
      <c r="C486" s="12"/>
      <c r="D486" s="12"/>
    </row>
    <row r="487" spans="2:4" hidden="1">
      <c r="B487" s="12"/>
      <c r="C487" s="12"/>
      <c r="D487" s="12"/>
    </row>
    <row r="488" spans="2:4" hidden="1">
      <c r="B488" s="12"/>
      <c r="C488" s="12"/>
      <c r="D488" s="12"/>
    </row>
    <row r="489" spans="2:4" hidden="1">
      <c r="B489" s="12"/>
      <c r="C489" s="12"/>
      <c r="D489" s="12"/>
    </row>
    <row r="490" spans="2:4" hidden="1">
      <c r="B490" s="12"/>
      <c r="C490" s="12"/>
      <c r="D490" s="12"/>
    </row>
    <row r="491" spans="2:4" hidden="1">
      <c r="B491" s="12"/>
      <c r="C491" s="12"/>
      <c r="D491" s="12"/>
    </row>
    <row r="492" spans="2:4" hidden="1">
      <c r="B492" s="12"/>
      <c r="C492" s="12"/>
      <c r="D492" s="12"/>
    </row>
    <row r="493" spans="2:4" hidden="1">
      <c r="B493" s="12"/>
      <c r="C493" s="12"/>
      <c r="D493" s="12"/>
    </row>
    <row r="494" spans="2:4" hidden="1">
      <c r="B494" s="12"/>
      <c r="C494" s="12"/>
      <c r="D494" s="12"/>
    </row>
    <row r="495" spans="2:4" hidden="1">
      <c r="B495" s="12"/>
      <c r="C495" s="12"/>
      <c r="D495" s="12"/>
    </row>
    <row r="496" spans="2:4" hidden="1">
      <c r="B496" s="12"/>
      <c r="C496" s="12"/>
      <c r="D496" s="12"/>
    </row>
    <row r="497" spans="2:4" hidden="1">
      <c r="B497" s="12"/>
      <c r="C497" s="12"/>
      <c r="D497" s="12"/>
    </row>
    <row r="498" spans="2:4" hidden="1">
      <c r="B498" s="12"/>
      <c r="C498" s="12"/>
      <c r="D498" s="12"/>
    </row>
    <row r="499" spans="2:4" hidden="1">
      <c r="B499" s="12"/>
      <c r="C499" s="12"/>
      <c r="D499" s="12"/>
    </row>
    <row r="500" spans="2:4" hidden="1">
      <c r="B500" s="12"/>
      <c r="C500" s="12"/>
      <c r="D500" s="12"/>
    </row>
    <row r="501" spans="2:4" hidden="1">
      <c r="B501" s="12"/>
      <c r="C501" s="12"/>
      <c r="D501" s="12"/>
    </row>
    <row r="502" spans="2:4" hidden="1">
      <c r="B502" s="12"/>
      <c r="C502" s="12"/>
      <c r="D502" s="12"/>
    </row>
    <row r="503" spans="2:4" hidden="1">
      <c r="B503" s="12"/>
      <c r="C503" s="12"/>
      <c r="D503" s="12"/>
    </row>
    <row r="504" spans="2:4" hidden="1">
      <c r="B504" s="12"/>
      <c r="C504" s="12"/>
      <c r="D504" s="12"/>
    </row>
    <row r="505" spans="2:4" hidden="1">
      <c r="B505" s="12"/>
      <c r="C505" s="12"/>
      <c r="D505" s="12"/>
    </row>
    <row r="506" spans="2:4" hidden="1">
      <c r="B506" s="12"/>
      <c r="C506" s="12"/>
      <c r="D506" s="12"/>
    </row>
    <row r="507" spans="2:4" hidden="1">
      <c r="B507" s="12"/>
      <c r="C507" s="12"/>
      <c r="D507" s="12"/>
    </row>
    <row r="508" spans="2:4" hidden="1">
      <c r="B508" s="12"/>
      <c r="C508" s="12"/>
      <c r="D508" s="12"/>
    </row>
    <row r="509" spans="2:4" hidden="1">
      <c r="B509" s="12"/>
      <c r="C509" s="12"/>
      <c r="D509" s="12"/>
    </row>
    <row r="510" spans="2:4" hidden="1">
      <c r="B510" s="12"/>
      <c r="C510" s="12"/>
      <c r="D510" s="12"/>
    </row>
    <row r="511" spans="2:4" hidden="1">
      <c r="B511" s="12"/>
      <c r="C511" s="12"/>
      <c r="D511" s="12"/>
    </row>
    <row r="512" spans="2:4" hidden="1">
      <c r="B512" s="12"/>
      <c r="C512" s="12"/>
      <c r="D512" s="12"/>
    </row>
    <row r="513" spans="2:4" hidden="1">
      <c r="B513" s="12"/>
      <c r="C513" s="12"/>
      <c r="D513" s="12"/>
    </row>
    <row r="514" spans="2:4" hidden="1">
      <c r="B514" s="12"/>
      <c r="C514" s="12"/>
      <c r="D514" s="12"/>
    </row>
    <row r="515" spans="2:4" hidden="1">
      <c r="B515" s="12"/>
      <c r="C515" s="12"/>
      <c r="D515" s="12"/>
    </row>
    <row r="516" spans="2:4" hidden="1">
      <c r="B516" s="12"/>
      <c r="C516" s="12"/>
      <c r="D516" s="12"/>
    </row>
    <row r="517" spans="2:4" hidden="1">
      <c r="B517" s="12"/>
      <c r="C517" s="12"/>
      <c r="D517" s="12"/>
    </row>
    <row r="518" spans="2:4" hidden="1">
      <c r="B518" s="12"/>
      <c r="C518" s="12"/>
      <c r="D518" s="12"/>
    </row>
    <row r="519" spans="2:4" hidden="1">
      <c r="B519" s="12"/>
      <c r="C519" s="12"/>
      <c r="D519" s="12"/>
    </row>
    <row r="520" spans="2:4" hidden="1">
      <c r="B520" s="12"/>
      <c r="C520" s="12"/>
      <c r="D520" s="12"/>
    </row>
    <row r="521" spans="2:4" hidden="1">
      <c r="B521" s="12"/>
      <c r="C521" s="12"/>
      <c r="D521" s="12"/>
    </row>
    <row r="522" spans="2:4" hidden="1">
      <c r="B522" s="12"/>
      <c r="C522" s="12"/>
      <c r="D522" s="12"/>
    </row>
    <row r="523" spans="2:4" hidden="1">
      <c r="B523" s="12"/>
      <c r="C523" s="12"/>
      <c r="D523" s="12"/>
    </row>
    <row r="524" spans="2:4" hidden="1">
      <c r="B524" s="12"/>
      <c r="C524" s="12"/>
      <c r="D524" s="12"/>
    </row>
    <row r="525" spans="2:4" hidden="1">
      <c r="B525" s="12"/>
      <c r="C525" s="12"/>
      <c r="D525" s="12"/>
    </row>
    <row r="526" spans="2:4" hidden="1">
      <c r="B526" s="12"/>
      <c r="C526" s="12"/>
      <c r="D526" s="12"/>
    </row>
    <row r="527" spans="2:4" hidden="1">
      <c r="B527" s="12"/>
      <c r="C527" s="12"/>
      <c r="D527" s="12"/>
    </row>
    <row r="528" spans="2:4" hidden="1">
      <c r="B528" s="12"/>
      <c r="C528" s="12"/>
      <c r="D528" s="12"/>
    </row>
    <row r="529" spans="2:4" hidden="1">
      <c r="B529" s="12"/>
      <c r="C529" s="12"/>
      <c r="D529" s="12"/>
    </row>
    <row r="530" spans="2:4" hidden="1">
      <c r="B530" s="12"/>
      <c r="C530" s="12"/>
      <c r="D530" s="12"/>
    </row>
    <row r="531" spans="2:4" hidden="1">
      <c r="B531" s="12"/>
      <c r="C531" s="12"/>
      <c r="D531" s="12"/>
    </row>
    <row r="532" spans="2:4" hidden="1">
      <c r="B532" s="12"/>
      <c r="C532" s="12"/>
      <c r="D532" s="12"/>
    </row>
    <row r="533" spans="2:4" hidden="1">
      <c r="B533" s="12"/>
      <c r="C533" s="12"/>
      <c r="D533" s="12"/>
    </row>
    <row r="534" spans="2:4" hidden="1">
      <c r="B534" s="12"/>
      <c r="C534" s="12"/>
      <c r="D534" s="12"/>
    </row>
    <row r="535" spans="2:4" hidden="1">
      <c r="B535" s="12"/>
      <c r="C535" s="12"/>
      <c r="D535" s="12"/>
    </row>
    <row r="536" spans="2:4" hidden="1">
      <c r="B536" s="12"/>
      <c r="C536" s="12"/>
      <c r="D536" s="12"/>
    </row>
    <row r="537" spans="2:4" hidden="1">
      <c r="B537" s="12"/>
      <c r="C537" s="12"/>
      <c r="D537" s="12"/>
    </row>
    <row r="538" spans="2:4" hidden="1">
      <c r="B538" s="12"/>
      <c r="C538" s="12"/>
      <c r="D538" s="12"/>
    </row>
    <row r="539" spans="2:4" hidden="1">
      <c r="B539" s="12"/>
      <c r="C539" s="12"/>
      <c r="D539" s="12"/>
    </row>
    <row r="540" spans="2:4" hidden="1">
      <c r="B540" s="12"/>
      <c r="C540" s="12"/>
      <c r="D540" s="12"/>
    </row>
    <row r="541" spans="2:4" hidden="1">
      <c r="B541" s="12"/>
      <c r="C541" s="12"/>
      <c r="D541" s="12"/>
    </row>
    <row r="542" spans="2:4" hidden="1">
      <c r="B542" s="12"/>
      <c r="C542" s="12"/>
      <c r="D542" s="12"/>
    </row>
    <row r="543" spans="2:4" hidden="1">
      <c r="B543" s="12"/>
      <c r="C543" s="12"/>
      <c r="D543" s="12"/>
    </row>
    <row r="544" spans="2:4" hidden="1">
      <c r="B544" s="12"/>
      <c r="C544" s="12"/>
      <c r="D544" s="12"/>
    </row>
    <row r="545" spans="2:4" hidden="1">
      <c r="B545" s="12"/>
      <c r="C545" s="12"/>
      <c r="D545" s="12"/>
    </row>
    <row r="546" spans="2:4" hidden="1">
      <c r="B546" s="12"/>
      <c r="C546" s="12"/>
      <c r="D546" s="12"/>
    </row>
    <row r="547" spans="2:4" hidden="1">
      <c r="B547" s="12"/>
      <c r="C547" s="12"/>
      <c r="D547" s="12"/>
    </row>
    <row r="548" spans="2:4" hidden="1">
      <c r="B548" s="12"/>
      <c r="C548" s="12"/>
      <c r="D548" s="12"/>
    </row>
    <row r="549" spans="2:4" hidden="1">
      <c r="B549" s="12"/>
      <c r="C549" s="12"/>
      <c r="D549" s="12"/>
    </row>
    <row r="550" spans="2:4" hidden="1">
      <c r="B550" s="12"/>
      <c r="C550" s="12"/>
      <c r="D550" s="12"/>
    </row>
    <row r="551" spans="2:4" hidden="1">
      <c r="B551" s="12"/>
      <c r="C551" s="12"/>
      <c r="D551" s="12"/>
    </row>
    <row r="552" spans="2:4" hidden="1">
      <c r="B552" s="12"/>
      <c r="C552" s="12"/>
      <c r="D552" s="12"/>
    </row>
    <row r="553" spans="2:4" hidden="1">
      <c r="B553" s="12"/>
      <c r="C553" s="12"/>
      <c r="D553" s="12"/>
    </row>
    <row r="554" spans="2:4" hidden="1">
      <c r="B554" s="12"/>
      <c r="C554" s="12"/>
      <c r="D554" s="12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69"/>
  <sheetViews>
    <sheetView rightToLeft="1" workbookViewId="0">
      <selection activeCell="A7" sqref="A7"/>
    </sheetView>
  </sheetViews>
  <sheetFormatPr defaultColWidth="0" defaultRowHeight="18" zeroHeight="1"/>
  <cols>
    <col min="1" max="1" width="44.85546875" style="11" bestFit="1" customWidth="1"/>
    <col min="2" max="2" width="12.42578125" style="11" customWidth="1"/>
    <col min="3" max="3" width="12.7109375" style="11" customWidth="1"/>
    <col min="4" max="4" width="11.85546875" style="11" customWidth="1"/>
    <col min="5" max="5" width="11.57031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6.85546875" style="12" customWidth="1"/>
    <col min="10" max="10" width="25.42578125" style="14" customWidth="1"/>
    <col min="11" max="11" width="7.7109375" style="14" hidden="1" customWidth="1"/>
    <col min="12" max="12" width="7.140625" style="14" hidden="1" customWidth="1"/>
    <col min="13" max="13" width="6" style="14" hidden="1" customWidth="1"/>
    <col min="14" max="14" width="7.85546875" style="14" hidden="1" customWidth="1"/>
    <col min="15" max="15" width="8.140625" style="14" hidden="1" customWidth="1"/>
    <col min="16" max="16" width="6.28515625" style="12" hidden="1" customWidth="1"/>
    <col min="17" max="17" width="8" style="12" hidden="1" customWidth="1"/>
    <col min="18" max="18" width="8.7109375" style="12" hidden="1" customWidth="1"/>
    <col min="19" max="19" width="10" style="12" hidden="1" customWidth="1"/>
    <col min="20" max="20" width="9.5703125" style="12" hidden="1" customWidth="1"/>
    <col min="21" max="21" width="6.140625" style="12" hidden="1" customWidth="1"/>
    <col min="22" max="23" width="5.7109375" style="12" hidden="1" customWidth="1"/>
    <col min="24" max="24" width="6.85546875" style="12" hidden="1" customWidth="1"/>
    <col min="25" max="25" width="6.42578125" style="12" hidden="1" customWidth="1"/>
    <col min="26" max="26" width="6.7109375" style="12" hidden="1" customWidth="1"/>
    <col min="27" max="27" width="7.28515625" style="12" hidden="1" customWidth="1"/>
    <col min="28" max="39" width="5.7109375" style="12" hidden="1" customWidth="1"/>
    <col min="40" max="52" width="9.140625" style="12" hidden="1" customWidth="1"/>
    <col min="53" max="59" width="9.140625" style="12" customWidth="1"/>
    <col min="60" max="60" width="0" style="12" hidden="1" customWidth="1"/>
    <col min="61" max="16384" width="9.140625" style="12" hidden="1"/>
  </cols>
  <sheetData>
    <row r="1" spans="1:59">
      <c r="A1" s="2" t="s">
        <v>0</v>
      </c>
      <c r="B1" t="s">
        <v>194</v>
      </c>
    </row>
    <row r="2" spans="1:59">
      <c r="A2" s="2" t="s">
        <v>1</v>
      </c>
    </row>
    <row r="3" spans="1:59">
      <c r="A3" s="2" t="s">
        <v>2</v>
      </c>
      <c r="B3" t="s">
        <v>195</v>
      </c>
    </row>
    <row r="4" spans="1:59">
      <c r="A4" s="2" t="s">
        <v>3</v>
      </c>
    </row>
    <row r="5" spans="1:59" ht="26.25" customHeight="1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6"/>
      <c r="BC5" s="12" t="s">
        <v>97</v>
      </c>
      <c r="BE5" s="12" t="s">
        <v>98</v>
      </c>
      <c r="BG5" s="14" t="s">
        <v>99</v>
      </c>
    </row>
    <row r="6" spans="1:59" ht="26.25" customHeight="1">
      <c r="A6" s="154" t="s">
        <v>100</v>
      </c>
      <c r="B6" s="155"/>
      <c r="C6" s="155"/>
      <c r="D6" s="155"/>
      <c r="E6" s="155"/>
      <c r="F6" s="155"/>
      <c r="G6" s="155"/>
      <c r="H6" s="155"/>
      <c r="I6" s="155"/>
      <c r="J6" s="156"/>
      <c r="BC6" s="14" t="s">
        <v>101</v>
      </c>
      <c r="BE6" s="12" t="s">
        <v>102</v>
      </c>
      <c r="BG6" s="14" t="s">
        <v>103</v>
      </c>
    </row>
    <row r="7" spans="1:59" s="14" customFormat="1" ht="20.25">
      <c r="A7" s="38" t="s">
        <v>93</v>
      </c>
      <c r="B7" s="39" t="s">
        <v>46</v>
      </c>
      <c r="C7" s="39" t="s">
        <v>67</v>
      </c>
      <c r="D7" s="39" t="s">
        <v>81</v>
      </c>
      <c r="E7" s="39" t="s">
        <v>50</v>
      </c>
      <c r="F7" s="39" t="s">
        <v>184</v>
      </c>
      <c r="G7" s="39" t="s">
        <v>185</v>
      </c>
      <c r="H7" s="39" t="s">
        <v>53</v>
      </c>
      <c r="I7" s="39" t="s">
        <v>54</v>
      </c>
      <c r="J7" s="39" t="s">
        <v>180</v>
      </c>
      <c r="BB7" s="12" t="s">
        <v>104</v>
      </c>
      <c r="BC7" s="12" t="s">
        <v>105</v>
      </c>
      <c r="BD7" s="12" t="s">
        <v>106</v>
      </c>
      <c r="BF7" s="18" t="s">
        <v>107</v>
      </c>
    </row>
    <row r="8" spans="1:59" s="14" customFormat="1" ht="18.75" customHeight="1">
      <c r="A8" s="15"/>
      <c r="B8" s="16"/>
      <c r="C8" s="16"/>
      <c r="D8" s="16"/>
      <c r="E8" s="16"/>
      <c r="F8" s="16" t="s">
        <v>181</v>
      </c>
      <c r="G8" s="16"/>
      <c r="H8" s="16" t="s">
        <v>6</v>
      </c>
      <c r="I8" s="24" t="s">
        <v>7</v>
      </c>
      <c r="J8" s="35" t="s">
        <v>7</v>
      </c>
      <c r="BB8" s="12" t="s">
        <v>108</v>
      </c>
      <c r="BD8" s="12" t="s">
        <v>109</v>
      </c>
      <c r="BF8" s="18" t="s">
        <v>110</v>
      </c>
    </row>
    <row r="9" spans="1:59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56</v>
      </c>
      <c r="F9" s="6" t="s">
        <v>57</v>
      </c>
      <c r="G9" s="6" t="s">
        <v>58</v>
      </c>
      <c r="H9" s="36" t="s">
        <v>59</v>
      </c>
      <c r="I9" s="36" t="s">
        <v>60</v>
      </c>
      <c r="J9" s="36" t="s">
        <v>61</v>
      </c>
      <c r="K9" s="14"/>
      <c r="L9" s="14"/>
      <c r="M9" s="14"/>
      <c r="N9" s="14"/>
      <c r="BB9" s="12" t="s">
        <v>111</v>
      </c>
      <c r="BC9" s="14"/>
      <c r="BD9" s="12" t="s">
        <v>112</v>
      </c>
      <c r="BF9" s="12" t="s">
        <v>113</v>
      </c>
    </row>
    <row r="10" spans="1:59" s="18" customFormat="1" ht="18" customHeight="1">
      <c r="A10" s="19" t="s">
        <v>114</v>
      </c>
      <c r="B10" s="6"/>
      <c r="C10" s="6"/>
      <c r="D10" s="6"/>
      <c r="E10" s="6"/>
      <c r="F10" s="61">
        <v>7988140.3399999999</v>
      </c>
      <c r="G10" s="20"/>
      <c r="H10" s="61">
        <v>24800.246694212641</v>
      </c>
      <c r="I10" s="62">
        <v>1</v>
      </c>
      <c r="J10" s="62">
        <v>1.1000000000000001E-3</v>
      </c>
      <c r="K10" s="14"/>
      <c r="L10" s="14"/>
      <c r="M10" s="14"/>
      <c r="N10" s="14"/>
      <c r="BB10" s="12" t="s">
        <v>115</v>
      </c>
      <c r="BC10" s="14"/>
      <c r="BD10" s="12" t="s">
        <v>116</v>
      </c>
      <c r="BF10" s="12" t="s">
        <v>117</v>
      </c>
    </row>
    <row r="11" spans="1:59">
      <c r="A11" s="65" t="s">
        <v>202</v>
      </c>
      <c r="B11" s="14"/>
      <c r="C11" s="14"/>
      <c r="D11" s="14"/>
      <c r="E11" s="14"/>
      <c r="F11" s="67">
        <v>0</v>
      </c>
      <c r="G11" s="14"/>
      <c r="H11" s="67">
        <v>0</v>
      </c>
      <c r="I11" s="66">
        <v>0</v>
      </c>
      <c r="J11" s="66">
        <v>0</v>
      </c>
      <c r="BC11" s="12" t="s">
        <v>118</v>
      </c>
      <c r="BE11" s="12" t="s">
        <v>119</v>
      </c>
    </row>
    <row r="12" spans="1:59">
      <c r="A12" t="s">
        <v>252</v>
      </c>
      <c r="B12" t="s">
        <v>252</v>
      </c>
      <c r="C12" s="14"/>
      <c r="D12" t="s">
        <v>252</v>
      </c>
      <c r="E12" t="s">
        <v>252</v>
      </c>
      <c r="F12" s="63">
        <v>0</v>
      </c>
      <c r="G12" s="63">
        <v>0</v>
      </c>
      <c r="H12" s="63">
        <v>0</v>
      </c>
      <c r="I12" s="64">
        <v>0</v>
      </c>
      <c r="J12" s="64">
        <v>0</v>
      </c>
      <c r="BC12" s="12" t="s">
        <v>120</v>
      </c>
      <c r="BD12" s="12" t="s">
        <v>121</v>
      </c>
      <c r="BE12" s="12" t="s">
        <v>122</v>
      </c>
    </row>
    <row r="13" spans="1:59">
      <c r="A13" s="65" t="s">
        <v>256</v>
      </c>
      <c r="B13" s="14"/>
      <c r="C13" s="14"/>
      <c r="D13" s="14"/>
      <c r="E13" s="14"/>
      <c r="F13" s="67">
        <v>7988140.3399999999</v>
      </c>
      <c r="G13" s="14"/>
      <c r="H13" s="67">
        <v>24800.246694212641</v>
      </c>
      <c r="I13" s="66">
        <v>1</v>
      </c>
      <c r="J13" s="66">
        <v>1.1000000000000001E-3</v>
      </c>
      <c r="BE13" s="12" t="s">
        <v>123</v>
      </c>
    </row>
    <row r="14" spans="1:59">
      <c r="A14" t="s">
        <v>3091</v>
      </c>
      <c r="B14" t="s">
        <v>3092</v>
      </c>
      <c r="C14" t="s">
        <v>120</v>
      </c>
      <c r="D14" t="s">
        <v>2866</v>
      </c>
      <c r="E14" t="s">
        <v>117</v>
      </c>
      <c r="F14" s="63">
        <v>69</v>
      </c>
      <c r="G14" s="63">
        <v>0.72230000000000005</v>
      </c>
      <c r="H14" s="63">
        <v>1.218556215E-3</v>
      </c>
      <c r="I14" s="64">
        <v>0</v>
      </c>
      <c r="J14" s="64">
        <v>0</v>
      </c>
      <c r="BE14" s="12" t="s">
        <v>124</v>
      </c>
    </row>
    <row r="15" spans="1:59">
      <c r="A15" t="s">
        <v>3093</v>
      </c>
      <c r="B15" t="s">
        <v>3094</v>
      </c>
      <c r="C15" t="s">
        <v>120</v>
      </c>
      <c r="D15" t="s">
        <v>2866</v>
      </c>
      <c r="E15" t="s">
        <v>107</v>
      </c>
      <c r="F15" s="63">
        <v>448</v>
      </c>
      <c r="G15" s="63">
        <v>1.5528</v>
      </c>
      <c r="H15" s="63">
        <v>2.6955216691200001E-2</v>
      </c>
      <c r="I15" s="64">
        <v>0</v>
      </c>
      <c r="J15" s="64">
        <v>0</v>
      </c>
      <c r="BE15" s="12" t="s">
        <v>125</v>
      </c>
    </row>
    <row r="16" spans="1:59">
      <c r="A16" t="s">
        <v>3095</v>
      </c>
      <c r="B16" t="s">
        <v>3096</v>
      </c>
      <c r="C16" t="s">
        <v>120</v>
      </c>
      <c r="D16" t="s">
        <v>2866</v>
      </c>
      <c r="E16" t="s">
        <v>107</v>
      </c>
      <c r="F16" s="63">
        <v>23</v>
      </c>
      <c r="G16" s="63">
        <v>1.5528</v>
      </c>
      <c r="H16" s="63">
        <v>1.3838615712E-3</v>
      </c>
      <c r="I16" s="64">
        <v>0</v>
      </c>
      <c r="J16" s="64">
        <v>0</v>
      </c>
      <c r="BE16" s="12" t="s">
        <v>126</v>
      </c>
    </row>
    <row r="17" spans="1:57">
      <c r="A17" t="s">
        <v>3097</v>
      </c>
      <c r="B17" t="s">
        <v>3098</v>
      </c>
      <c r="C17" t="s">
        <v>120</v>
      </c>
      <c r="D17" t="s">
        <v>2866</v>
      </c>
      <c r="E17" t="s">
        <v>103</v>
      </c>
      <c r="F17" s="63">
        <v>152</v>
      </c>
      <c r="G17" s="63">
        <v>3.4399000000000002</v>
      </c>
      <c r="H17" s="63">
        <v>1.7045392480000001E-2</v>
      </c>
      <c r="I17" s="64">
        <v>0</v>
      </c>
      <c r="J17" s="64">
        <v>0</v>
      </c>
      <c r="BE17" s="12" t="s">
        <v>127</v>
      </c>
    </row>
    <row r="18" spans="1:57">
      <c r="A18" t="s">
        <v>3099</v>
      </c>
      <c r="B18" t="s">
        <v>3100</v>
      </c>
      <c r="C18" t="s">
        <v>120</v>
      </c>
      <c r="D18" t="s">
        <v>2866</v>
      </c>
      <c r="E18" t="s">
        <v>107</v>
      </c>
      <c r="F18" s="63">
        <v>2</v>
      </c>
      <c r="G18" s="63">
        <v>0.40555000000000002</v>
      </c>
      <c r="H18" s="63">
        <v>3.1428502799999997E-5</v>
      </c>
      <c r="I18" s="64">
        <v>0</v>
      </c>
      <c r="J18" s="64">
        <v>0</v>
      </c>
      <c r="BE18" s="12" t="s">
        <v>128</v>
      </c>
    </row>
    <row r="19" spans="1:57">
      <c r="A19" t="s">
        <v>3101</v>
      </c>
      <c r="B19" t="s">
        <v>3102</v>
      </c>
      <c r="C19" t="s">
        <v>120</v>
      </c>
      <c r="D19" t="s">
        <v>2866</v>
      </c>
      <c r="E19" t="s">
        <v>120</v>
      </c>
      <c r="F19" s="63">
        <v>150</v>
      </c>
      <c r="G19" s="63">
        <v>1.73</v>
      </c>
      <c r="H19" s="63">
        <v>1.3073609999999999E-3</v>
      </c>
      <c r="I19" s="64">
        <v>0</v>
      </c>
      <c r="J19" s="64">
        <v>0</v>
      </c>
      <c r="BE19" s="12" t="s">
        <v>129</v>
      </c>
    </row>
    <row r="20" spans="1:57">
      <c r="A20" t="s">
        <v>3103</v>
      </c>
      <c r="B20" t="s">
        <v>3104</v>
      </c>
      <c r="C20" t="s">
        <v>120</v>
      </c>
      <c r="D20" t="s">
        <v>2866</v>
      </c>
      <c r="E20" t="s">
        <v>110</v>
      </c>
      <c r="F20" s="63">
        <v>249</v>
      </c>
      <c r="G20" s="63">
        <v>0.69804999999999995</v>
      </c>
      <c r="H20" s="63">
        <v>7.8524154076500003E-3</v>
      </c>
      <c r="I20" s="64">
        <v>0</v>
      </c>
      <c r="J20" s="64">
        <v>0</v>
      </c>
      <c r="BE20" s="12" t="s">
        <v>120</v>
      </c>
    </row>
    <row r="21" spans="1:57">
      <c r="A21" t="s">
        <v>3105</v>
      </c>
      <c r="B21" t="s">
        <v>3106</v>
      </c>
      <c r="C21" t="s">
        <v>120</v>
      </c>
      <c r="D21" t="s">
        <v>2866</v>
      </c>
      <c r="E21" t="s">
        <v>117</v>
      </c>
      <c r="F21" s="63">
        <v>-62100</v>
      </c>
      <c r="G21" s="63">
        <v>100</v>
      </c>
      <c r="H21" s="63">
        <v>-151.83449999999999</v>
      </c>
      <c r="I21" s="64">
        <v>-6.1000000000000004E-3</v>
      </c>
      <c r="J21" s="64">
        <v>0</v>
      </c>
    </row>
    <row r="22" spans="1:57">
      <c r="A22" t="s">
        <v>3107</v>
      </c>
      <c r="B22" t="s">
        <v>3108</v>
      </c>
      <c r="C22" t="s">
        <v>120</v>
      </c>
      <c r="D22" t="s">
        <v>2866</v>
      </c>
      <c r="E22" t="s">
        <v>110</v>
      </c>
      <c r="F22" s="63">
        <v>-306585</v>
      </c>
      <c r="G22" s="63">
        <v>100</v>
      </c>
      <c r="H22" s="63">
        <v>-1385.0590545</v>
      </c>
      <c r="I22" s="64">
        <v>-5.5800000000000002E-2</v>
      </c>
      <c r="J22" s="64">
        <v>-1E-4</v>
      </c>
    </row>
    <row r="23" spans="1:57">
      <c r="A23" t="s">
        <v>3109</v>
      </c>
      <c r="B23" t="s">
        <v>3108</v>
      </c>
      <c r="C23" t="s">
        <v>120</v>
      </c>
      <c r="D23" t="s">
        <v>2866</v>
      </c>
      <c r="E23" t="s">
        <v>107</v>
      </c>
      <c r="F23" s="63">
        <v>-559105.26</v>
      </c>
      <c r="G23" s="63">
        <v>100</v>
      </c>
      <c r="H23" s="63">
        <v>-2166.4210614479998</v>
      </c>
      <c r="I23" s="64">
        <v>-8.7400000000000005E-2</v>
      </c>
      <c r="J23" s="64">
        <v>-1E-4</v>
      </c>
    </row>
    <row r="24" spans="1:57">
      <c r="A24" t="s">
        <v>3110</v>
      </c>
      <c r="B24" t="s">
        <v>3111</v>
      </c>
      <c r="C24" t="s">
        <v>120</v>
      </c>
      <c r="D24" t="s">
        <v>2866</v>
      </c>
      <c r="E24" t="s">
        <v>201</v>
      </c>
      <c r="F24" s="63">
        <v>194400</v>
      </c>
      <c r="G24" s="63">
        <v>100</v>
      </c>
      <c r="H24" s="63">
        <v>81.609120000000004</v>
      </c>
      <c r="I24" s="64">
        <v>3.3E-3</v>
      </c>
      <c r="J24" s="64">
        <v>0</v>
      </c>
    </row>
    <row r="25" spans="1:57">
      <c r="A25" t="s">
        <v>3112</v>
      </c>
      <c r="B25" t="s">
        <v>3113</v>
      </c>
      <c r="C25" t="s">
        <v>120</v>
      </c>
      <c r="D25" t="s">
        <v>2866</v>
      </c>
      <c r="E25" t="s">
        <v>103</v>
      </c>
      <c r="F25" s="63">
        <v>5836440.5999999996</v>
      </c>
      <c r="G25" s="63">
        <v>100</v>
      </c>
      <c r="H25" s="63">
        <v>19026.796355999999</v>
      </c>
      <c r="I25" s="64">
        <v>0.76719999999999999</v>
      </c>
      <c r="J25" s="64">
        <v>8.0000000000000004E-4</v>
      </c>
    </row>
    <row r="26" spans="1:57">
      <c r="A26" t="s">
        <v>3114</v>
      </c>
      <c r="B26" t="s">
        <v>3115</v>
      </c>
      <c r="C26" t="s">
        <v>120</v>
      </c>
      <c r="D26" t="s">
        <v>2866</v>
      </c>
      <c r="E26" t="s">
        <v>201</v>
      </c>
      <c r="F26" s="63">
        <v>96</v>
      </c>
      <c r="G26" s="63">
        <v>2.863</v>
      </c>
      <c r="H26" s="63">
        <v>1.1538119040000001E-3</v>
      </c>
      <c r="I26" s="64">
        <v>0</v>
      </c>
      <c r="J26" s="64">
        <v>0</v>
      </c>
    </row>
    <row r="27" spans="1:57">
      <c r="A27" t="s">
        <v>3116</v>
      </c>
      <c r="B27" t="s">
        <v>3117</v>
      </c>
      <c r="C27" t="s">
        <v>120</v>
      </c>
      <c r="D27" t="s">
        <v>2866</v>
      </c>
      <c r="E27" t="s">
        <v>107</v>
      </c>
      <c r="F27" s="63">
        <v>6</v>
      </c>
      <c r="G27" s="63">
        <v>3.4016000000000002</v>
      </c>
      <c r="H27" s="63">
        <v>7.9083118079999995E-4</v>
      </c>
      <c r="I27" s="64">
        <v>0</v>
      </c>
      <c r="J27" s="64">
        <v>0</v>
      </c>
    </row>
    <row r="28" spans="1:57">
      <c r="A28" t="s">
        <v>3118</v>
      </c>
      <c r="B28" t="s">
        <v>3119</v>
      </c>
      <c r="C28" t="s">
        <v>120</v>
      </c>
      <c r="D28" t="s">
        <v>2866</v>
      </c>
      <c r="E28" t="s">
        <v>103</v>
      </c>
      <c r="F28" s="63">
        <v>263</v>
      </c>
      <c r="G28" s="63">
        <v>1.4549000000000001</v>
      </c>
      <c r="H28" s="63">
        <v>1.2474021619999999E-2</v>
      </c>
      <c r="I28" s="64">
        <v>0</v>
      </c>
      <c r="J28" s="64">
        <v>0</v>
      </c>
    </row>
    <row r="29" spans="1:57">
      <c r="A29" t="s">
        <v>3120</v>
      </c>
      <c r="B29" t="s">
        <v>3121</v>
      </c>
      <c r="C29" t="s">
        <v>120</v>
      </c>
      <c r="D29" t="s">
        <v>2866</v>
      </c>
      <c r="E29" t="s">
        <v>103</v>
      </c>
      <c r="F29" s="63">
        <v>141</v>
      </c>
      <c r="G29" s="63">
        <v>0.23078000000000001</v>
      </c>
      <c r="H29" s="63">
        <v>1.060803348E-3</v>
      </c>
      <c r="I29" s="64">
        <v>0</v>
      </c>
      <c r="J29" s="64">
        <v>0</v>
      </c>
    </row>
    <row r="30" spans="1:57">
      <c r="A30" t="s">
        <v>3122</v>
      </c>
      <c r="B30" t="s">
        <v>3123</v>
      </c>
      <c r="C30" t="s">
        <v>120</v>
      </c>
      <c r="D30" t="s">
        <v>2866</v>
      </c>
      <c r="E30" t="s">
        <v>103</v>
      </c>
      <c r="F30" s="63">
        <v>1823</v>
      </c>
      <c r="G30" s="63">
        <v>0.42886000000000002</v>
      </c>
      <c r="H30" s="63">
        <v>2.5487064027999998E-2</v>
      </c>
      <c r="I30" s="64">
        <v>0</v>
      </c>
      <c r="J30" s="64">
        <v>0</v>
      </c>
    </row>
    <row r="31" spans="1:57">
      <c r="A31" t="s">
        <v>3124</v>
      </c>
      <c r="B31" t="s">
        <v>3125</v>
      </c>
      <c r="C31" t="s">
        <v>120</v>
      </c>
      <c r="D31" t="s">
        <v>2866</v>
      </c>
      <c r="E31" t="s">
        <v>107</v>
      </c>
      <c r="F31" s="63">
        <v>6</v>
      </c>
      <c r="G31" s="63">
        <v>4.512E-2</v>
      </c>
      <c r="H31" s="63">
        <v>1.048985856E-5</v>
      </c>
      <c r="I31" s="64">
        <v>0</v>
      </c>
      <c r="J31" s="64">
        <v>0</v>
      </c>
    </row>
    <row r="32" spans="1:57">
      <c r="A32" t="s">
        <v>3126</v>
      </c>
      <c r="B32" t="s">
        <v>3127</v>
      </c>
      <c r="C32" t="s">
        <v>120</v>
      </c>
      <c r="D32" t="s">
        <v>2866</v>
      </c>
      <c r="E32" t="s">
        <v>103</v>
      </c>
      <c r="F32" s="63">
        <v>-368</v>
      </c>
      <c r="G32" s="63">
        <v>1.472031E-2</v>
      </c>
      <c r="H32" s="63">
        <v>-1.7659661500800001E-4</v>
      </c>
      <c r="I32" s="64">
        <v>0</v>
      </c>
      <c r="J32" s="64">
        <v>0</v>
      </c>
    </row>
    <row r="33" spans="1:10">
      <c r="A33" t="s">
        <v>3128</v>
      </c>
      <c r="B33" t="s">
        <v>3129</v>
      </c>
      <c r="C33" t="s">
        <v>120</v>
      </c>
      <c r="D33" t="s">
        <v>2866</v>
      </c>
      <c r="E33" t="s">
        <v>103</v>
      </c>
      <c r="F33" s="63">
        <v>110</v>
      </c>
      <c r="G33" s="63">
        <v>1.101602E-2</v>
      </c>
      <c r="H33" s="63">
        <v>3.9503447720000001E-5</v>
      </c>
      <c r="I33" s="64">
        <v>0</v>
      </c>
      <c r="J33" s="64">
        <v>0</v>
      </c>
    </row>
    <row r="34" spans="1:10">
      <c r="A34" t="s">
        <v>3130</v>
      </c>
      <c r="B34" t="s">
        <v>3131</v>
      </c>
      <c r="C34" t="s">
        <v>120</v>
      </c>
      <c r="D34" t="s">
        <v>2866</v>
      </c>
      <c r="E34" t="s">
        <v>103</v>
      </c>
      <c r="F34" s="63">
        <v>2881920</v>
      </c>
      <c r="G34" s="63">
        <v>100</v>
      </c>
      <c r="H34" s="63">
        <v>9395.0591999999997</v>
      </c>
      <c r="I34" s="64">
        <v>0.37880000000000003</v>
      </c>
      <c r="J34" s="64">
        <v>4.0000000000000002E-4</v>
      </c>
    </row>
    <row r="35" spans="1:10">
      <c r="A35" s="140" t="s">
        <v>258</v>
      </c>
      <c r="B35" s="14"/>
      <c r="C35" s="14"/>
      <c r="D35" s="14"/>
      <c r="E35" s="14"/>
      <c r="F35" s="14"/>
      <c r="G35" s="14"/>
    </row>
    <row r="36" spans="1:10">
      <c r="A36" s="140" t="s">
        <v>396</v>
      </c>
      <c r="B36" s="14"/>
      <c r="C36" s="14"/>
      <c r="D36" s="14"/>
      <c r="E36" s="14"/>
      <c r="F36" s="14"/>
      <c r="G36" s="14"/>
    </row>
    <row r="37" spans="1:10">
      <c r="A37" s="140" t="s">
        <v>397</v>
      </c>
      <c r="B37" s="14"/>
      <c r="C37" s="14"/>
      <c r="D37" s="14"/>
      <c r="E37" s="14"/>
      <c r="F37" s="14"/>
      <c r="G37" s="14"/>
    </row>
    <row r="38" spans="1:10">
      <c r="A38" s="140" t="s">
        <v>398</v>
      </c>
      <c r="B38" s="14"/>
      <c r="C38" s="14"/>
      <c r="D38" s="14"/>
      <c r="E38" s="14"/>
      <c r="F38" s="14"/>
      <c r="G38" s="14"/>
    </row>
    <row r="39" spans="1:10" hidden="1">
      <c r="B39" s="14"/>
      <c r="C39" s="14"/>
      <c r="D39" s="14"/>
      <c r="E39" s="14"/>
      <c r="F39" s="14"/>
      <c r="G39" s="14"/>
    </row>
    <row r="40" spans="1:10" hidden="1">
      <c r="B40" s="14"/>
      <c r="C40" s="14"/>
      <c r="D40" s="14"/>
      <c r="E40" s="14"/>
      <c r="F40" s="14"/>
      <c r="G40" s="14"/>
    </row>
    <row r="41" spans="1:10" hidden="1">
      <c r="B41" s="14"/>
      <c r="C41" s="14"/>
      <c r="D41" s="14"/>
      <c r="E41" s="14"/>
      <c r="F41" s="14"/>
      <c r="G41" s="14"/>
    </row>
    <row r="42" spans="1:10" hidden="1">
      <c r="B42" s="14"/>
      <c r="C42" s="14"/>
      <c r="D42" s="14"/>
      <c r="E42" s="14"/>
      <c r="F42" s="14"/>
      <c r="G42" s="14"/>
    </row>
    <row r="43" spans="1:10" hidden="1">
      <c r="B43" s="14"/>
      <c r="C43" s="14"/>
      <c r="D43" s="14"/>
      <c r="E43" s="14"/>
      <c r="F43" s="14"/>
      <c r="G43" s="14"/>
    </row>
    <row r="44" spans="1:10" hidden="1">
      <c r="B44" s="14"/>
      <c r="C44" s="14"/>
      <c r="D44" s="14"/>
      <c r="E44" s="14"/>
      <c r="F44" s="14"/>
      <c r="G44" s="14"/>
    </row>
    <row r="45" spans="1:10" hidden="1">
      <c r="B45" s="14"/>
      <c r="C45" s="14"/>
      <c r="D45" s="14"/>
      <c r="E45" s="14"/>
      <c r="F45" s="14"/>
      <c r="G45" s="14"/>
    </row>
    <row r="46" spans="1:10" hidden="1">
      <c r="B46" s="14"/>
      <c r="C46" s="14"/>
      <c r="D46" s="14"/>
      <c r="E46" s="14"/>
      <c r="F46" s="14"/>
      <c r="G46" s="14"/>
    </row>
    <row r="47" spans="1:10" hidden="1">
      <c r="B47" s="14"/>
      <c r="C47" s="14"/>
      <c r="D47" s="14"/>
      <c r="E47" s="14"/>
      <c r="F47" s="14"/>
      <c r="G47" s="14"/>
    </row>
    <row r="48" spans="1:10" hidden="1">
      <c r="B48" s="14"/>
      <c r="C48" s="14"/>
      <c r="D48" s="14"/>
      <c r="E48" s="14"/>
      <c r="F48" s="14"/>
      <c r="G48" s="14"/>
    </row>
    <row r="49" spans="2:7" hidden="1">
      <c r="B49" s="14"/>
      <c r="C49" s="14"/>
      <c r="D49" s="14"/>
      <c r="E49" s="14"/>
      <c r="F49" s="14"/>
      <c r="G49" s="14"/>
    </row>
    <row r="50" spans="2:7" hidden="1">
      <c r="B50" s="14"/>
      <c r="C50" s="14"/>
      <c r="D50" s="14"/>
      <c r="E50" s="14"/>
      <c r="F50" s="14"/>
      <c r="G50" s="14"/>
    </row>
    <row r="51" spans="2:7" hidden="1">
      <c r="B51" s="14"/>
      <c r="C51" s="14"/>
      <c r="D51" s="14"/>
      <c r="E51" s="14"/>
      <c r="F51" s="14"/>
      <c r="G51" s="14"/>
    </row>
    <row r="52" spans="2:7" hidden="1">
      <c r="B52" s="14"/>
      <c r="C52" s="14"/>
      <c r="D52" s="14"/>
      <c r="E52" s="14"/>
      <c r="F52" s="14"/>
      <c r="G52" s="14"/>
    </row>
    <row r="53" spans="2:7" hidden="1">
      <c r="B53" s="14"/>
      <c r="C53" s="14"/>
      <c r="D53" s="14"/>
      <c r="E53" s="14"/>
      <c r="F53" s="14"/>
      <c r="G53" s="14"/>
    </row>
    <row r="54" spans="2:7" hidden="1">
      <c r="B54" s="14"/>
      <c r="C54" s="14"/>
      <c r="D54" s="14"/>
      <c r="E54" s="14"/>
      <c r="F54" s="14"/>
      <c r="G54" s="14"/>
    </row>
    <row r="55" spans="2:7" hidden="1">
      <c r="B55" s="14"/>
      <c r="C55" s="14"/>
      <c r="D55" s="14"/>
      <c r="E55" s="14"/>
      <c r="F55" s="14"/>
      <c r="G55" s="14"/>
    </row>
    <row r="56" spans="2:7" hidden="1">
      <c r="B56" s="14"/>
      <c r="C56" s="14"/>
      <c r="D56" s="14"/>
      <c r="E56" s="14"/>
      <c r="F56" s="14"/>
      <c r="G56" s="14"/>
    </row>
    <row r="57" spans="2:7" hidden="1">
      <c r="B57" s="14"/>
      <c r="C57" s="14"/>
      <c r="D57" s="14"/>
      <c r="E57" s="14"/>
      <c r="F57" s="14"/>
      <c r="G57" s="14"/>
    </row>
    <row r="58" spans="2:7" hidden="1">
      <c r="B58" s="14"/>
      <c r="C58" s="14"/>
      <c r="D58" s="14"/>
      <c r="E58" s="14"/>
      <c r="F58" s="14"/>
      <c r="G58" s="14"/>
    </row>
    <row r="59" spans="2:7" hidden="1">
      <c r="B59" s="14"/>
      <c r="C59" s="14"/>
      <c r="D59" s="14"/>
      <c r="E59" s="14"/>
      <c r="F59" s="14"/>
      <c r="G59" s="14"/>
    </row>
    <row r="60" spans="2:7" hidden="1">
      <c r="B60" s="14"/>
      <c r="C60" s="14"/>
      <c r="D60" s="14"/>
      <c r="E60" s="14"/>
      <c r="F60" s="14"/>
      <c r="G60" s="14"/>
    </row>
    <row r="61" spans="2:7" hidden="1">
      <c r="B61" s="14"/>
      <c r="C61" s="14"/>
      <c r="D61" s="14"/>
      <c r="E61" s="14"/>
      <c r="F61" s="14"/>
      <c r="G61" s="14"/>
    </row>
    <row r="62" spans="2:7" hidden="1">
      <c r="B62" s="14"/>
      <c r="C62" s="14"/>
      <c r="D62" s="14"/>
      <c r="E62" s="14"/>
      <c r="F62" s="14"/>
      <c r="G62" s="14"/>
    </row>
    <row r="63" spans="2:7" hidden="1">
      <c r="B63" s="14"/>
      <c r="C63" s="14"/>
      <c r="D63" s="14"/>
      <c r="E63" s="14"/>
      <c r="F63" s="14"/>
      <c r="G63" s="14"/>
    </row>
    <row r="64" spans="2:7" hidden="1">
      <c r="B64" s="14"/>
      <c r="C64" s="14"/>
      <c r="D64" s="14"/>
      <c r="E64" s="14"/>
      <c r="F64" s="14"/>
      <c r="G64" s="14"/>
    </row>
    <row r="65" spans="2:7" hidden="1">
      <c r="B65" s="14"/>
      <c r="C65" s="14"/>
      <c r="D65" s="14"/>
      <c r="E65" s="14"/>
      <c r="F65" s="14"/>
      <c r="G65" s="14"/>
    </row>
    <row r="66" spans="2:7" hidden="1">
      <c r="B66" s="14"/>
      <c r="C66" s="14"/>
      <c r="D66" s="14"/>
      <c r="E66" s="14"/>
      <c r="F66" s="14"/>
      <c r="G66" s="14"/>
    </row>
    <row r="67" spans="2:7" hidden="1">
      <c r="B67" s="14"/>
      <c r="C67" s="14"/>
      <c r="D67" s="14"/>
      <c r="E67" s="14"/>
      <c r="F67" s="14"/>
      <c r="G67" s="14"/>
    </row>
    <row r="68" spans="2:7" hidden="1">
      <c r="B68" s="14"/>
      <c r="C68" s="14"/>
      <c r="D68" s="14"/>
      <c r="E68" s="14"/>
      <c r="F68" s="14"/>
      <c r="G68" s="14"/>
    </row>
    <row r="69" spans="2:7" hidden="1">
      <c r="B69" s="14"/>
      <c r="C69" s="14"/>
      <c r="D69" s="14"/>
      <c r="E69" s="14"/>
      <c r="F69" s="14"/>
      <c r="G69" s="14"/>
    </row>
    <row r="70" spans="2:7" hidden="1">
      <c r="B70" s="14"/>
      <c r="C70" s="14"/>
      <c r="D70" s="14"/>
      <c r="E70" s="14"/>
      <c r="F70" s="14"/>
      <c r="G70" s="14"/>
    </row>
    <row r="71" spans="2:7" hidden="1">
      <c r="B71" s="14"/>
      <c r="C71" s="14"/>
      <c r="D71" s="14"/>
      <c r="E71" s="14"/>
      <c r="F71" s="14"/>
      <c r="G71" s="14"/>
    </row>
    <row r="72" spans="2:7" hidden="1">
      <c r="B72" s="14"/>
      <c r="C72" s="14"/>
      <c r="D72" s="14"/>
      <c r="E72" s="14"/>
      <c r="F72" s="14"/>
      <c r="G72" s="14"/>
    </row>
    <row r="73" spans="2:7" hidden="1">
      <c r="B73" s="14"/>
      <c r="C73" s="14"/>
      <c r="D73" s="14"/>
      <c r="E73" s="14"/>
      <c r="F73" s="14"/>
      <c r="G73" s="14"/>
    </row>
    <row r="74" spans="2:7" hidden="1">
      <c r="B74" s="14"/>
      <c r="C74" s="14"/>
      <c r="D74" s="14"/>
      <c r="E74" s="14"/>
      <c r="F74" s="14"/>
      <c r="G74" s="14"/>
    </row>
    <row r="75" spans="2:7" hidden="1">
      <c r="B75" s="14"/>
      <c r="C75" s="14"/>
      <c r="D75" s="14"/>
      <c r="E75" s="14"/>
      <c r="F75" s="14"/>
      <c r="G75" s="14"/>
    </row>
    <row r="76" spans="2:7" hidden="1">
      <c r="B76" s="14"/>
      <c r="C76" s="14"/>
      <c r="D76" s="14"/>
      <c r="E76" s="14"/>
      <c r="F76" s="14"/>
      <c r="G76" s="14"/>
    </row>
    <row r="77" spans="2:7" hidden="1">
      <c r="B77" s="14"/>
      <c r="C77" s="14"/>
      <c r="D77" s="14"/>
      <c r="E77" s="14"/>
      <c r="F77" s="14"/>
      <c r="G77" s="14"/>
    </row>
    <row r="78" spans="2:7" hidden="1">
      <c r="B78" s="14"/>
      <c r="C78" s="14"/>
      <c r="D78" s="14"/>
      <c r="E78" s="14"/>
      <c r="F78" s="14"/>
      <c r="G78" s="14"/>
    </row>
    <row r="79" spans="2:7" hidden="1">
      <c r="B79" s="14"/>
      <c r="C79" s="14"/>
      <c r="D79" s="14"/>
      <c r="E79" s="14"/>
      <c r="F79" s="14"/>
      <c r="G79" s="14"/>
    </row>
    <row r="80" spans="2:7" hidden="1">
      <c r="B80" s="14"/>
      <c r="C80" s="14"/>
      <c r="D80" s="14"/>
      <c r="E80" s="14"/>
      <c r="F80" s="14"/>
      <c r="G80" s="14"/>
    </row>
    <row r="81" spans="2:7" hidden="1">
      <c r="B81" s="14"/>
      <c r="C81" s="14"/>
      <c r="D81" s="14"/>
      <c r="E81" s="14"/>
      <c r="F81" s="14"/>
      <c r="G81" s="14"/>
    </row>
    <row r="82" spans="2:7" hidden="1">
      <c r="B82" s="14"/>
      <c r="C82" s="14"/>
      <c r="D82" s="14"/>
      <c r="E82" s="14"/>
      <c r="F82" s="14"/>
      <c r="G82" s="14"/>
    </row>
    <row r="83" spans="2:7" hidden="1">
      <c r="B83" s="14"/>
      <c r="C83" s="14"/>
      <c r="D83" s="14"/>
      <c r="E83" s="14"/>
      <c r="F83" s="14"/>
      <c r="G83" s="14"/>
    </row>
    <row r="84" spans="2:7" hidden="1">
      <c r="B84" s="14"/>
      <c r="C84" s="14"/>
      <c r="D84" s="14"/>
      <c r="E84" s="14"/>
      <c r="F84" s="14"/>
      <c r="G84" s="14"/>
    </row>
    <row r="85" spans="2:7" hidden="1">
      <c r="B85" s="14"/>
      <c r="C85" s="14"/>
      <c r="D85" s="14"/>
      <c r="E85" s="14"/>
      <c r="F85" s="14"/>
      <c r="G85" s="14"/>
    </row>
    <row r="86" spans="2:7" hidden="1">
      <c r="B86" s="14"/>
      <c r="C86" s="14"/>
      <c r="D86" s="14"/>
      <c r="E86" s="14"/>
      <c r="F86" s="14"/>
      <c r="G86" s="14"/>
    </row>
    <row r="87" spans="2:7" hidden="1">
      <c r="B87" s="14"/>
      <c r="C87" s="14"/>
      <c r="D87" s="14"/>
      <c r="E87" s="14"/>
      <c r="F87" s="14"/>
      <c r="G87" s="14"/>
    </row>
    <row r="88" spans="2:7" hidden="1">
      <c r="B88" s="14"/>
      <c r="C88" s="14"/>
      <c r="D88" s="14"/>
      <c r="E88" s="14"/>
      <c r="F88" s="14"/>
      <c r="G88" s="14"/>
    </row>
    <row r="89" spans="2:7" hidden="1">
      <c r="B89" s="14"/>
      <c r="C89" s="14"/>
      <c r="D89" s="14"/>
      <c r="E89" s="14"/>
      <c r="F89" s="14"/>
      <c r="G89" s="14"/>
    </row>
    <row r="90" spans="2:7" hidden="1">
      <c r="B90" s="14"/>
      <c r="C90" s="14"/>
      <c r="D90" s="14"/>
      <c r="E90" s="14"/>
      <c r="F90" s="14"/>
      <c r="G90" s="14"/>
    </row>
    <row r="91" spans="2:7" hidden="1">
      <c r="B91" s="14"/>
      <c r="C91" s="14"/>
      <c r="D91" s="14"/>
      <c r="E91" s="14"/>
      <c r="F91" s="14"/>
      <c r="G91" s="14"/>
    </row>
    <row r="92" spans="2:7" hidden="1">
      <c r="B92" s="14"/>
      <c r="C92" s="14"/>
      <c r="D92" s="14"/>
      <c r="E92" s="14"/>
      <c r="F92" s="14"/>
      <c r="G92" s="14"/>
    </row>
    <row r="93" spans="2:7" hidden="1">
      <c r="B93" s="14"/>
      <c r="C93" s="14"/>
      <c r="D93" s="14"/>
      <c r="E93" s="14"/>
      <c r="F93" s="14"/>
      <c r="G93" s="14"/>
    </row>
    <row r="94" spans="2:7" hidden="1">
      <c r="B94" s="14"/>
      <c r="C94" s="14"/>
      <c r="D94" s="14"/>
      <c r="E94" s="14"/>
      <c r="F94" s="14"/>
      <c r="G94" s="14"/>
    </row>
    <row r="95" spans="2:7" hidden="1">
      <c r="B95" s="14"/>
      <c r="C95" s="14"/>
      <c r="D95" s="14"/>
      <c r="E95" s="14"/>
      <c r="F95" s="14"/>
      <c r="G95" s="14"/>
    </row>
    <row r="96" spans="2:7" hidden="1">
      <c r="B96" s="14"/>
      <c r="C96" s="14"/>
      <c r="D96" s="14"/>
      <c r="E96" s="14"/>
      <c r="F96" s="14"/>
      <c r="G96" s="14"/>
    </row>
    <row r="97" spans="2:7" hidden="1">
      <c r="B97" s="14"/>
      <c r="C97" s="14"/>
      <c r="D97" s="14"/>
      <c r="E97" s="14"/>
      <c r="F97" s="14"/>
      <c r="G97" s="14"/>
    </row>
    <row r="98" spans="2:7" hidden="1">
      <c r="B98" s="14"/>
      <c r="C98" s="14"/>
      <c r="D98" s="14"/>
      <c r="E98" s="14"/>
      <c r="F98" s="14"/>
      <c r="G98" s="14"/>
    </row>
    <row r="99" spans="2:7" hidden="1">
      <c r="B99" s="14"/>
      <c r="C99" s="14"/>
      <c r="D99" s="14"/>
      <c r="E99" s="14"/>
      <c r="F99" s="14"/>
      <c r="G99" s="14"/>
    </row>
    <row r="100" spans="2:7" hidden="1">
      <c r="B100" s="14"/>
      <c r="C100" s="14"/>
      <c r="D100" s="14"/>
      <c r="E100" s="14"/>
      <c r="F100" s="14"/>
      <c r="G100" s="14"/>
    </row>
    <row r="101" spans="2:7" hidden="1">
      <c r="B101" s="14"/>
      <c r="C101" s="14"/>
      <c r="D101" s="14"/>
      <c r="E101" s="14"/>
      <c r="F101" s="14"/>
      <c r="G101" s="14"/>
    </row>
    <row r="102" spans="2:7" hidden="1">
      <c r="B102" s="14"/>
      <c r="C102" s="14"/>
      <c r="D102" s="14"/>
      <c r="E102" s="14"/>
      <c r="F102" s="14"/>
      <c r="G102" s="14"/>
    </row>
    <row r="103" spans="2:7" hidden="1">
      <c r="B103" s="14"/>
      <c r="C103" s="14"/>
      <c r="D103" s="14"/>
      <c r="E103" s="14"/>
      <c r="F103" s="14"/>
      <c r="G103" s="14"/>
    </row>
    <row r="104" spans="2:7" hidden="1">
      <c r="B104" s="14"/>
      <c r="C104" s="14"/>
      <c r="D104" s="14"/>
      <c r="E104" s="14"/>
      <c r="F104" s="14"/>
      <c r="G104" s="14"/>
    </row>
    <row r="105" spans="2:7" hidden="1">
      <c r="B105" s="14"/>
      <c r="C105" s="14"/>
      <c r="D105" s="14"/>
      <c r="E105" s="14"/>
      <c r="F105" s="14"/>
      <c r="G105" s="14"/>
    </row>
    <row r="106" spans="2:7" hidden="1">
      <c r="B106" s="14"/>
      <c r="C106" s="14"/>
      <c r="D106" s="14"/>
      <c r="E106" s="14"/>
      <c r="F106" s="14"/>
      <c r="G106" s="14"/>
    </row>
    <row r="107" spans="2:7" hidden="1">
      <c r="B107" s="14"/>
      <c r="C107" s="14"/>
      <c r="D107" s="14"/>
      <c r="E107" s="14"/>
      <c r="F107" s="14"/>
      <c r="G107" s="14"/>
    </row>
    <row r="108" spans="2:7" hidden="1">
      <c r="B108" s="14"/>
      <c r="C108" s="14"/>
      <c r="D108" s="14"/>
      <c r="E108" s="14"/>
      <c r="F108" s="14"/>
      <c r="G108" s="14"/>
    </row>
    <row r="109" spans="2:7" hidden="1">
      <c r="B109" s="14"/>
      <c r="C109" s="14"/>
      <c r="D109" s="14"/>
      <c r="E109" s="14"/>
      <c r="F109" s="14"/>
      <c r="G109" s="14"/>
    </row>
    <row r="110" spans="2:7" hidden="1">
      <c r="B110" s="14"/>
      <c r="C110" s="14"/>
      <c r="D110" s="14"/>
      <c r="E110" s="14"/>
      <c r="F110" s="14"/>
      <c r="G110" s="14"/>
    </row>
    <row r="111" spans="2:7" hidden="1">
      <c r="B111" s="14"/>
      <c r="C111" s="14"/>
      <c r="D111" s="14"/>
      <c r="E111" s="14"/>
      <c r="F111" s="14"/>
      <c r="G111" s="14"/>
    </row>
    <row r="112" spans="2:7" hidden="1">
      <c r="B112" s="14"/>
      <c r="C112" s="14"/>
      <c r="D112" s="14"/>
      <c r="E112" s="14"/>
      <c r="F112" s="14"/>
      <c r="G112" s="14"/>
    </row>
    <row r="113" spans="2:7" hidden="1">
      <c r="B113" s="14"/>
      <c r="C113" s="14"/>
      <c r="D113" s="14"/>
      <c r="E113" s="14"/>
      <c r="F113" s="14"/>
      <c r="G113" s="14"/>
    </row>
    <row r="114" spans="2:7" hidden="1">
      <c r="B114" s="14"/>
      <c r="C114" s="14"/>
      <c r="D114" s="14"/>
      <c r="E114" s="14"/>
      <c r="F114" s="14"/>
      <c r="G114" s="14"/>
    </row>
    <row r="115" spans="2:7" hidden="1">
      <c r="B115" s="14"/>
      <c r="C115" s="14"/>
      <c r="D115" s="14"/>
      <c r="E115" s="14"/>
      <c r="F115" s="14"/>
      <c r="G115" s="14"/>
    </row>
    <row r="116" spans="2:7" hidden="1">
      <c r="B116" s="14"/>
      <c r="C116" s="14"/>
      <c r="D116" s="14"/>
      <c r="E116" s="14"/>
      <c r="F116" s="14"/>
      <c r="G116" s="14"/>
    </row>
    <row r="117" spans="2:7" hidden="1">
      <c r="B117" s="14"/>
      <c r="C117" s="14"/>
      <c r="D117" s="14"/>
      <c r="E117" s="14"/>
      <c r="F117" s="14"/>
      <c r="G117" s="14"/>
    </row>
    <row r="118" spans="2:7" hidden="1">
      <c r="B118" s="14"/>
      <c r="C118" s="14"/>
      <c r="D118" s="14"/>
      <c r="E118" s="14"/>
      <c r="F118" s="14"/>
      <c r="G118" s="14"/>
    </row>
    <row r="119" spans="2:7" hidden="1">
      <c r="B119" s="14"/>
      <c r="C119" s="14"/>
      <c r="D119" s="14"/>
      <c r="E119" s="14"/>
      <c r="F119" s="14"/>
      <c r="G119" s="14"/>
    </row>
    <row r="120" spans="2:7" hidden="1">
      <c r="B120" s="14"/>
      <c r="C120" s="14"/>
      <c r="D120" s="14"/>
      <c r="E120" s="14"/>
      <c r="F120" s="14"/>
      <c r="G120" s="14"/>
    </row>
    <row r="121" spans="2:7" hidden="1">
      <c r="B121" s="14"/>
      <c r="C121" s="14"/>
      <c r="D121" s="14"/>
      <c r="E121" s="14"/>
      <c r="F121" s="14"/>
      <c r="G121" s="14"/>
    </row>
    <row r="122" spans="2:7" hidden="1">
      <c r="B122" s="14"/>
      <c r="C122" s="14"/>
      <c r="D122" s="14"/>
      <c r="E122" s="14"/>
      <c r="F122" s="14"/>
      <c r="G122" s="14"/>
    </row>
    <row r="123" spans="2:7" hidden="1">
      <c r="B123" s="14"/>
      <c r="C123" s="14"/>
      <c r="D123" s="14"/>
      <c r="E123" s="14"/>
      <c r="F123" s="14"/>
      <c r="G123" s="14"/>
    </row>
    <row r="124" spans="2:7" hidden="1">
      <c r="B124" s="14"/>
      <c r="C124" s="14"/>
      <c r="D124" s="14"/>
      <c r="E124" s="14"/>
      <c r="F124" s="14"/>
      <c r="G124" s="14"/>
    </row>
    <row r="125" spans="2:7" hidden="1">
      <c r="B125" s="14"/>
      <c r="C125" s="14"/>
      <c r="D125" s="14"/>
      <c r="E125" s="14"/>
      <c r="F125" s="14"/>
      <c r="G125" s="14"/>
    </row>
    <row r="126" spans="2:7" hidden="1">
      <c r="B126" s="14"/>
      <c r="C126" s="14"/>
      <c r="D126" s="14"/>
      <c r="E126" s="14"/>
      <c r="F126" s="14"/>
      <c r="G126" s="14"/>
    </row>
    <row r="127" spans="2:7" hidden="1">
      <c r="B127" s="14"/>
      <c r="C127" s="14"/>
      <c r="D127" s="14"/>
      <c r="E127" s="14"/>
      <c r="F127" s="14"/>
      <c r="G127" s="14"/>
    </row>
    <row r="128" spans="2:7" hidden="1">
      <c r="B128" s="14"/>
      <c r="C128" s="14"/>
      <c r="D128" s="14"/>
      <c r="E128" s="14"/>
      <c r="F128" s="14"/>
      <c r="G128" s="14"/>
    </row>
    <row r="129" spans="2:7" hidden="1">
      <c r="B129" s="14"/>
      <c r="C129" s="14"/>
      <c r="D129" s="14"/>
      <c r="E129" s="14"/>
      <c r="F129" s="14"/>
      <c r="G129" s="14"/>
    </row>
    <row r="130" spans="2:7" hidden="1">
      <c r="B130" s="14"/>
      <c r="C130" s="14"/>
      <c r="D130" s="14"/>
      <c r="E130" s="14"/>
      <c r="F130" s="14"/>
      <c r="G130" s="14"/>
    </row>
    <row r="131" spans="2:7" hidden="1">
      <c r="B131" s="14"/>
      <c r="C131" s="14"/>
      <c r="D131" s="14"/>
      <c r="E131" s="14"/>
      <c r="F131" s="14"/>
      <c r="G131" s="14"/>
    </row>
    <row r="132" spans="2:7" hidden="1">
      <c r="B132" s="14"/>
      <c r="C132" s="14"/>
      <c r="D132" s="14"/>
      <c r="E132" s="14"/>
      <c r="F132" s="14"/>
      <c r="G132" s="14"/>
    </row>
    <row r="133" spans="2:7" hidden="1">
      <c r="B133" s="14"/>
      <c r="C133" s="14"/>
      <c r="D133" s="14"/>
      <c r="E133" s="14"/>
      <c r="F133" s="14"/>
      <c r="G133" s="14"/>
    </row>
    <row r="134" spans="2:7" hidden="1">
      <c r="B134" s="14"/>
      <c r="C134" s="14"/>
      <c r="D134" s="14"/>
      <c r="E134" s="14"/>
      <c r="F134" s="14"/>
      <c r="G134" s="14"/>
    </row>
    <row r="135" spans="2:7" hidden="1">
      <c r="B135" s="14"/>
      <c r="C135" s="14"/>
      <c r="D135" s="14"/>
      <c r="E135" s="14"/>
      <c r="F135" s="14"/>
      <c r="G135" s="14"/>
    </row>
    <row r="136" spans="2:7" hidden="1">
      <c r="B136" s="14"/>
      <c r="C136" s="14"/>
      <c r="D136" s="14"/>
      <c r="E136" s="14"/>
      <c r="F136" s="14"/>
      <c r="G136" s="14"/>
    </row>
    <row r="137" spans="2:7" hidden="1">
      <c r="B137" s="14"/>
      <c r="C137" s="14"/>
      <c r="D137" s="14"/>
      <c r="E137" s="14"/>
      <c r="F137" s="14"/>
      <c r="G137" s="14"/>
    </row>
    <row r="138" spans="2:7" hidden="1">
      <c r="B138" s="14"/>
      <c r="C138" s="14"/>
      <c r="D138" s="14"/>
      <c r="E138" s="14"/>
      <c r="F138" s="14"/>
      <c r="G138" s="14"/>
    </row>
    <row r="139" spans="2:7" hidden="1">
      <c r="B139" s="14"/>
      <c r="C139" s="14"/>
      <c r="D139" s="14"/>
      <c r="E139" s="14"/>
      <c r="F139" s="14"/>
      <c r="G139" s="14"/>
    </row>
    <row r="140" spans="2:7" hidden="1">
      <c r="B140" s="14"/>
      <c r="C140" s="14"/>
      <c r="D140" s="14"/>
      <c r="E140" s="14"/>
      <c r="F140" s="14"/>
      <c r="G140" s="14"/>
    </row>
    <row r="141" spans="2:7" hidden="1">
      <c r="B141" s="14"/>
      <c r="C141" s="14"/>
      <c r="D141" s="14"/>
      <c r="E141" s="14"/>
      <c r="F141" s="14"/>
      <c r="G141" s="14"/>
    </row>
    <row r="142" spans="2:7" hidden="1">
      <c r="B142" s="14"/>
      <c r="C142" s="14"/>
      <c r="D142" s="14"/>
      <c r="E142" s="14"/>
      <c r="F142" s="14"/>
      <c r="G142" s="14"/>
    </row>
    <row r="143" spans="2:7" hidden="1">
      <c r="B143" s="14"/>
      <c r="C143" s="14"/>
      <c r="D143" s="14"/>
      <c r="E143" s="14"/>
      <c r="F143" s="14"/>
      <c r="G143" s="14"/>
    </row>
    <row r="144" spans="2:7" hidden="1">
      <c r="B144" s="14"/>
      <c r="C144" s="14"/>
      <c r="D144" s="14"/>
      <c r="E144" s="14"/>
      <c r="F144" s="14"/>
      <c r="G144" s="14"/>
    </row>
    <row r="145" spans="2:7" hidden="1">
      <c r="B145" s="14"/>
      <c r="C145" s="14"/>
      <c r="D145" s="14"/>
      <c r="E145" s="14"/>
      <c r="F145" s="14"/>
      <c r="G145" s="14"/>
    </row>
    <row r="146" spans="2:7" hidden="1">
      <c r="B146" s="14"/>
      <c r="C146" s="14"/>
      <c r="D146" s="14"/>
      <c r="E146" s="14"/>
      <c r="F146" s="14"/>
      <c r="G146" s="14"/>
    </row>
    <row r="147" spans="2:7" hidden="1">
      <c r="B147" s="14"/>
      <c r="C147" s="14"/>
      <c r="D147" s="14"/>
      <c r="E147" s="14"/>
      <c r="F147" s="14"/>
      <c r="G147" s="14"/>
    </row>
    <row r="148" spans="2:7" hidden="1">
      <c r="B148" s="14"/>
      <c r="C148" s="14"/>
      <c r="D148" s="14"/>
      <c r="E148" s="14"/>
      <c r="F148" s="14"/>
      <c r="G148" s="14"/>
    </row>
    <row r="149" spans="2:7" hidden="1">
      <c r="B149" s="14"/>
      <c r="C149" s="14"/>
      <c r="D149" s="14"/>
      <c r="E149" s="14"/>
      <c r="F149" s="14"/>
      <c r="G149" s="14"/>
    </row>
    <row r="150" spans="2:7" hidden="1">
      <c r="B150" s="14"/>
      <c r="C150" s="14"/>
      <c r="D150" s="14"/>
      <c r="E150" s="14"/>
      <c r="F150" s="14"/>
      <c r="G150" s="14"/>
    </row>
    <row r="151" spans="2:7" hidden="1">
      <c r="B151" s="14"/>
      <c r="C151" s="14"/>
      <c r="D151" s="14"/>
      <c r="E151" s="14"/>
      <c r="F151" s="14"/>
      <c r="G151" s="14"/>
    </row>
    <row r="152" spans="2:7" hidden="1">
      <c r="B152" s="14"/>
      <c r="C152" s="14"/>
      <c r="D152" s="14"/>
      <c r="E152" s="14"/>
      <c r="F152" s="14"/>
      <c r="G152" s="14"/>
    </row>
    <row r="153" spans="2:7" hidden="1">
      <c r="B153" s="14"/>
      <c r="C153" s="14"/>
      <c r="D153" s="14"/>
      <c r="E153" s="14"/>
      <c r="F153" s="14"/>
      <c r="G153" s="14"/>
    </row>
    <row r="154" spans="2:7" hidden="1">
      <c r="B154" s="14"/>
      <c r="C154" s="14"/>
      <c r="D154" s="14"/>
      <c r="E154" s="14"/>
      <c r="F154" s="14"/>
      <c r="G154" s="14"/>
    </row>
    <row r="155" spans="2:7" hidden="1">
      <c r="B155" s="14"/>
      <c r="C155" s="14"/>
      <c r="D155" s="14"/>
      <c r="E155" s="14"/>
      <c r="F155" s="14"/>
      <c r="G155" s="14"/>
    </row>
    <row r="156" spans="2:7" hidden="1">
      <c r="B156" s="14"/>
      <c r="C156" s="14"/>
      <c r="D156" s="14"/>
      <c r="E156" s="14"/>
      <c r="F156" s="14"/>
      <c r="G156" s="14"/>
    </row>
    <row r="157" spans="2:7" hidden="1">
      <c r="B157" s="14"/>
      <c r="C157" s="14"/>
      <c r="D157" s="14"/>
      <c r="E157" s="14"/>
      <c r="F157" s="14"/>
      <c r="G157" s="14"/>
    </row>
    <row r="158" spans="2:7" hidden="1">
      <c r="B158" s="14"/>
      <c r="C158" s="14"/>
      <c r="D158" s="14"/>
      <c r="E158" s="14"/>
      <c r="F158" s="14"/>
      <c r="G158" s="14"/>
    </row>
    <row r="159" spans="2:7" hidden="1">
      <c r="B159" s="14"/>
      <c r="C159" s="14"/>
      <c r="D159" s="14"/>
      <c r="E159" s="14"/>
      <c r="F159" s="14"/>
      <c r="G159" s="14"/>
    </row>
    <row r="160" spans="2:7" hidden="1">
      <c r="B160" s="14"/>
      <c r="C160" s="14"/>
      <c r="D160" s="14"/>
      <c r="E160" s="14"/>
      <c r="F160" s="14"/>
      <c r="G160" s="14"/>
    </row>
    <row r="161" spans="2:7" hidden="1">
      <c r="B161" s="14"/>
      <c r="C161" s="14"/>
      <c r="D161" s="14"/>
      <c r="E161" s="14"/>
      <c r="F161" s="14"/>
      <c r="G161" s="14"/>
    </row>
    <row r="162" spans="2:7" hidden="1">
      <c r="B162" s="14"/>
      <c r="C162" s="14"/>
      <c r="D162" s="14"/>
      <c r="E162" s="14"/>
      <c r="F162" s="14"/>
      <c r="G162" s="14"/>
    </row>
    <row r="163" spans="2:7" hidden="1">
      <c r="B163" s="14"/>
      <c r="C163" s="14"/>
      <c r="D163" s="14"/>
      <c r="E163" s="14"/>
      <c r="F163" s="14"/>
      <c r="G163" s="14"/>
    </row>
    <row r="164" spans="2:7" hidden="1">
      <c r="B164" s="14"/>
      <c r="C164" s="14"/>
      <c r="D164" s="14"/>
      <c r="E164" s="14"/>
      <c r="F164" s="14"/>
      <c r="G164" s="14"/>
    </row>
    <row r="165" spans="2:7" hidden="1">
      <c r="B165" s="14"/>
      <c r="C165" s="14"/>
      <c r="D165" s="14"/>
      <c r="E165" s="14"/>
      <c r="F165" s="14"/>
      <c r="G165" s="14"/>
    </row>
    <row r="166" spans="2:7" hidden="1">
      <c r="B166" s="14"/>
      <c r="C166" s="14"/>
      <c r="D166" s="14"/>
      <c r="E166" s="14"/>
      <c r="F166" s="14"/>
      <c r="G166" s="14"/>
    </row>
    <row r="167" spans="2:7" hidden="1">
      <c r="B167" s="14"/>
      <c r="C167" s="14"/>
      <c r="D167" s="14"/>
      <c r="E167" s="14"/>
      <c r="F167" s="14"/>
      <c r="G167" s="14"/>
    </row>
    <row r="168" spans="2:7" hidden="1">
      <c r="B168" s="14"/>
      <c r="C168" s="14"/>
      <c r="D168" s="14"/>
      <c r="E168" s="14"/>
      <c r="F168" s="14"/>
      <c r="G168" s="14"/>
    </row>
    <row r="169" spans="2:7" hidden="1">
      <c r="B169" s="14"/>
      <c r="C169" s="14"/>
      <c r="D169" s="14"/>
      <c r="E169" s="14"/>
      <c r="F169" s="14"/>
      <c r="G169" s="14"/>
    </row>
    <row r="170" spans="2:7" hidden="1">
      <c r="B170" s="14"/>
      <c r="C170" s="14"/>
      <c r="D170" s="14"/>
      <c r="E170" s="14"/>
      <c r="F170" s="14"/>
      <c r="G170" s="14"/>
    </row>
    <row r="171" spans="2:7" hidden="1">
      <c r="B171" s="14"/>
      <c r="C171" s="14"/>
      <c r="D171" s="14"/>
      <c r="E171" s="14"/>
      <c r="F171" s="14"/>
      <c r="G171" s="14"/>
    </row>
    <row r="172" spans="2:7" hidden="1">
      <c r="B172" s="14"/>
      <c r="C172" s="14"/>
      <c r="D172" s="14"/>
      <c r="E172" s="14"/>
      <c r="F172" s="14"/>
      <c r="G172" s="14"/>
    </row>
    <row r="173" spans="2:7" hidden="1">
      <c r="B173" s="14"/>
      <c r="C173" s="14"/>
      <c r="D173" s="14"/>
      <c r="E173" s="14"/>
      <c r="F173" s="14"/>
      <c r="G173" s="14"/>
    </row>
    <row r="174" spans="2:7" hidden="1">
      <c r="B174" s="14"/>
      <c r="C174" s="14"/>
      <c r="D174" s="14"/>
      <c r="E174" s="14"/>
      <c r="F174" s="14"/>
      <c r="G174" s="14"/>
    </row>
    <row r="175" spans="2:7" hidden="1">
      <c r="B175" s="14"/>
      <c r="C175" s="14"/>
      <c r="D175" s="14"/>
      <c r="E175" s="14"/>
      <c r="F175" s="14"/>
      <c r="G175" s="14"/>
    </row>
    <row r="176" spans="2:7" hidden="1">
      <c r="B176" s="14"/>
      <c r="C176" s="14"/>
      <c r="D176" s="14"/>
      <c r="E176" s="14"/>
      <c r="F176" s="14"/>
      <c r="G176" s="14"/>
    </row>
    <row r="177" spans="2:7" hidden="1">
      <c r="B177" s="14"/>
      <c r="C177" s="14"/>
      <c r="D177" s="14"/>
      <c r="E177" s="14"/>
      <c r="F177" s="14"/>
      <c r="G177" s="14"/>
    </row>
    <row r="178" spans="2:7" hidden="1">
      <c r="B178" s="14"/>
      <c r="C178" s="14"/>
      <c r="D178" s="14"/>
      <c r="E178" s="14"/>
      <c r="F178" s="14"/>
      <c r="G178" s="14"/>
    </row>
    <row r="179" spans="2:7" hidden="1">
      <c r="B179" s="14"/>
      <c r="C179" s="14"/>
      <c r="D179" s="14"/>
      <c r="E179" s="14"/>
      <c r="F179" s="14"/>
      <c r="G179" s="14"/>
    </row>
    <row r="180" spans="2:7" hidden="1">
      <c r="B180" s="14"/>
      <c r="C180" s="14"/>
      <c r="D180" s="14"/>
      <c r="E180" s="14"/>
      <c r="F180" s="14"/>
      <c r="G180" s="14"/>
    </row>
    <row r="181" spans="2:7" hidden="1">
      <c r="B181" s="14"/>
      <c r="C181" s="14"/>
      <c r="D181" s="14"/>
      <c r="E181" s="14"/>
      <c r="F181" s="14"/>
      <c r="G181" s="14"/>
    </row>
    <row r="182" spans="2:7" hidden="1">
      <c r="B182" s="14"/>
      <c r="C182" s="14"/>
      <c r="D182" s="14"/>
      <c r="E182" s="14"/>
      <c r="F182" s="14"/>
      <c r="G182" s="14"/>
    </row>
    <row r="183" spans="2:7" hidden="1">
      <c r="B183" s="14"/>
      <c r="C183" s="14"/>
      <c r="D183" s="14"/>
      <c r="E183" s="14"/>
      <c r="F183" s="14"/>
      <c r="G183" s="14"/>
    </row>
    <row r="184" spans="2:7" hidden="1">
      <c r="B184" s="14"/>
      <c r="C184" s="14"/>
      <c r="D184" s="14"/>
      <c r="E184" s="14"/>
      <c r="F184" s="14"/>
      <c r="G184" s="14"/>
    </row>
    <row r="185" spans="2:7" hidden="1">
      <c r="B185" s="14"/>
      <c r="C185" s="14"/>
      <c r="D185" s="14"/>
      <c r="E185" s="14"/>
      <c r="F185" s="14"/>
      <c r="G185" s="14"/>
    </row>
    <row r="186" spans="2:7" hidden="1">
      <c r="B186" s="14"/>
      <c r="C186" s="14"/>
      <c r="D186" s="14"/>
      <c r="E186" s="14"/>
      <c r="F186" s="14"/>
      <c r="G186" s="14"/>
    </row>
    <row r="187" spans="2:7" hidden="1">
      <c r="B187" s="14"/>
      <c r="C187" s="14"/>
      <c r="D187" s="14"/>
      <c r="E187" s="14"/>
      <c r="F187" s="14"/>
      <c r="G187" s="14"/>
    </row>
    <row r="188" spans="2:7" hidden="1">
      <c r="B188" s="14"/>
      <c r="C188" s="14"/>
      <c r="D188" s="14"/>
      <c r="E188" s="14"/>
      <c r="F188" s="14"/>
      <c r="G188" s="14"/>
    </row>
    <row r="189" spans="2:7" hidden="1">
      <c r="B189" s="14"/>
      <c r="C189" s="14"/>
      <c r="D189" s="14"/>
      <c r="E189" s="14"/>
      <c r="F189" s="14"/>
      <c r="G189" s="14"/>
    </row>
    <row r="190" spans="2:7" hidden="1">
      <c r="B190" s="14"/>
      <c r="C190" s="14"/>
      <c r="D190" s="14"/>
      <c r="E190" s="14"/>
      <c r="F190" s="14"/>
      <c r="G190" s="14"/>
    </row>
    <row r="191" spans="2:7" hidden="1">
      <c r="B191" s="14"/>
      <c r="C191" s="14"/>
      <c r="D191" s="14"/>
      <c r="E191" s="14"/>
      <c r="F191" s="14"/>
      <c r="G191" s="14"/>
    </row>
    <row r="192" spans="2:7" hidden="1">
      <c r="B192" s="14"/>
      <c r="C192" s="14"/>
      <c r="D192" s="14"/>
      <c r="E192" s="14"/>
      <c r="F192" s="14"/>
      <c r="G192" s="14"/>
    </row>
    <row r="193" spans="2:7" hidden="1">
      <c r="B193" s="14"/>
      <c r="C193" s="14"/>
      <c r="D193" s="14"/>
      <c r="E193" s="14"/>
      <c r="F193" s="14"/>
      <c r="G193" s="14"/>
    </row>
    <row r="194" spans="2:7" hidden="1">
      <c r="B194" s="14"/>
      <c r="C194" s="14"/>
      <c r="D194" s="14"/>
      <c r="E194" s="14"/>
      <c r="F194" s="14"/>
      <c r="G194" s="14"/>
    </row>
    <row r="195" spans="2:7" hidden="1">
      <c r="B195" s="14"/>
      <c r="C195" s="14"/>
      <c r="D195" s="14"/>
      <c r="E195" s="14"/>
      <c r="F195" s="14"/>
      <c r="G195" s="14"/>
    </row>
    <row r="196" spans="2:7" hidden="1">
      <c r="B196" s="14"/>
      <c r="C196" s="14"/>
      <c r="D196" s="14"/>
      <c r="E196" s="14"/>
      <c r="F196" s="14"/>
      <c r="G196" s="14"/>
    </row>
    <row r="197" spans="2:7" hidden="1">
      <c r="B197" s="14"/>
      <c r="C197" s="14"/>
      <c r="D197" s="14"/>
      <c r="E197" s="14"/>
      <c r="F197" s="14"/>
      <c r="G197" s="14"/>
    </row>
    <row r="198" spans="2:7" hidden="1">
      <c r="B198" s="14"/>
      <c r="C198" s="14"/>
      <c r="D198" s="14"/>
      <c r="E198" s="14"/>
      <c r="F198" s="14"/>
      <c r="G198" s="14"/>
    </row>
    <row r="199" spans="2:7" hidden="1">
      <c r="B199" s="14"/>
      <c r="C199" s="14"/>
      <c r="D199" s="14"/>
      <c r="E199" s="14"/>
      <c r="F199" s="14"/>
      <c r="G199" s="14"/>
    </row>
    <row r="200" spans="2:7" hidden="1">
      <c r="B200" s="14"/>
      <c r="C200" s="14"/>
      <c r="D200" s="14"/>
      <c r="E200" s="14"/>
      <c r="F200" s="14"/>
      <c r="G200" s="14"/>
    </row>
    <row r="201" spans="2:7" hidden="1">
      <c r="B201" s="14"/>
      <c r="C201" s="14"/>
      <c r="D201" s="14"/>
      <c r="E201" s="14"/>
      <c r="F201" s="14"/>
      <c r="G201" s="14"/>
    </row>
    <row r="202" spans="2:7" hidden="1">
      <c r="B202" s="14"/>
      <c r="C202" s="14"/>
      <c r="D202" s="14"/>
      <c r="E202" s="14"/>
      <c r="F202" s="14"/>
      <c r="G202" s="14"/>
    </row>
    <row r="203" spans="2:7" hidden="1">
      <c r="B203" s="14"/>
      <c r="C203" s="14"/>
      <c r="D203" s="14"/>
      <c r="E203" s="14"/>
      <c r="F203" s="14"/>
      <c r="G203" s="14"/>
    </row>
    <row r="204" spans="2:7" hidden="1">
      <c r="B204" s="14"/>
      <c r="C204" s="14"/>
      <c r="D204" s="14"/>
      <c r="E204" s="14"/>
      <c r="F204" s="14"/>
      <c r="G204" s="14"/>
    </row>
    <row r="205" spans="2:7" hidden="1">
      <c r="B205" s="14"/>
      <c r="C205" s="14"/>
      <c r="D205" s="14"/>
      <c r="E205" s="14"/>
      <c r="F205" s="14"/>
      <c r="G205" s="14"/>
    </row>
    <row r="206" spans="2:7" hidden="1">
      <c r="B206" s="14"/>
      <c r="C206" s="14"/>
      <c r="D206" s="14"/>
      <c r="E206" s="14"/>
      <c r="F206" s="14"/>
      <c r="G206" s="14"/>
    </row>
    <row r="207" spans="2:7" hidden="1">
      <c r="B207" s="14"/>
      <c r="C207" s="14"/>
      <c r="D207" s="14"/>
      <c r="E207" s="14"/>
      <c r="F207" s="14"/>
      <c r="G207" s="14"/>
    </row>
    <row r="208" spans="2:7" hidden="1">
      <c r="B208" s="14"/>
      <c r="C208" s="14"/>
      <c r="D208" s="14"/>
      <c r="E208" s="14"/>
      <c r="F208" s="14"/>
      <c r="G208" s="14"/>
    </row>
    <row r="209" spans="2:7" hidden="1">
      <c r="B209" s="14"/>
      <c r="C209" s="14"/>
      <c r="D209" s="14"/>
      <c r="E209" s="14"/>
      <c r="F209" s="14"/>
      <c r="G209" s="14"/>
    </row>
    <row r="210" spans="2:7" hidden="1">
      <c r="B210" s="14"/>
      <c r="C210" s="14"/>
      <c r="D210" s="14"/>
      <c r="E210" s="14"/>
      <c r="F210" s="14"/>
      <c r="G210" s="14"/>
    </row>
    <row r="211" spans="2:7" hidden="1">
      <c r="B211" s="14"/>
      <c r="C211" s="14"/>
      <c r="D211" s="14"/>
      <c r="E211" s="14"/>
      <c r="F211" s="14"/>
      <c r="G211" s="14"/>
    </row>
    <row r="212" spans="2:7" hidden="1">
      <c r="B212" s="14"/>
      <c r="C212" s="14"/>
      <c r="D212" s="14"/>
      <c r="E212" s="14"/>
      <c r="F212" s="14"/>
      <c r="G212" s="14"/>
    </row>
    <row r="213" spans="2:7" hidden="1">
      <c r="B213" s="14"/>
      <c r="C213" s="14"/>
      <c r="D213" s="14"/>
      <c r="E213" s="14"/>
      <c r="F213" s="14"/>
      <c r="G213" s="14"/>
    </row>
    <row r="214" spans="2:7" hidden="1">
      <c r="B214" s="14"/>
      <c r="C214" s="14"/>
      <c r="D214" s="14"/>
      <c r="E214" s="14"/>
      <c r="F214" s="14"/>
      <c r="G214" s="14"/>
    </row>
    <row r="215" spans="2:7" hidden="1">
      <c r="B215" s="14"/>
      <c r="C215" s="14"/>
      <c r="D215" s="14"/>
      <c r="E215" s="14"/>
      <c r="F215" s="14"/>
      <c r="G215" s="14"/>
    </row>
    <row r="216" spans="2:7" hidden="1">
      <c r="B216" s="14"/>
      <c r="C216" s="14"/>
      <c r="D216" s="14"/>
      <c r="E216" s="14"/>
      <c r="F216" s="14"/>
      <c r="G216" s="14"/>
    </row>
    <row r="217" spans="2:7" hidden="1">
      <c r="B217" s="14"/>
      <c r="C217" s="14"/>
      <c r="D217" s="14"/>
      <c r="E217" s="14"/>
      <c r="F217" s="14"/>
      <c r="G217" s="14"/>
    </row>
    <row r="218" spans="2:7" hidden="1">
      <c r="B218" s="14"/>
      <c r="C218" s="14"/>
      <c r="D218" s="14"/>
      <c r="E218" s="14"/>
      <c r="F218" s="14"/>
      <c r="G218" s="14"/>
    </row>
    <row r="219" spans="2:7" hidden="1">
      <c r="B219" s="14"/>
      <c r="C219" s="14"/>
      <c r="D219" s="14"/>
      <c r="E219" s="14"/>
      <c r="F219" s="14"/>
      <c r="G219" s="14"/>
    </row>
    <row r="220" spans="2:7" hidden="1">
      <c r="B220" s="14"/>
      <c r="C220" s="14"/>
      <c r="D220" s="14"/>
      <c r="E220" s="14"/>
      <c r="F220" s="14"/>
      <c r="G220" s="14"/>
    </row>
    <row r="221" spans="2:7" hidden="1">
      <c r="B221" s="14"/>
      <c r="C221" s="14"/>
      <c r="D221" s="14"/>
      <c r="E221" s="14"/>
      <c r="F221" s="14"/>
      <c r="G221" s="14"/>
    </row>
    <row r="222" spans="2:7" hidden="1">
      <c r="B222" s="14"/>
      <c r="C222" s="14"/>
      <c r="D222" s="14"/>
      <c r="E222" s="14"/>
      <c r="F222" s="14"/>
      <c r="G222" s="14"/>
    </row>
    <row r="223" spans="2:7" hidden="1">
      <c r="B223" s="14"/>
      <c r="C223" s="14"/>
      <c r="D223" s="14"/>
      <c r="E223" s="14"/>
      <c r="F223" s="14"/>
      <c r="G223" s="14"/>
    </row>
    <row r="224" spans="2:7" hidden="1">
      <c r="B224" s="14"/>
      <c r="C224" s="14"/>
      <c r="D224" s="14"/>
      <c r="E224" s="14"/>
      <c r="F224" s="14"/>
      <c r="G224" s="14"/>
    </row>
    <row r="225" spans="2:7" hidden="1">
      <c r="B225" s="14"/>
      <c r="C225" s="14"/>
      <c r="D225" s="14"/>
      <c r="E225" s="14"/>
      <c r="F225" s="14"/>
      <c r="G225" s="14"/>
    </row>
    <row r="226" spans="2:7" hidden="1">
      <c r="B226" s="14"/>
      <c r="C226" s="14"/>
      <c r="D226" s="14"/>
      <c r="E226" s="14"/>
      <c r="F226" s="14"/>
      <c r="G226" s="14"/>
    </row>
    <row r="227" spans="2:7" hidden="1">
      <c r="B227" s="14"/>
      <c r="C227" s="14"/>
      <c r="D227" s="14"/>
      <c r="E227" s="14"/>
      <c r="F227" s="14"/>
      <c r="G227" s="14"/>
    </row>
    <row r="228" spans="2:7" hidden="1">
      <c r="B228" s="14"/>
      <c r="C228" s="14"/>
      <c r="D228" s="14"/>
      <c r="E228" s="14"/>
      <c r="F228" s="14"/>
      <c r="G228" s="14"/>
    </row>
    <row r="229" spans="2:7" hidden="1">
      <c r="B229" s="14"/>
      <c r="C229" s="14"/>
      <c r="D229" s="14"/>
      <c r="E229" s="14"/>
      <c r="F229" s="14"/>
      <c r="G229" s="14"/>
    </row>
    <row r="230" spans="2:7" hidden="1">
      <c r="B230" s="14"/>
      <c r="C230" s="14"/>
      <c r="D230" s="14"/>
      <c r="E230" s="14"/>
      <c r="F230" s="14"/>
      <c r="G230" s="14"/>
    </row>
    <row r="231" spans="2:7" hidden="1">
      <c r="B231" s="14"/>
      <c r="C231" s="14"/>
      <c r="D231" s="14"/>
      <c r="E231" s="14"/>
      <c r="F231" s="14"/>
      <c r="G231" s="14"/>
    </row>
    <row r="232" spans="2:7" hidden="1">
      <c r="B232" s="14"/>
      <c r="C232" s="14"/>
      <c r="D232" s="14"/>
      <c r="E232" s="14"/>
      <c r="F232" s="14"/>
      <c r="G232" s="14"/>
    </row>
    <row r="233" spans="2:7" hidden="1">
      <c r="B233" s="14"/>
      <c r="C233" s="14"/>
      <c r="D233" s="14"/>
      <c r="E233" s="14"/>
      <c r="F233" s="14"/>
      <c r="G233" s="14"/>
    </row>
    <row r="234" spans="2:7" hidden="1">
      <c r="B234" s="14"/>
      <c r="C234" s="14"/>
      <c r="D234" s="14"/>
      <c r="E234" s="14"/>
      <c r="F234" s="14"/>
      <c r="G234" s="14"/>
    </row>
    <row r="235" spans="2:7" hidden="1">
      <c r="B235" s="14"/>
      <c r="C235" s="14"/>
      <c r="D235" s="14"/>
      <c r="E235" s="14"/>
      <c r="F235" s="14"/>
      <c r="G235" s="14"/>
    </row>
    <row r="236" spans="2:7" hidden="1">
      <c r="B236" s="14"/>
      <c r="C236" s="14"/>
      <c r="D236" s="14"/>
      <c r="E236" s="14"/>
      <c r="F236" s="14"/>
      <c r="G236" s="14"/>
    </row>
    <row r="237" spans="2:7" hidden="1">
      <c r="B237" s="14"/>
      <c r="C237" s="14"/>
      <c r="D237" s="14"/>
      <c r="E237" s="14"/>
      <c r="F237" s="14"/>
      <c r="G237" s="14"/>
    </row>
    <row r="238" spans="2:7" hidden="1">
      <c r="B238" s="14"/>
      <c r="C238" s="14"/>
      <c r="D238" s="14"/>
      <c r="E238" s="14"/>
      <c r="F238" s="14"/>
      <c r="G238" s="14"/>
    </row>
    <row r="239" spans="2:7" hidden="1">
      <c r="B239" s="14"/>
      <c r="C239" s="14"/>
      <c r="D239" s="14"/>
      <c r="E239" s="14"/>
      <c r="F239" s="14"/>
      <c r="G239" s="14"/>
    </row>
    <row r="240" spans="2:7" hidden="1">
      <c r="B240" s="14"/>
      <c r="C240" s="14"/>
      <c r="D240" s="14"/>
      <c r="E240" s="14"/>
      <c r="F240" s="14"/>
      <c r="G240" s="14"/>
    </row>
    <row r="241" spans="2:7" hidden="1">
      <c r="B241" s="14"/>
      <c r="C241" s="14"/>
      <c r="D241" s="14"/>
      <c r="E241" s="14"/>
      <c r="F241" s="14"/>
      <c r="G241" s="14"/>
    </row>
    <row r="242" spans="2:7" hidden="1">
      <c r="B242" s="14"/>
      <c r="C242" s="14"/>
      <c r="D242" s="14"/>
      <c r="E242" s="14"/>
      <c r="F242" s="14"/>
      <c r="G242" s="14"/>
    </row>
    <row r="243" spans="2:7" hidden="1">
      <c r="B243" s="14"/>
      <c r="C243" s="14"/>
      <c r="D243" s="14"/>
      <c r="E243" s="14"/>
      <c r="F243" s="14"/>
      <c r="G243" s="14"/>
    </row>
    <row r="244" spans="2:7" hidden="1">
      <c r="B244" s="14"/>
      <c r="C244" s="14"/>
      <c r="D244" s="14"/>
      <c r="E244" s="14"/>
      <c r="F244" s="14"/>
      <c r="G244" s="14"/>
    </row>
    <row r="245" spans="2:7" hidden="1">
      <c r="B245" s="14"/>
      <c r="C245" s="14"/>
      <c r="D245" s="14"/>
      <c r="E245" s="14"/>
      <c r="F245" s="14"/>
      <c r="G245" s="14"/>
    </row>
    <row r="246" spans="2:7" hidden="1">
      <c r="B246" s="14"/>
      <c r="C246" s="14"/>
      <c r="D246" s="14"/>
      <c r="E246" s="14"/>
      <c r="F246" s="14"/>
      <c r="G246" s="14"/>
    </row>
    <row r="247" spans="2:7" hidden="1">
      <c r="B247" s="14"/>
      <c r="C247" s="14"/>
      <c r="D247" s="14"/>
      <c r="E247" s="14"/>
      <c r="F247" s="14"/>
      <c r="G247" s="14"/>
    </row>
    <row r="248" spans="2:7" hidden="1">
      <c r="B248" s="14"/>
      <c r="C248" s="14"/>
      <c r="D248" s="14"/>
      <c r="E248" s="14"/>
      <c r="F248" s="14"/>
      <c r="G248" s="14"/>
    </row>
    <row r="249" spans="2:7" hidden="1">
      <c r="B249" s="14"/>
      <c r="C249" s="14"/>
      <c r="D249" s="14"/>
      <c r="E249" s="14"/>
      <c r="F249" s="14"/>
      <c r="G249" s="14"/>
    </row>
    <row r="250" spans="2:7" hidden="1">
      <c r="B250" s="14"/>
      <c r="C250" s="14"/>
      <c r="D250" s="14"/>
      <c r="E250" s="14"/>
      <c r="F250" s="14"/>
      <c r="G250" s="14"/>
    </row>
    <row r="251" spans="2:7" hidden="1">
      <c r="B251" s="14"/>
      <c r="C251" s="14"/>
      <c r="D251" s="14"/>
      <c r="E251" s="14"/>
      <c r="F251" s="14"/>
      <c r="G251" s="14"/>
    </row>
    <row r="252" spans="2:7" hidden="1">
      <c r="B252" s="14"/>
      <c r="C252" s="14"/>
      <c r="D252" s="14"/>
      <c r="E252" s="14"/>
      <c r="F252" s="14"/>
      <c r="G252" s="14"/>
    </row>
    <row r="253" spans="2:7" hidden="1">
      <c r="B253" s="14"/>
      <c r="C253" s="14"/>
      <c r="D253" s="14"/>
      <c r="E253" s="14"/>
      <c r="F253" s="14"/>
      <c r="G253" s="14"/>
    </row>
    <row r="254" spans="2:7" hidden="1">
      <c r="B254" s="14"/>
      <c r="C254" s="14"/>
      <c r="D254" s="14"/>
      <c r="E254" s="14"/>
      <c r="F254" s="14"/>
      <c r="G254" s="14"/>
    </row>
    <row r="255" spans="2:7" hidden="1">
      <c r="B255" s="14"/>
      <c r="C255" s="14"/>
      <c r="D255" s="14"/>
      <c r="E255" s="14"/>
      <c r="F255" s="14"/>
      <c r="G255" s="14"/>
    </row>
    <row r="256" spans="2:7" hidden="1">
      <c r="B256" s="14"/>
      <c r="C256" s="14"/>
      <c r="D256" s="14"/>
      <c r="E256" s="14"/>
      <c r="F256" s="14"/>
      <c r="G256" s="14"/>
    </row>
    <row r="257" spans="2:7" hidden="1">
      <c r="B257" s="14"/>
      <c r="C257" s="14"/>
      <c r="D257" s="14"/>
      <c r="E257" s="14"/>
      <c r="F257" s="14"/>
      <c r="G257" s="14"/>
    </row>
    <row r="258" spans="2:7" hidden="1">
      <c r="B258" s="14"/>
      <c r="C258" s="14"/>
      <c r="D258" s="14"/>
      <c r="E258" s="14"/>
      <c r="F258" s="14"/>
      <c r="G258" s="14"/>
    </row>
    <row r="259" spans="2:7" hidden="1">
      <c r="B259" s="14"/>
      <c r="C259" s="14"/>
      <c r="D259" s="14"/>
      <c r="E259" s="14"/>
      <c r="F259" s="14"/>
      <c r="G259" s="14"/>
    </row>
    <row r="260" spans="2:7" hidden="1">
      <c r="B260" s="14"/>
      <c r="C260" s="14"/>
      <c r="D260" s="14"/>
      <c r="E260" s="14"/>
      <c r="F260" s="14"/>
      <c r="G260" s="14"/>
    </row>
    <row r="261" spans="2:7" hidden="1">
      <c r="B261" s="14"/>
      <c r="C261" s="14"/>
      <c r="D261" s="14"/>
      <c r="E261" s="14"/>
      <c r="F261" s="14"/>
      <c r="G261" s="14"/>
    </row>
    <row r="262" spans="2:7" hidden="1">
      <c r="B262" s="14"/>
      <c r="C262" s="14"/>
      <c r="D262" s="14"/>
      <c r="E262" s="14"/>
      <c r="F262" s="14"/>
      <c r="G262" s="14"/>
    </row>
    <row r="263" spans="2:7" hidden="1">
      <c r="B263" s="14"/>
      <c r="C263" s="14"/>
      <c r="D263" s="14"/>
      <c r="E263" s="14"/>
      <c r="F263" s="14"/>
      <c r="G263" s="14"/>
    </row>
    <row r="264" spans="2:7" hidden="1">
      <c r="B264" s="14"/>
      <c r="C264" s="14"/>
      <c r="D264" s="14"/>
      <c r="E264" s="14"/>
      <c r="F264" s="14"/>
      <c r="G264" s="14"/>
    </row>
    <row r="265" spans="2:7" hidden="1">
      <c r="B265" s="14"/>
      <c r="C265" s="14"/>
      <c r="D265" s="14"/>
      <c r="E265" s="14"/>
      <c r="F265" s="14"/>
      <c r="G265" s="14"/>
    </row>
    <row r="266" spans="2:7" hidden="1">
      <c r="B266" s="14"/>
      <c r="C266" s="14"/>
      <c r="D266" s="14"/>
      <c r="E266" s="14"/>
      <c r="F266" s="14"/>
      <c r="G266" s="14"/>
    </row>
    <row r="267" spans="2:7" hidden="1">
      <c r="B267" s="14"/>
      <c r="C267" s="14"/>
      <c r="D267" s="14"/>
      <c r="E267" s="14"/>
      <c r="F267" s="14"/>
      <c r="G267" s="14"/>
    </row>
    <row r="268" spans="2:7" hidden="1">
      <c r="B268" s="14"/>
      <c r="C268" s="14"/>
      <c r="D268" s="14"/>
      <c r="E268" s="14"/>
      <c r="F268" s="14"/>
      <c r="G268" s="14"/>
    </row>
    <row r="269" spans="2:7" hidden="1">
      <c r="B269" s="14"/>
      <c r="C269" s="14"/>
      <c r="D269" s="14"/>
      <c r="E269" s="14"/>
      <c r="F269" s="14"/>
      <c r="G269" s="14"/>
    </row>
    <row r="270" spans="2:7" hidden="1">
      <c r="B270" s="14"/>
      <c r="C270" s="14"/>
      <c r="D270" s="14"/>
      <c r="E270" s="14"/>
      <c r="F270" s="14"/>
      <c r="G270" s="14"/>
    </row>
    <row r="271" spans="2:7" hidden="1">
      <c r="B271" s="14"/>
      <c r="C271" s="14"/>
      <c r="D271" s="14"/>
      <c r="E271" s="14"/>
      <c r="F271" s="14"/>
      <c r="G271" s="14"/>
    </row>
    <row r="272" spans="2:7" hidden="1">
      <c r="B272" s="14"/>
      <c r="C272" s="14"/>
      <c r="D272" s="14"/>
      <c r="E272" s="14"/>
      <c r="F272" s="14"/>
      <c r="G272" s="14"/>
    </row>
    <row r="273" spans="2:7" hidden="1">
      <c r="B273" s="14"/>
      <c r="C273" s="14"/>
      <c r="D273" s="14"/>
      <c r="E273" s="14"/>
      <c r="F273" s="14"/>
      <c r="G273" s="14"/>
    </row>
    <row r="274" spans="2:7" hidden="1">
      <c r="B274" s="14"/>
      <c r="C274" s="14"/>
      <c r="D274" s="14"/>
      <c r="E274" s="14"/>
      <c r="F274" s="14"/>
      <c r="G274" s="14"/>
    </row>
    <row r="275" spans="2:7" hidden="1">
      <c r="B275" s="14"/>
      <c r="C275" s="14"/>
      <c r="D275" s="14"/>
      <c r="E275" s="14"/>
      <c r="F275" s="14"/>
      <c r="G275" s="14"/>
    </row>
    <row r="276" spans="2:7" hidden="1">
      <c r="B276" s="14"/>
      <c r="C276" s="14"/>
      <c r="D276" s="14"/>
      <c r="E276" s="14"/>
      <c r="F276" s="14"/>
      <c r="G276" s="14"/>
    </row>
    <row r="277" spans="2:7" hidden="1">
      <c r="B277" s="14"/>
      <c r="C277" s="14"/>
      <c r="D277" s="14"/>
      <c r="E277" s="14"/>
      <c r="F277" s="14"/>
      <c r="G277" s="14"/>
    </row>
    <row r="278" spans="2:7" hidden="1">
      <c r="B278" s="14"/>
      <c r="C278" s="14"/>
      <c r="D278" s="14"/>
      <c r="E278" s="14"/>
      <c r="F278" s="14"/>
      <c r="G278" s="14"/>
    </row>
    <row r="279" spans="2:7" hidden="1">
      <c r="B279" s="14"/>
      <c r="C279" s="14"/>
      <c r="D279" s="14"/>
      <c r="E279" s="14"/>
      <c r="F279" s="14"/>
      <c r="G279" s="14"/>
    </row>
    <row r="280" spans="2:7" hidden="1">
      <c r="B280" s="14"/>
      <c r="C280" s="14"/>
      <c r="D280" s="14"/>
      <c r="E280" s="14"/>
      <c r="F280" s="14"/>
      <c r="G280" s="14"/>
    </row>
    <row r="281" spans="2:7" hidden="1">
      <c r="B281" s="14"/>
      <c r="C281" s="14"/>
      <c r="D281" s="14"/>
      <c r="E281" s="14"/>
      <c r="F281" s="14"/>
      <c r="G281" s="14"/>
    </row>
    <row r="282" spans="2:7" hidden="1">
      <c r="B282" s="14"/>
      <c r="C282" s="14"/>
      <c r="D282" s="14"/>
      <c r="E282" s="14"/>
      <c r="F282" s="14"/>
      <c r="G282" s="14"/>
    </row>
    <row r="283" spans="2:7" hidden="1">
      <c r="B283" s="14"/>
      <c r="C283" s="14"/>
      <c r="D283" s="14"/>
      <c r="E283" s="14"/>
      <c r="F283" s="14"/>
      <c r="G283" s="14"/>
    </row>
    <row r="284" spans="2:7" hidden="1">
      <c r="B284" s="14"/>
      <c r="C284" s="14"/>
      <c r="D284" s="14"/>
      <c r="E284" s="14"/>
      <c r="F284" s="14"/>
      <c r="G284" s="14"/>
    </row>
    <row r="285" spans="2:7" hidden="1">
      <c r="B285" s="14"/>
      <c r="C285" s="14"/>
      <c r="D285" s="14"/>
      <c r="E285" s="14"/>
      <c r="F285" s="14"/>
      <c r="G285" s="14"/>
    </row>
    <row r="286" spans="2:7" hidden="1">
      <c r="B286" s="14"/>
      <c r="C286" s="14"/>
      <c r="D286" s="14"/>
      <c r="E286" s="14"/>
      <c r="F286" s="14"/>
      <c r="G286" s="14"/>
    </row>
    <row r="287" spans="2:7" hidden="1">
      <c r="B287" s="14"/>
      <c r="C287" s="14"/>
      <c r="D287" s="14"/>
      <c r="E287" s="14"/>
      <c r="F287" s="14"/>
      <c r="G287" s="14"/>
    </row>
    <row r="288" spans="2:7" hidden="1">
      <c r="B288" s="14"/>
      <c r="C288" s="14"/>
      <c r="D288" s="14"/>
      <c r="E288" s="14"/>
      <c r="F288" s="14"/>
      <c r="G288" s="14"/>
    </row>
    <row r="289" spans="2:7" hidden="1">
      <c r="B289" s="14"/>
      <c r="C289" s="14"/>
      <c r="D289" s="14"/>
      <c r="E289" s="14"/>
      <c r="F289" s="14"/>
      <c r="G289" s="14"/>
    </row>
    <row r="290" spans="2:7" hidden="1">
      <c r="B290" s="14"/>
      <c r="C290" s="14"/>
      <c r="D290" s="14"/>
      <c r="E290" s="14"/>
      <c r="F290" s="14"/>
      <c r="G290" s="14"/>
    </row>
    <row r="291" spans="2:7" hidden="1">
      <c r="B291" s="14"/>
      <c r="C291" s="14"/>
      <c r="D291" s="14"/>
      <c r="E291" s="14"/>
      <c r="F291" s="14"/>
      <c r="G291" s="14"/>
    </row>
    <row r="292" spans="2:7" hidden="1">
      <c r="B292" s="14"/>
      <c r="C292" s="14"/>
      <c r="D292" s="14"/>
      <c r="E292" s="14"/>
      <c r="F292" s="14"/>
      <c r="G292" s="14"/>
    </row>
    <row r="293" spans="2:7" hidden="1">
      <c r="B293" s="14"/>
      <c r="C293" s="14"/>
      <c r="D293" s="14"/>
      <c r="E293" s="14"/>
      <c r="F293" s="14"/>
      <c r="G293" s="14"/>
    </row>
    <row r="294" spans="2:7" hidden="1">
      <c r="B294" s="14"/>
      <c r="C294" s="14"/>
      <c r="D294" s="14"/>
      <c r="E294" s="14"/>
      <c r="F294" s="14"/>
      <c r="G294" s="14"/>
    </row>
    <row r="295" spans="2:7" hidden="1">
      <c r="B295" s="14"/>
      <c r="C295" s="14"/>
      <c r="D295" s="14"/>
      <c r="E295" s="14"/>
      <c r="F295" s="14"/>
      <c r="G295" s="14"/>
    </row>
    <row r="296" spans="2:7" hidden="1">
      <c r="B296" s="14"/>
      <c r="C296" s="14"/>
      <c r="D296" s="14"/>
      <c r="E296" s="14"/>
      <c r="F296" s="14"/>
      <c r="G296" s="14"/>
    </row>
    <row r="297" spans="2:7" hidden="1">
      <c r="B297" s="14"/>
      <c r="C297" s="14"/>
      <c r="D297" s="14"/>
      <c r="E297" s="14"/>
      <c r="F297" s="14"/>
      <c r="G297" s="14"/>
    </row>
    <row r="298" spans="2:7" hidden="1">
      <c r="B298" s="14"/>
      <c r="C298" s="14"/>
      <c r="D298" s="14"/>
      <c r="E298" s="14"/>
      <c r="F298" s="14"/>
      <c r="G298" s="14"/>
    </row>
    <row r="299" spans="2:7" hidden="1">
      <c r="B299" s="14"/>
      <c r="C299" s="14"/>
      <c r="D299" s="14"/>
      <c r="E299" s="14"/>
      <c r="F299" s="14"/>
      <c r="G299" s="14"/>
    </row>
    <row r="300" spans="2:7" hidden="1">
      <c r="B300" s="14"/>
      <c r="C300" s="14"/>
      <c r="D300" s="14"/>
      <c r="E300" s="14"/>
      <c r="F300" s="14"/>
      <c r="G300" s="14"/>
    </row>
    <row r="301" spans="2:7" hidden="1">
      <c r="B301" s="14"/>
      <c r="C301" s="14"/>
      <c r="D301" s="14"/>
      <c r="E301" s="14"/>
      <c r="F301" s="14"/>
      <c r="G301" s="14"/>
    </row>
    <row r="302" spans="2:7" hidden="1">
      <c r="B302" s="14"/>
      <c r="C302" s="14"/>
      <c r="D302" s="14"/>
      <c r="E302" s="14"/>
      <c r="F302" s="14"/>
      <c r="G302" s="14"/>
    </row>
    <row r="303" spans="2:7" hidden="1">
      <c r="B303" s="14"/>
      <c r="C303" s="14"/>
      <c r="D303" s="14"/>
      <c r="E303" s="14"/>
      <c r="F303" s="14"/>
      <c r="G303" s="14"/>
    </row>
    <row r="304" spans="2:7" hidden="1">
      <c r="B304" s="14"/>
      <c r="C304" s="14"/>
      <c r="D304" s="14"/>
      <c r="E304" s="14"/>
      <c r="F304" s="14"/>
      <c r="G304" s="14"/>
    </row>
    <row r="305" spans="2:7" hidden="1">
      <c r="B305" s="14"/>
      <c r="C305" s="14"/>
      <c r="D305" s="14"/>
      <c r="E305" s="14"/>
      <c r="F305" s="14"/>
      <c r="G305" s="14"/>
    </row>
    <row r="306" spans="2:7" hidden="1">
      <c r="B306" s="14"/>
      <c r="C306" s="14"/>
      <c r="D306" s="14"/>
      <c r="E306" s="14"/>
      <c r="F306" s="14"/>
      <c r="G306" s="14"/>
    </row>
    <row r="307" spans="2:7" hidden="1">
      <c r="B307" s="14"/>
      <c r="C307" s="14"/>
      <c r="D307" s="14"/>
      <c r="E307" s="14"/>
      <c r="F307" s="14"/>
      <c r="G307" s="14"/>
    </row>
    <row r="308" spans="2:7" hidden="1">
      <c r="B308" s="14"/>
      <c r="C308" s="14"/>
      <c r="D308" s="14"/>
      <c r="E308" s="14"/>
      <c r="F308" s="14"/>
      <c r="G308" s="14"/>
    </row>
    <row r="309" spans="2:7" hidden="1">
      <c r="B309" s="14"/>
      <c r="C309" s="14"/>
      <c r="D309" s="14"/>
      <c r="E309" s="14"/>
      <c r="F309" s="14"/>
      <c r="G309" s="14"/>
    </row>
    <row r="310" spans="2:7" hidden="1">
      <c r="B310" s="14"/>
      <c r="C310" s="14"/>
      <c r="D310" s="14"/>
      <c r="E310" s="14"/>
      <c r="F310" s="14"/>
      <c r="G310" s="14"/>
    </row>
    <row r="311" spans="2:7" hidden="1">
      <c r="B311" s="14"/>
      <c r="C311" s="14"/>
      <c r="D311" s="14"/>
      <c r="E311" s="14"/>
      <c r="F311" s="14"/>
      <c r="G311" s="14"/>
    </row>
    <row r="312" spans="2:7" hidden="1">
      <c r="B312" s="14"/>
      <c r="C312" s="14"/>
      <c r="D312" s="14"/>
      <c r="E312" s="14"/>
      <c r="F312" s="14"/>
      <c r="G312" s="14"/>
    </row>
    <row r="313" spans="2:7" hidden="1">
      <c r="B313" s="14"/>
      <c r="C313" s="14"/>
      <c r="D313" s="14"/>
      <c r="E313" s="14"/>
      <c r="F313" s="14"/>
      <c r="G313" s="14"/>
    </row>
    <row r="314" spans="2:7" hidden="1">
      <c r="B314" s="14"/>
      <c r="C314" s="14"/>
      <c r="D314" s="14"/>
      <c r="E314" s="14"/>
      <c r="F314" s="14"/>
      <c r="G314" s="14"/>
    </row>
    <row r="315" spans="2:7" hidden="1">
      <c r="B315" s="14"/>
      <c r="C315" s="14"/>
      <c r="D315" s="14"/>
      <c r="E315" s="14"/>
      <c r="F315" s="14"/>
      <c r="G315" s="14"/>
    </row>
    <row r="316" spans="2:7" hidden="1">
      <c r="B316" s="14"/>
      <c r="C316" s="14"/>
      <c r="D316" s="14"/>
      <c r="E316" s="14"/>
      <c r="F316" s="14"/>
      <c r="G316" s="14"/>
    </row>
    <row r="317" spans="2:7" hidden="1">
      <c r="B317" s="14"/>
      <c r="C317" s="14"/>
      <c r="D317" s="14"/>
      <c r="E317" s="14"/>
      <c r="F317" s="14"/>
      <c r="G317" s="14"/>
    </row>
    <row r="318" spans="2:7" hidden="1">
      <c r="B318" s="14"/>
      <c r="C318" s="14"/>
      <c r="D318" s="14"/>
      <c r="E318" s="14"/>
      <c r="F318" s="14"/>
      <c r="G318" s="14"/>
    </row>
    <row r="319" spans="2:7" hidden="1">
      <c r="B319" s="14"/>
      <c r="C319" s="14"/>
      <c r="D319" s="14"/>
      <c r="E319" s="14"/>
      <c r="F319" s="14"/>
      <c r="G319" s="14"/>
    </row>
    <row r="320" spans="2:7" hidden="1">
      <c r="B320" s="14"/>
      <c r="C320" s="14"/>
      <c r="D320" s="14"/>
      <c r="E320" s="14"/>
      <c r="F320" s="14"/>
      <c r="G320" s="14"/>
    </row>
    <row r="321" spans="2:7" hidden="1">
      <c r="B321" s="14"/>
      <c r="C321" s="14"/>
      <c r="D321" s="14"/>
      <c r="E321" s="14"/>
      <c r="F321" s="14"/>
      <c r="G321" s="14"/>
    </row>
    <row r="322" spans="2:7" hidden="1">
      <c r="B322" s="14"/>
      <c r="C322" s="14"/>
      <c r="D322" s="14"/>
      <c r="E322" s="14"/>
      <c r="F322" s="14"/>
      <c r="G322" s="14"/>
    </row>
    <row r="323" spans="2:7" hidden="1">
      <c r="B323" s="14"/>
      <c r="C323" s="14"/>
      <c r="D323" s="14"/>
      <c r="E323" s="14"/>
      <c r="F323" s="14"/>
      <c r="G323" s="14"/>
    </row>
    <row r="324" spans="2:7" hidden="1">
      <c r="B324" s="14"/>
      <c r="C324" s="14"/>
      <c r="D324" s="14"/>
      <c r="E324" s="14"/>
      <c r="F324" s="14"/>
      <c r="G324" s="14"/>
    </row>
    <row r="325" spans="2:7" hidden="1">
      <c r="B325" s="14"/>
      <c r="C325" s="14"/>
      <c r="D325" s="14"/>
      <c r="E325" s="14"/>
      <c r="F325" s="14"/>
      <c r="G325" s="14"/>
    </row>
    <row r="326" spans="2:7" hidden="1">
      <c r="B326" s="14"/>
      <c r="C326" s="14"/>
      <c r="D326" s="14"/>
      <c r="E326" s="14"/>
      <c r="F326" s="14"/>
      <c r="G326" s="14"/>
    </row>
    <row r="327" spans="2:7" hidden="1">
      <c r="B327" s="14"/>
      <c r="C327" s="14"/>
      <c r="D327" s="14"/>
      <c r="E327" s="14"/>
      <c r="F327" s="14"/>
      <c r="G327" s="14"/>
    </row>
    <row r="328" spans="2:7" hidden="1">
      <c r="B328" s="14"/>
      <c r="C328" s="14"/>
      <c r="D328" s="14"/>
      <c r="E328" s="14"/>
      <c r="F328" s="14"/>
      <c r="G328" s="14"/>
    </row>
    <row r="329" spans="2:7" hidden="1">
      <c r="B329" s="14"/>
      <c r="C329" s="14"/>
      <c r="D329" s="14"/>
      <c r="E329" s="14"/>
      <c r="F329" s="14"/>
      <c r="G329" s="14"/>
    </row>
    <row r="330" spans="2:7" hidden="1">
      <c r="B330" s="14"/>
      <c r="C330" s="14"/>
      <c r="D330" s="14"/>
      <c r="E330" s="14"/>
      <c r="F330" s="14"/>
      <c r="G330" s="14"/>
    </row>
    <row r="331" spans="2:7" hidden="1">
      <c r="B331" s="14"/>
      <c r="C331" s="14"/>
      <c r="D331" s="14"/>
      <c r="E331" s="14"/>
      <c r="F331" s="14"/>
      <c r="G331" s="14"/>
    </row>
    <row r="332" spans="2:7" hidden="1">
      <c r="B332" s="14"/>
      <c r="C332" s="14"/>
      <c r="D332" s="14"/>
      <c r="E332" s="14"/>
      <c r="F332" s="14"/>
      <c r="G332" s="14"/>
    </row>
    <row r="333" spans="2:7" hidden="1">
      <c r="B333" s="14"/>
      <c r="C333" s="14"/>
      <c r="D333" s="14"/>
      <c r="E333" s="14"/>
      <c r="F333" s="14"/>
      <c r="G333" s="14"/>
    </row>
    <row r="334" spans="2:7" hidden="1">
      <c r="B334" s="14"/>
      <c r="C334" s="14"/>
      <c r="D334" s="14"/>
      <c r="E334" s="14"/>
      <c r="F334" s="14"/>
      <c r="G334" s="14"/>
    </row>
    <row r="335" spans="2:7" hidden="1">
      <c r="B335" s="14"/>
      <c r="C335" s="14"/>
      <c r="D335" s="14"/>
      <c r="E335" s="14"/>
      <c r="F335" s="14"/>
      <c r="G335" s="14"/>
    </row>
    <row r="336" spans="2:7" hidden="1">
      <c r="B336" s="14"/>
      <c r="C336" s="14"/>
      <c r="D336" s="14"/>
      <c r="E336" s="14"/>
      <c r="F336" s="14"/>
      <c r="G336" s="14"/>
    </row>
    <row r="337" spans="2:7" hidden="1">
      <c r="B337" s="14"/>
      <c r="C337" s="14"/>
      <c r="D337" s="14"/>
      <c r="E337" s="14"/>
      <c r="F337" s="14"/>
      <c r="G337" s="14"/>
    </row>
    <row r="338" spans="2:7" hidden="1">
      <c r="B338" s="14"/>
      <c r="C338" s="14"/>
      <c r="D338" s="14"/>
      <c r="E338" s="14"/>
      <c r="F338" s="14"/>
      <c r="G338" s="14"/>
    </row>
    <row r="339" spans="2:7" hidden="1">
      <c r="B339" s="14"/>
      <c r="C339" s="14"/>
      <c r="D339" s="14"/>
      <c r="E339" s="14"/>
      <c r="F339" s="14"/>
      <c r="G339" s="14"/>
    </row>
    <row r="340" spans="2:7" hidden="1">
      <c r="B340" s="14"/>
      <c r="C340" s="14"/>
      <c r="D340" s="14"/>
      <c r="E340" s="14"/>
      <c r="F340" s="14"/>
      <c r="G340" s="14"/>
    </row>
    <row r="341" spans="2:7" hidden="1">
      <c r="B341" s="14"/>
      <c r="C341" s="14"/>
      <c r="D341" s="14"/>
      <c r="E341" s="14"/>
      <c r="F341" s="14"/>
      <c r="G341" s="14"/>
    </row>
    <row r="342" spans="2:7" hidden="1">
      <c r="B342" s="14"/>
      <c r="C342" s="14"/>
      <c r="D342" s="14"/>
      <c r="E342" s="14"/>
      <c r="F342" s="14"/>
      <c r="G342" s="14"/>
    </row>
    <row r="343" spans="2:7" hidden="1">
      <c r="B343" s="14"/>
      <c r="C343" s="14"/>
      <c r="D343" s="14"/>
      <c r="E343" s="14"/>
      <c r="F343" s="14"/>
      <c r="G343" s="14"/>
    </row>
    <row r="344" spans="2:7" hidden="1">
      <c r="B344" s="14"/>
      <c r="C344" s="14"/>
      <c r="D344" s="14"/>
      <c r="E344" s="14"/>
      <c r="F344" s="14"/>
      <c r="G344" s="14"/>
    </row>
    <row r="345" spans="2:7" hidden="1">
      <c r="B345" s="14"/>
      <c r="C345" s="14"/>
      <c r="D345" s="14"/>
      <c r="E345" s="14"/>
      <c r="F345" s="14"/>
      <c r="G345" s="14"/>
    </row>
    <row r="346" spans="2:7" hidden="1">
      <c r="B346" s="14"/>
      <c r="C346" s="14"/>
      <c r="D346" s="14"/>
      <c r="E346" s="14"/>
      <c r="F346" s="14"/>
      <c r="G346" s="14"/>
    </row>
    <row r="347" spans="2:7" hidden="1">
      <c r="B347" s="14"/>
      <c r="C347" s="14"/>
      <c r="D347" s="14"/>
      <c r="E347" s="14"/>
      <c r="F347" s="14"/>
      <c r="G347" s="14"/>
    </row>
    <row r="348" spans="2:7" hidden="1">
      <c r="B348" s="14"/>
      <c r="C348" s="14"/>
      <c r="D348" s="14"/>
      <c r="E348" s="14"/>
      <c r="F348" s="14"/>
      <c r="G348" s="14"/>
    </row>
    <row r="349" spans="2:7" hidden="1">
      <c r="B349" s="14"/>
      <c r="C349" s="14"/>
      <c r="D349" s="14"/>
      <c r="E349" s="14"/>
      <c r="F349" s="14"/>
      <c r="G349" s="14"/>
    </row>
    <row r="350" spans="2:7" hidden="1">
      <c r="B350" s="14"/>
      <c r="C350" s="14"/>
      <c r="D350" s="14"/>
      <c r="E350" s="14"/>
      <c r="F350" s="14"/>
      <c r="G350" s="14"/>
    </row>
    <row r="351" spans="2:7" hidden="1">
      <c r="B351" s="14"/>
      <c r="C351" s="14"/>
      <c r="D351" s="14"/>
      <c r="E351" s="14"/>
      <c r="F351" s="14"/>
      <c r="G351" s="14"/>
    </row>
    <row r="352" spans="2:7" hidden="1">
      <c r="B352" s="14"/>
      <c r="C352" s="14"/>
      <c r="D352" s="14"/>
      <c r="E352" s="14"/>
      <c r="F352" s="14"/>
      <c r="G352" s="14"/>
    </row>
    <row r="353" spans="2:7" hidden="1">
      <c r="B353" s="14"/>
      <c r="C353" s="14"/>
      <c r="D353" s="14"/>
      <c r="E353" s="14"/>
      <c r="F353" s="14"/>
      <c r="G353" s="14"/>
    </row>
    <row r="354" spans="2:7" hidden="1">
      <c r="B354" s="14"/>
      <c r="C354" s="14"/>
      <c r="D354" s="14"/>
      <c r="E354" s="14"/>
      <c r="F354" s="14"/>
      <c r="G354" s="14"/>
    </row>
    <row r="355" spans="2:7" hidden="1">
      <c r="B355" s="14"/>
      <c r="C355" s="14"/>
      <c r="D355" s="14"/>
      <c r="E355" s="14"/>
      <c r="F355" s="14"/>
      <c r="G355" s="14"/>
    </row>
    <row r="356" spans="2:7" hidden="1">
      <c r="B356" s="14"/>
      <c r="C356" s="14"/>
      <c r="D356" s="14"/>
      <c r="E356" s="14"/>
      <c r="F356" s="14"/>
      <c r="G356" s="14"/>
    </row>
    <row r="357" spans="2:7" hidden="1">
      <c r="B357" s="14"/>
      <c r="C357" s="14"/>
      <c r="D357" s="14"/>
      <c r="E357" s="14"/>
      <c r="F357" s="14"/>
      <c r="G357" s="14"/>
    </row>
    <row r="358" spans="2:7" hidden="1">
      <c r="B358" s="14"/>
      <c r="C358" s="14"/>
      <c r="D358" s="14"/>
      <c r="E358" s="14"/>
      <c r="F358" s="14"/>
      <c r="G358" s="14"/>
    </row>
    <row r="359" spans="2:7" hidden="1">
      <c r="B359" s="14"/>
      <c r="C359" s="14"/>
      <c r="D359" s="14"/>
      <c r="E359" s="14"/>
      <c r="F359" s="14"/>
      <c r="G359" s="14"/>
    </row>
    <row r="360" spans="2:7" hidden="1">
      <c r="B360" s="14"/>
      <c r="C360" s="14"/>
      <c r="D360" s="14"/>
      <c r="E360" s="14"/>
      <c r="F360" s="14"/>
      <c r="G360" s="14"/>
    </row>
    <row r="361" spans="2:7" hidden="1">
      <c r="B361" s="14"/>
      <c r="C361" s="14"/>
      <c r="D361" s="14"/>
      <c r="E361" s="14"/>
      <c r="F361" s="14"/>
      <c r="G361" s="14"/>
    </row>
    <row r="362" spans="2:7" hidden="1">
      <c r="B362" s="14"/>
      <c r="C362" s="14"/>
      <c r="D362" s="14"/>
      <c r="E362" s="14"/>
      <c r="F362" s="14"/>
      <c r="G362" s="14"/>
    </row>
    <row r="363" spans="2:7" hidden="1">
      <c r="B363" s="14"/>
      <c r="C363" s="14"/>
      <c r="D363" s="14"/>
      <c r="E363" s="14"/>
      <c r="F363" s="14"/>
      <c r="G363" s="14"/>
    </row>
    <row r="364" spans="2:7" hidden="1">
      <c r="B364" s="14"/>
      <c r="C364" s="14"/>
      <c r="D364" s="14"/>
      <c r="E364" s="14"/>
      <c r="F364" s="14"/>
      <c r="G364" s="14"/>
    </row>
    <row r="365" spans="2:7" hidden="1">
      <c r="B365" s="14"/>
      <c r="C365" s="14"/>
      <c r="D365" s="14"/>
      <c r="E365" s="14"/>
      <c r="F365" s="14"/>
      <c r="G365" s="14"/>
    </row>
    <row r="366" spans="2:7" hidden="1">
      <c r="B366" s="14"/>
      <c r="C366" s="14"/>
      <c r="D366" s="14"/>
      <c r="E366" s="14"/>
      <c r="F366" s="14"/>
      <c r="G366" s="14"/>
    </row>
    <row r="367" spans="2:7" hidden="1">
      <c r="B367" s="14"/>
      <c r="C367" s="14"/>
      <c r="D367" s="14"/>
      <c r="E367" s="14"/>
      <c r="F367" s="14"/>
      <c r="G367" s="14"/>
    </row>
    <row r="368" spans="2:7" hidden="1">
      <c r="B368" s="14"/>
      <c r="C368" s="14"/>
      <c r="D368" s="14"/>
      <c r="E368" s="14"/>
      <c r="F368" s="14"/>
      <c r="G368" s="14"/>
    </row>
    <row r="369" spans="2:7" hidden="1">
      <c r="B369" s="14"/>
      <c r="C369" s="14"/>
      <c r="D369" s="14"/>
      <c r="E369" s="14"/>
      <c r="F369" s="14"/>
      <c r="G369" s="14"/>
    </row>
    <row r="370" spans="2:7" hidden="1">
      <c r="B370" s="14"/>
      <c r="C370" s="14"/>
      <c r="D370" s="14"/>
      <c r="E370" s="14"/>
      <c r="F370" s="14"/>
      <c r="G370" s="14"/>
    </row>
    <row r="371" spans="2:7" hidden="1">
      <c r="B371" s="14"/>
      <c r="C371" s="14"/>
      <c r="D371" s="14"/>
      <c r="E371" s="14"/>
      <c r="F371" s="14"/>
      <c r="G371" s="14"/>
    </row>
    <row r="372" spans="2:7" hidden="1">
      <c r="B372" s="14"/>
      <c r="C372" s="14"/>
      <c r="D372" s="14"/>
      <c r="E372" s="14"/>
      <c r="F372" s="14"/>
      <c r="G372" s="14"/>
    </row>
    <row r="373" spans="2:7" hidden="1">
      <c r="B373" s="14"/>
      <c r="C373" s="14"/>
      <c r="D373" s="14"/>
      <c r="E373" s="14"/>
      <c r="F373" s="14"/>
      <c r="G373" s="14"/>
    </row>
    <row r="374" spans="2:7" hidden="1">
      <c r="B374" s="14"/>
      <c r="C374" s="14"/>
      <c r="D374" s="14"/>
      <c r="E374" s="14"/>
      <c r="F374" s="14"/>
      <c r="G374" s="14"/>
    </row>
    <row r="375" spans="2:7" hidden="1">
      <c r="B375" s="14"/>
      <c r="C375" s="14"/>
      <c r="D375" s="14"/>
      <c r="E375" s="14"/>
      <c r="F375" s="14"/>
      <c r="G375" s="14"/>
    </row>
    <row r="376" spans="2:7" hidden="1">
      <c r="B376" s="14"/>
      <c r="C376" s="14"/>
      <c r="D376" s="14"/>
      <c r="E376" s="14"/>
      <c r="F376" s="14"/>
      <c r="G376" s="14"/>
    </row>
    <row r="377" spans="2:7" hidden="1">
      <c r="B377" s="14"/>
      <c r="C377" s="14"/>
      <c r="D377" s="14"/>
      <c r="E377" s="14"/>
      <c r="F377" s="14"/>
      <c r="G377" s="14"/>
    </row>
    <row r="378" spans="2:7" hidden="1">
      <c r="B378" s="14"/>
      <c r="C378" s="14"/>
      <c r="D378" s="14"/>
      <c r="E378" s="14"/>
      <c r="F378" s="14"/>
      <c r="G378" s="14"/>
    </row>
    <row r="379" spans="2:7" hidden="1">
      <c r="B379" s="14"/>
      <c r="C379" s="14"/>
      <c r="D379" s="14"/>
      <c r="E379" s="14"/>
      <c r="F379" s="14"/>
      <c r="G379" s="14"/>
    </row>
    <row r="380" spans="2:7" hidden="1">
      <c r="B380" s="14"/>
      <c r="C380" s="14"/>
      <c r="D380" s="14"/>
      <c r="E380" s="14"/>
      <c r="F380" s="14"/>
      <c r="G380" s="14"/>
    </row>
    <row r="381" spans="2:7" hidden="1">
      <c r="B381" s="14"/>
      <c r="C381" s="14"/>
      <c r="D381" s="14"/>
      <c r="E381" s="14"/>
      <c r="F381" s="14"/>
      <c r="G381" s="14"/>
    </row>
    <row r="382" spans="2:7" hidden="1">
      <c r="B382" s="14"/>
      <c r="C382" s="14"/>
      <c r="D382" s="14"/>
      <c r="E382" s="14"/>
      <c r="F382" s="14"/>
      <c r="G382" s="14"/>
    </row>
    <row r="383" spans="2:7" hidden="1">
      <c r="B383" s="14"/>
      <c r="C383" s="14"/>
      <c r="D383" s="14"/>
      <c r="E383" s="14"/>
      <c r="F383" s="14"/>
      <c r="G383" s="14"/>
    </row>
    <row r="384" spans="2:7" hidden="1">
      <c r="B384" s="14"/>
      <c r="C384" s="14"/>
      <c r="D384" s="14"/>
      <c r="E384" s="14"/>
      <c r="F384" s="14"/>
      <c r="G384" s="14"/>
    </row>
    <row r="385" spans="2:7" hidden="1">
      <c r="B385" s="14"/>
      <c r="C385" s="14"/>
      <c r="D385" s="14"/>
      <c r="E385" s="14"/>
      <c r="F385" s="14"/>
      <c r="G385" s="14"/>
    </row>
    <row r="386" spans="2:7" hidden="1">
      <c r="B386" s="14"/>
      <c r="C386" s="14"/>
      <c r="D386" s="14"/>
      <c r="E386" s="14"/>
      <c r="F386" s="14"/>
      <c r="G386" s="14"/>
    </row>
    <row r="387" spans="2:7" hidden="1">
      <c r="B387" s="14"/>
      <c r="C387" s="14"/>
      <c r="D387" s="14"/>
      <c r="E387" s="14"/>
      <c r="F387" s="14"/>
      <c r="G387" s="14"/>
    </row>
    <row r="388" spans="2:7" hidden="1">
      <c r="B388" s="14"/>
      <c r="C388" s="14"/>
      <c r="D388" s="14"/>
      <c r="E388" s="14"/>
      <c r="F388" s="14"/>
      <c r="G388" s="14"/>
    </row>
    <row r="389" spans="2:7" hidden="1">
      <c r="B389" s="14"/>
      <c r="C389" s="14"/>
      <c r="D389" s="14"/>
      <c r="E389" s="14"/>
      <c r="F389" s="14"/>
      <c r="G389" s="14"/>
    </row>
    <row r="390" spans="2:7" hidden="1">
      <c r="B390" s="14"/>
      <c r="C390" s="14"/>
      <c r="D390" s="14"/>
      <c r="E390" s="14"/>
      <c r="F390" s="14"/>
      <c r="G390" s="14"/>
    </row>
    <row r="391" spans="2:7" hidden="1">
      <c r="B391" s="14"/>
      <c r="C391" s="14"/>
      <c r="D391" s="14"/>
      <c r="E391" s="14"/>
      <c r="F391" s="14"/>
      <c r="G391" s="14"/>
    </row>
    <row r="392" spans="2:7" hidden="1">
      <c r="B392" s="14"/>
      <c r="C392" s="14"/>
      <c r="D392" s="14"/>
      <c r="E392" s="14"/>
      <c r="F392" s="14"/>
      <c r="G392" s="14"/>
    </row>
    <row r="393" spans="2:7" hidden="1">
      <c r="B393" s="14"/>
      <c r="C393" s="14"/>
      <c r="D393" s="14"/>
      <c r="E393" s="14"/>
      <c r="F393" s="14"/>
      <c r="G393" s="14"/>
    </row>
    <row r="394" spans="2:7" hidden="1">
      <c r="B394" s="14"/>
      <c r="C394" s="14"/>
      <c r="D394" s="14"/>
      <c r="E394" s="14"/>
      <c r="F394" s="14"/>
      <c r="G394" s="14"/>
    </row>
    <row r="395" spans="2:7" hidden="1">
      <c r="B395" s="14"/>
      <c r="C395" s="14"/>
      <c r="D395" s="14"/>
      <c r="E395" s="14"/>
      <c r="F395" s="14"/>
      <c r="G395" s="14"/>
    </row>
    <row r="396" spans="2:7" hidden="1">
      <c r="B396" s="14"/>
      <c r="C396" s="14"/>
      <c r="D396" s="14"/>
      <c r="E396" s="14"/>
      <c r="F396" s="14"/>
      <c r="G396" s="14"/>
    </row>
    <row r="397" spans="2:7" hidden="1">
      <c r="B397" s="14"/>
      <c r="C397" s="14"/>
      <c r="D397" s="14"/>
      <c r="E397" s="14"/>
      <c r="F397" s="14"/>
      <c r="G397" s="14"/>
    </row>
    <row r="398" spans="2:7" hidden="1">
      <c r="B398" s="14"/>
      <c r="C398" s="14"/>
      <c r="D398" s="14"/>
      <c r="E398" s="14"/>
      <c r="F398" s="14"/>
      <c r="G398" s="14"/>
    </row>
    <row r="399" spans="2:7" hidden="1">
      <c r="B399" s="14"/>
      <c r="C399" s="14"/>
      <c r="D399" s="14"/>
      <c r="E399" s="14"/>
      <c r="F399" s="14"/>
      <c r="G399" s="14"/>
    </row>
    <row r="400" spans="2:7" hidden="1">
      <c r="B400" s="14"/>
      <c r="C400" s="14"/>
      <c r="D400" s="14"/>
      <c r="E400" s="14"/>
      <c r="F400" s="14"/>
      <c r="G400" s="14"/>
    </row>
    <row r="401" spans="2:7" hidden="1">
      <c r="B401" s="14"/>
      <c r="C401" s="14"/>
      <c r="D401" s="14"/>
      <c r="E401" s="14"/>
      <c r="F401" s="14"/>
      <c r="G401" s="14"/>
    </row>
    <row r="402" spans="2:7" hidden="1">
      <c r="B402" s="14"/>
      <c r="C402" s="14"/>
      <c r="D402" s="14"/>
      <c r="E402" s="14"/>
      <c r="F402" s="14"/>
      <c r="G402" s="14"/>
    </row>
    <row r="403" spans="2:7" hidden="1">
      <c r="B403" s="14"/>
      <c r="C403" s="14"/>
      <c r="D403" s="14"/>
      <c r="E403" s="14"/>
      <c r="F403" s="14"/>
      <c r="G403" s="14"/>
    </row>
    <row r="404" spans="2:7" hidden="1">
      <c r="B404" s="14"/>
      <c r="C404" s="14"/>
      <c r="D404" s="14"/>
      <c r="E404" s="14"/>
      <c r="F404" s="14"/>
      <c r="G404" s="14"/>
    </row>
    <row r="405" spans="2:7" hidden="1">
      <c r="B405" s="14"/>
      <c r="C405" s="14"/>
      <c r="D405" s="14"/>
      <c r="E405" s="14"/>
      <c r="F405" s="14"/>
      <c r="G405" s="14"/>
    </row>
    <row r="406" spans="2:7" hidden="1">
      <c r="B406" s="14"/>
      <c r="C406" s="14"/>
      <c r="D406" s="14"/>
      <c r="E406" s="14"/>
      <c r="F406" s="14"/>
      <c r="G406" s="14"/>
    </row>
    <row r="407" spans="2:7" hidden="1">
      <c r="B407" s="14"/>
      <c r="C407" s="14"/>
      <c r="D407" s="14"/>
      <c r="E407" s="14"/>
      <c r="F407" s="14"/>
      <c r="G407" s="14"/>
    </row>
    <row r="408" spans="2:7" hidden="1">
      <c r="B408" s="14"/>
      <c r="C408" s="14"/>
      <c r="D408" s="14"/>
      <c r="E408" s="14"/>
      <c r="F408" s="14"/>
      <c r="G408" s="14"/>
    </row>
    <row r="409" spans="2:7" hidden="1">
      <c r="B409" s="14"/>
      <c r="C409" s="14"/>
      <c r="D409" s="14"/>
      <c r="E409" s="14"/>
      <c r="F409" s="14"/>
      <c r="G409" s="14"/>
    </row>
    <row r="410" spans="2:7" hidden="1">
      <c r="B410" s="14"/>
      <c r="C410" s="14"/>
      <c r="D410" s="14"/>
      <c r="E410" s="14"/>
      <c r="F410" s="14"/>
      <c r="G410" s="14"/>
    </row>
    <row r="411" spans="2:7" hidden="1">
      <c r="B411" s="14"/>
      <c r="C411" s="14"/>
      <c r="D411" s="14"/>
      <c r="E411" s="14"/>
      <c r="F411" s="14"/>
      <c r="G411" s="14"/>
    </row>
    <row r="412" spans="2:7" hidden="1">
      <c r="B412" s="14"/>
      <c r="C412" s="14"/>
      <c r="D412" s="14"/>
      <c r="E412" s="14"/>
      <c r="F412" s="14"/>
      <c r="G412" s="14"/>
    </row>
    <row r="413" spans="2:7" hidden="1">
      <c r="B413" s="14"/>
      <c r="C413" s="14"/>
      <c r="D413" s="14"/>
      <c r="E413" s="14"/>
      <c r="F413" s="14"/>
      <c r="G413" s="14"/>
    </row>
    <row r="414" spans="2:7" hidden="1">
      <c r="B414" s="14"/>
      <c r="C414" s="14"/>
      <c r="D414" s="14"/>
      <c r="E414" s="14"/>
      <c r="F414" s="14"/>
      <c r="G414" s="14"/>
    </row>
    <row r="415" spans="2:7" hidden="1">
      <c r="B415" s="14"/>
      <c r="C415" s="14"/>
      <c r="D415" s="14"/>
      <c r="E415" s="14"/>
      <c r="F415" s="14"/>
      <c r="G415" s="14"/>
    </row>
    <row r="416" spans="2:7" hidden="1">
      <c r="B416" s="14"/>
      <c r="C416" s="14"/>
      <c r="D416" s="14"/>
      <c r="E416" s="14"/>
      <c r="F416" s="14"/>
      <c r="G416" s="14"/>
    </row>
    <row r="417" spans="2:7" hidden="1">
      <c r="B417" s="14"/>
      <c r="C417" s="14"/>
      <c r="D417" s="14"/>
      <c r="E417" s="14"/>
      <c r="F417" s="14"/>
      <c r="G417" s="14"/>
    </row>
    <row r="418" spans="2:7" hidden="1">
      <c r="B418" s="14"/>
      <c r="C418" s="14"/>
      <c r="D418" s="14"/>
      <c r="E418" s="14"/>
      <c r="F418" s="14"/>
      <c r="G418" s="14"/>
    </row>
    <row r="419" spans="2:7" hidden="1">
      <c r="B419" s="14"/>
      <c r="C419" s="14"/>
      <c r="D419" s="14"/>
      <c r="E419" s="14"/>
      <c r="F419" s="14"/>
      <c r="G419" s="14"/>
    </row>
    <row r="420" spans="2:7" hidden="1">
      <c r="B420" s="14"/>
      <c r="C420" s="14"/>
      <c r="D420" s="14"/>
      <c r="E420" s="14"/>
      <c r="F420" s="14"/>
      <c r="G420" s="14"/>
    </row>
    <row r="421" spans="2:7" hidden="1">
      <c r="B421" s="14"/>
      <c r="C421" s="14"/>
      <c r="D421" s="14"/>
      <c r="E421" s="14"/>
      <c r="F421" s="14"/>
      <c r="G421" s="14"/>
    </row>
    <row r="422" spans="2:7" hidden="1">
      <c r="B422" s="14"/>
      <c r="C422" s="14"/>
      <c r="D422" s="14"/>
      <c r="E422" s="14"/>
      <c r="F422" s="14"/>
      <c r="G422" s="14"/>
    </row>
    <row r="423" spans="2:7" hidden="1">
      <c r="B423" s="14"/>
      <c r="C423" s="14"/>
      <c r="D423" s="14"/>
      <c r="E423" s="14"/>
      <c r="F423" s="14"/>
      <c r="G423" s="14"/>
    </row>
    <row r="424" spans="2:7" hidden="1">
      <c r="B424" s="14"/>
      <c r="C424" s="14"/>
      <c r="D424" s="14"/>
      <c r="E424" s="14"/>
      <c r="F424" s="14"/>
      <c r="G424" s="14"/>
    </row>
    <row r="425" spans="2:7" hidden="1">
      <c r="B425" s="14"/>
      <c r="C425" s="14"/>
      <c r="D425" s="14"/>
      <c r="E425" s="14"/>
      <c r="F425" s="14"/>
      <c r="G425" s="14"/>
    </row>
    <row r="426" spans="2:7" hidden="1">
      <c r="B426" s="14"/>
      <c r="C426" s="14"/>
      <c r="D426" s="14"/>
      <c r="E426" s="14"/>
      <c r="F426" s="14"/>
      <c r="G426" s="14"/>
    </row>
    <row r="427" spans="2:7" hidden="1">
      <c r="B427" s="14"/>
      <c r="C427" s="14"/>
      <c r="D427" s="14"/>
      <c r="E427" s="14"/>
      <c r="F427" s="14"/>
      <c r="G427" s="14"/>
    </row>
    <row r="428" spans="2:7" hidden="1">
      <c r="B428" s="14"/>
      <c r="C428" s="14"/>
      <c r="D428" s="14"/>
      <c r="E428" s="14"/>
      <c r="F428" s="14"/>
      <c r="G428" s="14"/>
    </row>
    <row r="429" spans="2:7" hidden="1">
      <c r="B429" s="14"/>
      <c r="C429" s="14"/>
      <c r="D429" s="14"/>
      <c r="E429" s="14"/>
      <c r="F429" s="14"/>
      <c r="G429" s="14"/>
    </row>
    <row r="430" spans="2:7" hidden="1">
      <c r="B430" s="14"/>
      <c r="C430" s="14"/>
      <c r="D430" s="14"/>
      <c r="E430" s="14"/>
      <c r="F430" s="14"/>
      <c r="G430" s="14"/>
    </row>
    <row r="431" spans="2:7" hidden="1">
      <c r="B431" s="14"/>
      <c r="C431" s="14"/>
      <c r="D431" s="14"/>
      <c r="E431" s="14"/>
      <c r="F431" s="14"/>
      <c r="G431" s="14"/>
    </row>
    <row r="432" spans="2:7" hidden="1">
      <c r="B432" s="14"/>
      <c r="C432" s="14"/>
      <c r="D432" s="14"/>
      <c r="E432" s="14"/>
      <c r="F432" s="14"/>
      <c r="G432" s="14"/>
    </row>
    <row r="433" spans="2:7" hidden="1">
      <c r="B433" s="14"/>
      <c r="C433" s="14"/>
      <c r="D433" s="14"/>
      <c r="E433" s="14"/>
      <c r="F433" s="14"/>
      <c r="G433" s="14"/>
    </row>
    <row r="434" spans="2:7" hidden="1">
      <c r="B434" s="14"/>
      <c r="C434" s="14"/>
      <c r="D434" s="14"/>
      <c r="E434" s="14"/>
      <c r="F434" s="14"/>
      <c r="G434" s="14"/>
    </row>
    <row r="435" spans="2:7" hidden="1">
      <c r="B435" s="14"/>
      <c r="C435" s="14"/>
      <c r="D435" s="14"/>
      <c r="E435" s="14"/>
      <c r="F435" s="14"/>
      <c r="G435" s="14"/>
    </row>
    <row r="436" spans="2:7" hidden="1">
      <c r="B436" s="14"/>
      <c r="C436" s="14"/>
      <c r="D436" s="14"/>
      <c r="E436" s="14"/>
      <c r="F436" s="14"/>
      <c r="G436" s="14"/>
    </row>
    <row r="437" spans="2:7" hidden="1">
      <c r="B437" s="14"/>
      <c r="C437" s="14"/>
      <c r="D437" s="14"/>
      <c r="E437" s="14"/>
      <c r="F437" s="14"/>
      <c r="G437" s="14"/>
    </row>
    <row r="438" spans="2:7" hidden="1">
      <c r="B438" s="14"/>
      <c r="C438" s="14"/>
      <c r="D438" s="14"/>
      <c r="E438" s="14"/>
      <c r="F438" s="14"/>
      <c r="G438" s="14"/>
    </row>
    <row r="439" spans="2:7" hidden="1">
      <c r="B439" s="14"/>
      <c r="C439" s="14"/>
      <c r="D439" s="14"/>
      <c r="E439" s="14"/>
      <c r="F439" s="14"/>
      <c r="G439" s="14"/>
    </row>
    <row r="440" spans="2:7" hidden="1">
      <c r="B440" s="14"/>
      <c r="C440" s="14"/>
      <c r="D440" s="14"/>
      <c r="E440" s="14"/>
      <c r="F440" s="14"/>
      <c r="G440" s="14"/>
    </row>
    <row r="441" spans="2:7" hidden="1">
      <c r="B441" s="14"/>
      <c r="C441" s="14"/>
      <c r="D441" s="14"/>
      <c r="E441" s="14"/>
      <c r="F441" s="14"/>
      <c r="G441" s="14"/>
    </row>
    <row r="442" spans="2:7" hidden="1">
      <c r="B442" s="14"/>
      <c r="C442" s="14"/>
      <c r="D442" s="14"/>
      <c r="E442" s="14"/>
      <c r="F442" s="14"/>
      <c r="G442" s="14"/>
    </row>
    <row r="443" spans="2:7" hidden="1">
      <c r="B443" s="14"/>
      <c r="C443" s="14"/>
      <c r="D443" s="14"/>
      <c r="E443" s="14"/>
      <c r="F443" s="14"/>
      <c r="G443" s="14"/>
    </row>
    <row r="444" spans="2:7" hidden="1">
      <c r="B444" s="14"/>
      <c r="C444" s="14"/>
      <c r="D444" s="14"/>
      <c r="E444" s="14"/>
      <c r="F444" s="14"/>
      <c r="G444" s="14"/>
    </row>
    <row r="445" spans="2:7" hidden="1">
      <c r="B445" s="14"/>
      <c r="C445" s="14"/>
      <c r="D445" s="14"/>
      <c r="E445" s="14"/>
      <c r="F445" s="14"/>
      <c r="G445" s="14"/>
    </row>
    <row r="446" spans="2:7" hidden="1">
      <c r="B446" s="14"/>
      <c r="C446" s="14"/>
      <c r="D446" s="14"/>
      <c r="E446" s="14"/>
      <c r="F446" s="14"/>
      <c r="G446" s="14"/>
    </row>
    <row r="447" spans="2:7" hidden="1">
      <c r="B447" s="14"/>
      <c r="C447" s="14"/>
      <c r="D447" s="14"/>
      <c r="E447" s="14"/>
      <c r="F447" s="14"/>
      <c r="G447" s="14"/>
    </row>
    <row r="448" spans="2:7" hidden="1">
      <c r="B448" s="14"/>
      <c r="C448" s="14"/>
      <c r="D448" s="14"/>
      <c r="E448" s="14"/>
      <c r="F448" s="14"/>
      <c r="G448" s="14"/>
    </row>
    <row r="449" spans="2:7" hidden="1">
      <c r="B449" s="14"/>
      <c r="C449" s="14"/>
      <c r="D449" s="14"/>
      <c r="E449" s="14"/>
      <c r="F449" s="14"/>
      <c r="G449" s="14"/>
    </row>
    <row r="450" spans="2:7" hidden="1">
      <c r="B450" s="14"/>
      <c r="C450" s="14"/>
      <c r="D450" s="14"/>
      <c r="E450" s="14"/>
      <c r="F450" s="14"/>
      <c r="G450" s="14"/>
    </row>
    <row r="451" spans="2:7" hidden="1">
      <c r="B451" s="14"/>
      <c r="C451" s="14"/>
      <c r="D451" s="14"/>
      <c r="E451" s="14"/>
      <c r="F451" s="14"/>
      <c r="G451" s="14"/>
    </row>
    <row r="452" spans="2:7" hidden="1">
      <c r="B452" s="14"/>
      <c r="C452" s="14"/>
      <c r="D452" s="14"/>
      <c r="E452" s="14"/>
      <c r="F452" s="14"/>
      <c r="G452" s="14"/>
    </row>
    <row r="453" spans="2:7" hidden="1">
      <c r="B453" s="14"/>
      <c r="C453" s="14"/>
      <c r="D453" s="14"/>
      <c r="E453" s="14"/>
      <c r="F453" s="14"/>
      <c r="G453" s="14"/>
    </row>
    <row r="454" spans="2:7" hidden="1">
      <c r="B454" s="14"/>
      <c r="C454" s="14"/>
      <c r="D454" s="14"/>
      <c r="E454" s="14"/>
      <c r="F454" s="14"/>
      <c r="G454" s="14"/>
    </row>
    <row r="455" spans="2:7" hidden="1">
      <c r="B455" s="14"/>
      <c r="C455" s="14"/>
      <c r="D455" s="14"/>
      <c r="E455" s="14"/>
      <c r="F455" s="14"/>
      <c r="G455" s="14"/>
    </row>
    <row r="456" spans="2:7" hidden="1">
      <c r="B456" s="14"/>
      <c r="C456" s="14"/>
      <c r="D456" s="14"/>
      <c r="E456" s="14"/>
      <c r="F456" s="14"/>
      <c r="G456" s="14"/>
    </row>
    <row r="457" spans="2:7" hidden="1">
      <c r="B457" s="14"/>
      <c r="C457" s="14"/>
      <c r="D457" s="14"/>
      <c r="E457" s="14"/>
      <c r="F457" s="14"/>
      <c r="G457" s="14"/>
    </row>
    <row r="458" spans="2:7" hidden="1">
      <c r="B458" s="14"/>
      <c r="C458" s="14"/>
      <c r="D458" s="14"/>
      <c r="E458" s="14"/>
      <c r="F458" s="14"/>
      <c r="G458" s="14"/>
    </row>
    <row r="459" spans="2:7" hidden="1">
      <c r="B459" s="14"/>
      <c r="C459" s="14"/>
      <c r="D459" s="14"/>
      <c r="E459" s="14"/>
      <c r="F459" s="14"/>
      <c r="G459" s="14"/>
    </row>
    <row r="460" spans="2:7" hidden="1">
      <c r="B460" s="14"/>
      <c r="C460" s="14"/>
      <c r="D460" s="14"/>
      <c r="E460" s="14"/>
      <c r="F460" s="14"/>
      <c r="G460" s="14"/>
    </row>
    <row r="461" spans="2:7" hidden="1">
      <c r="B461" s="14"/>
      <c r="C461" s="14"/>
      <c r="D461" s="14"/>
      <c r="E461" s="14"/>
      <c r="F461" s="14"/>
      <c r="G461" s="14"/>
    </row>
    <row r="462" spans="2:7" hidden="1">
      <c r="B462" s="14"/>
      <c r="C462" s="14"/>
      <c r="D462" s="14"/>
      <c r="E462" s="14"/>
      <c r="F462" s="14"/>
      <c r="G462" s="14"/>
    </row>
    <row r="463" spans="2:7" hidden="1">
      <c r="B463" s="14"/>
      <c r="C463" s="14"/>
      <c r="D463" s="14"/>
      <c r="E463" s="14"/>
      <c r="F463" s="14"/>
      <c r="G463" s="14"/>
    </row>
    <row r="464" spans="2:7" hidden="1">
      <c r="B464" s="14"/>
      <c r="C464" s="14"/>
      <c r="D464" s="14"/>
      <c r="E464" s="14"/>
      <c r="F464" s="14"/>
      <c r="G464" s="14"/>
    </row>
    <row r="465" spans="2:7" hidden="1">
      <c r="B465" s="14"/>
      <c r="C465" s="14"/>
      <c r="D465" s="14"/>
      <c r="E465" s="14"/>
      <c r="F465" s="14"/>
      <c r="G465" s="14"/>
    </row>
    <row r="466" spans="2:7" hidden="1">
      <c r="B466" s="14"/>
      <c r="C466" s="14"/>
      <c r="D466" s="14"/>
      <c r="E466" s="14"/>
      <c r="F466" s="14"/>
      <c r="G466" s="14"/>
    </row>
    <row r="467" spans="2:7" hidden="1">
      <c r="B467" s="14"/>
      <c r="C467" s="14"/>
      <c r="D467" s="14"/>
      <c r="E467" s="14"/>
      <c r="F467" s="14"/>
      <c r="G467" s="14"/>
    </row>
    <row r="468" spans="2:7" hidden="1">
      <c r="B468" s="14"/>
      <c r="C468" s="14"/>
      <c r="D468" s="14"/>
      <c r="E468" s="14"/>
      <c r="F468" s="14"/>
      <c r="G468" s="14"/>
    </row>
    <row r="469" spans="2:7" hidden="1">
      <c r="B469" s="14"/>
      <c r="C469" s="14"/>
      <c r="D469" s="14"/>
      <c r="E469" s="14"/>
      <c r="F469" s="14"/>
      <c r="G469" s="14"/>
    </row>
    <row r="470" spans="2:7" hidden="1">
      <c r="B470" s="14"/>
      <c r="C470" s="14"/>
      <c r="D470" s="14"/>
      <c r="E470" s="14"/>
      <c r="F470" s="14"/>
      <c r="G470" s="14"/>
    </row>
    <row r="471" spans="2:7" hidden="1">
      <c r="B471" s="14"/>
      <c r="C471" s="14"/>
      <c r="D471" s="14"/>
      <c r="E471" s="14"/>
      <c r="F471" s="14"/>
      <c r="G471" s="14"/>
    </row>
    <row r="472" spans="2:7" hidden="1">
      <c r="B472" s="14"/>
      <c r="C472" s="14"/>
      <c r="D472" s="14"/>
      <c r="E472" s="14"/>
      <c r="F472" s="14"/>
      <c r="G472" s="14"/>
    </row>
    <row r="473" spans="2:7" hidden="1">
      <c r="B473" s="14"/>
      <c r="C473" s="14"/>
      <c r="D473" s="14"/>
      <c r="E473" s="14"/>
      <c r="F473" s="14"/>
      <c r="G473" s="14"/>
    </row>
    <row r="474" spans="2:7" hidden="1">
      <c r="B474" s="14"/>
      <c r="C474" s="14"/>
      <c r="D474" s="14"/>
      <c r="E474" s="14"/>
      <c r="F474" s="14"/>
      <c r="G474" s="14"/>
    </row>
    <row r="475" spans="2:7" hidden="1">
      <c r="B475" s="14"/>
      <c r="C475" s="14"/>
      <c r="D475" s="14"/>
      <c r="E475" s="14"/>
      <c r="F475" s="14"/>
      <c r="G475" s="14"/>
    </row>
    <row r="476" spans="2:7" hidden="1">
      <c r="B476" s="14"/>
      <c r="C476" s="14"/>
      <c r="D476" s="14"/>
      <c r="E476" s="14"/>
      <c r="F476" s="14"/>
      <c r="G476" s="14"/>
    </row>
    <row r="477" spans="2:7" hidden="1">
      <c r="B477" s="14"/>
      <c r="C477" s="14"/>
      <c r="D477" s="14"/>
      <c r="E477" s="14"/>
      <c r="F477" s="14"/>
      <c r="G477" s="14"/>
    </row>
    <row r="478" spans="2:7" hidden="1">
      <c r="B478" s="14"/>
      <c r="C478" s="14"/>
      <c r="D478" s="14"/>
      <c r="E478" s="14"/>
      <c r="F478" s="14"/>
      <c r="G478" s="14"/>
    </row>
    <row r="479" spans="2:7" hidden="1">
      <c r="B479" s="14"/>
      <c r="C479" s="14"/>
      <c r="D479" s="14"/>
      <c r="E479" s="14"/>
      <c r="F479" s="14"/>
      <c r="G479" s="14"/>
    </row>
    <row r="480" spans="2:7" hidden="1">
      <c r="B480" s="14"/>
      <c r="C480" s="14"/>
      <c r="D480" s="14"/>
      <c r="E480" s="14"/>
      <c r="F480" s="14"/>
      <c r="G480" s="14"/>
    </row>
    <row r="481" spans="2:7" hidden="1">
      <c r="B481" s="14"/>
      <c r="C481" s="14"/>
      <c r="D481" s="14"/>
      <c r="E481" s="14"/>
      <c r="F481" s="14"/>
      <c r="G481" s="14"/>
    </row>
    <row r="482" spans="2:7" hidden="1">
      <c r="B482" s="14"/>
      <c r="C482" s="14"/>
      <c r="D482" s="14"/>
      <c r="E482" s="14"/>
      <c r="F482" s="14"/>
      <c r="G482" s="14"/>
    </row>
    <row r="483" spans="2:7" hidden="1">
      <c r="B483" s="14"/>
      <c r="C483" s="14"/>
      <c r="D483" s="14"/>
      <c r="E483" s="14"/>
      <c r="F483" s="14"/>
      <c r="G483" s="14"/>
    </row>
    <row r="484" spans="2:7" hidden="1">
      <c r="B484" s="14"/>
      <c r="C484" s="14"/>
      <c r="D484" s="14"/>
      <c r="E484" s="14"/>
      <c r="F484" s="14"/>
      <c r="G484" s="14"/>
    </row>
    <row r="485" spans="2:7" hidden="1">
      <c r="B485" s="14"/>
      <c r="C485" s="14"/>
      <c r="D485" s="14"/>
      <c r="E485" s="14"/>
      <c r="F485" s="14"/>
      <c r="G485" s="14"/>
    </row>
    <row r="486" spans="2:7" hidden="1">
      <c r="B486" s="14"/>
      <c r="C486" s="14"/>
      <c r="D486" s="14"/>
      <c r="E486" s="14"/>
      <c r="F486" s="14"/>
      <c r="G486" s="14"/>
    </row>
    <row r="487" spans="2:7" hidden="1">
      <c r="B487" s="14"/>
      <c r="C487" s="14"/>
      <c r="D487" s="14"/>
      <c r="E487" s="14"/>
      <c r="F487" s="14"/>
      <c r="G487" s="14"/>
    </row>
    <row r="488" spans="2:7" hidden="1">
      <c r="B488" s="14"/>
      <c r="C488" s="14"/>
      <c r="D488" s="14"/>
      <c r="E488" s="14"/>
      <c r="F488" s="14"/>
      <c r="G488" s="14"/>
    </row>
    <row r="489" spans="2:7" hidden="1">
      <c r="B489" s="14"/>
      <c r="C489" s="14"/>
      <c r="D489" s="14"/>
      <c r="E489" s="14"/>
      <c r="F489" s="14"/>
      <c r="G489" s="14"/>
    </row>
    <row r="490" spans="2:7" hidden="1">
      <c r="B490" s="14"/>
      <c r="C490" s="14"/>
      <c r="D490" s="14"/>
      <c r="E490" s="14"/>
      <c r="F490" s="14"/>
      <c r="G490" s="14"/>
    </row>
    <row r="491" spans="2:7" hidden="1">
      <c r="B491" s="14"/>
      <c r="C491" s="14"/>
      <c r="D491" s="14"/>
      <c r="E491" s="14"/>
      <c r="F491" s="14"/>
      <c r="G491" s="14"/>
    </row>
    <row r="492" spans="2:7" hidden="1">
      <c r="B492" s="14"/>
      <c r="C492" s="14"/>
      <c r="D492" s="14"/>
      <c r="E492" s="14"/>
      <c r="F492" s="14"/>
      <c r="G492" s="14"/>
    </row>
    <row r="493" spans="2:7" hidden="1">
      <c r="B493" s="14"/>
      <c r="C493" s="14"/>
      <c r="D493" s="14"/>
      <c r="E493" s="14"/>
      <c r="F493" s="14"/>
      <c r="G493" s="14"/>
    </row>
    <row r="494" spans="2:7" hidden="1">
      <c r="B494" s="14"/>
      <c r="C494" s="14"/>
      <c r="D494" s="14"/>
      <c r="E494" s="14"/>
      <c r="F494" s="14"/>
      <c r="G494" s="14"/>
    </row>
    <row r="495" spans="2:7" hidden="1">
      <c r="B495" s="14"/>
      <c r="C495" s="14"/>
      <c r="D495" s="14"/>
      <c r="E495" s="14"/>
      <c r="F495" s="14"/>
      <c r="G495" s="14"/>
    </row>
    <row r="496" spans="2:7" hidden="1">
      <c r="B496" s="14"/>
      <c r="C496" s="14"/>
      <c r="D496" s="14"/>
      <c r="E496" s="14"/>
      <c r="F496" s="14"/>
      <c r="G496" s="14"/>
    </row>
    <row r="497" spans="2:7" hidden="1">
      <c r="B497" s="14"/>
      <c r="C497" s="14"/>
      <c r="D497" s="14"/>
      <c r="E497" s="14"/>
      <c r="F497" s="14"/>
      <c r="G497" s="14"/>
    </row>
    <row r="498" spans="2:7" hidden="1">
      <c r="B498" s="14"/>
      <c r="C498" s="14"/>
      <c r="D498" s="14"/>
      <c r="E498" s="14"/>
      <c r="F498" s="14"/>
      <c r="G498" s="14"/>
    </row>
    <row r="499" spans="2:7" hidden="1">
      <c r="B499" s="14"/>
      <c r="C499" s="14"/>
      <c r="D499" s="14"/>
      <c r="E499" s="14"/>
      <c r="F499" s="14"/>
      <c r="G499" s="14"/>
    </row>
    <row r="500" spans="2:7" hidden="1">
      <c r="B500" s="14"/>
      <c r="C500" s="14"/>
      <c r="D500" s="14"/>
      <c r="E500" s="14"/>
      <c r="F500" s="14"/>
      <c r="G500" s="14"/>
    </row>
    <row r="501" spans="2:7" hidden="1">
      <c r="B501" s="14"/>
      <c r="C501" s="14"/>
      <c r="D501" s="14"/>
      <c r="E501" s="14"/>
      <c r="F501" s="14"/>
      <c r="G501" s="14"/>
    </row>
    <row r="502" spans="2:7" hidden="1">
      <c r="B502" s="14"/>
      <c r="C502" s="14"/>
      <c r="D502" s="14"/>
      <c r="E502" s="14"/>
      <c r="F502" s="14"/>
      <c r="G502" s="14"/>
    </row>
    <row r="503" spans="2:7" hidden="1">
      <c r="B503" s="14"/>
      <c r="C503" s="14"/>
      <c r="D503" s="14"/>
      <c r="E503" s="14"/>
      <c r="F503" s="14"/>
      <c r="G503" s="14"/>
    </row>
    <row r="504" spans="2:7" hidden="1">
      <c r="B504" s="14"/>
      <c r="C504" s="14"/>
      <c r="D504" s="14"/>
      <c r="E504" s="14"/>
      <c r="F504" s="14"/>
      <c r="G504" s="14"/>
    </row>
    <row r="505" spans="2:7" hidden="1">
      <c r="B505" s="14"/>
      <c r="C505" s="14"/>
      <c r="D505" s="14"/>
      <c r="E505" s="14"/>
      <c r="F505" s="14"/>
      <c r="G505" s="14"/>
    </row>
    <row r="506" spans="2:7" hidden="1">
      <c r="B506" s="14"/>
      <c r="C506" s="14"/>
      <c r="D506" s="14"/>
      <c r="E506" s="14"/>
      <c r="F506" s="14"/>
      <c r="G506" s="14"/>
    </row>
    <row r="507" spans="2:7" hidden="1">
      <c r="B507" s="14"/>
      <c r="C507" s="14"/>
      <c r="D507" s="14"/>
      <c r="E507" s="14"/>
      <c r="F507" s="14"/>
      <c r="G507" s="14"/>
    </row>
    <row r="508" spans="2:7" hidden="1">
      <c r="B508" s="14"/>
      <c r="C508" s="14"/>
      <c r="D508" s="14"/>
      <c r="E508" s="14"/>
      <c r="F508" s="14"/>
      <c r="G508" s="14"/>
    </row>
    <row r="509" spans="2:7" hidden="1">
      <c r="B509" s="14"/>
      <c r="C509" s="14"/>
      <c r="D509" s="14"/>
      <c r="E509" s="14"/>
      <c r="F509" s="14"/>
      <c r="G509" s="14"/>
    </row>
    <row r="510" spans="2:7" hidden="1">
      <c r="B510" s="14"/>
      <c r="C510" s="14"/>
      <c r="D510" s="14"/>
      <c r="E510" s="14"/>
      <c r="F510" s="14"/>
      <c r="G510" s="14"/>
    </row>
    <row r="511" spans="2:7" hidden="1">
      <c r="B511" s="14"/>
      <c r="C511" s="14"/>
      <c r="D511" s="14"/>
      <c r="E511" s="14"/>
      <c r="F511" s="14"/>
      <c r="G511" s="14"/>
    </row>
    <row r="512" spans="2:7" hidden="1">
      <c r="B512" s="14"/>
      <c r="C512" s="14"/>
      <c r="D512" s="14"/>
      <c r="E512" s="14"/>
      <c r="F512" s="14"/>
      <c r="G512" s="14"/>
    </row>
    <row r="513" spans="2:7" hidden="1">
      <c r="B513" s="14"/>
      <c r="C513" s="14"/>
      <c r="D513" s="14"/>
      <c r="E513" s="14"/>
      <c r="F513" s="14"/>
      <c r="G513" s="14"/>
    </row>
    <row r="514" spans="2:7" hidden="1">
      <c r="B514" s="14"/>
      <c r="C514" s="14"/>
      <c r="D514" s="14"/>
      <c r="E514" s="14"/>
      <c r="F514" s="14"/>
      <c r="G514" s="14"/>
    </row>
    <row r="515" spans="2:7" hidden="1">
      <c r="B515" s="14"/>
      <c r="C515" s="14"/>
      <c r="D515" s="14"/>
      <c r="E515" s="14"/>
      <c r="F515" s="14"/>
      <c r="G515" s="14"/>
    </row>
    <row r="516" spans="2:7" hidden="1">
      <c r="B516" s="14"/>
      <c r="C516" s="14"/>
      <c r="D516" s="14"/>
      <c r="E516" s="14"/>
      <c r="F516" s="14"/>
      <c r="G516" s="14"/>
    </row>
    <row r="517" spans="2:7" hidden="1">
      <c r="B517" s="14"/>
      <c r="C517" s="14"/>
      <c r="D517" s="14"/>
      <c r="E517" s="14"/>
      <c r="F517" s="14"/>
      <c r="G517" s="14"/>
    </row>
    <row r="518" spans="2:7" hidden="1">
      <c r="B518" s="14"/>
      <c r="C518" s="14"/>
      <c r="D518" s="14"/>
      <c r="E518" s="14"/>
      <c r="F518" s="14"/>
      <c r="G518" s="14"/>
    </row>
    <row r="519" spans="2:7" hidden="1">
      <c r="B519" s="14"/>
      <c r="C519" s="14"/>
      <c r="D519" s="14"/>
      <c r="E519" s="14"/>
      <c r="F519" s="14"/>
      <c r="G519" s="14"/>
    </row>
    <row r="520" spans="2:7" hidden="1">
      <c r="B520" s="14"/>
      <c r="C520" s="14"/>
      <c r="D520" s="14"/>
      <c r="E520" s="14"/>
      <c r="F520" s="14"/>
      <c r="G520" s="14"/>
    </row>
    <row r="521" spans="2:7" hidden="1">
      <c r="B521" s="14"/>
      <c r="C521" s="14"/>
      <c r="D521" s="14"/>
      <c r="E521" s="14"/>
      <c r="F521" s="14"/>
      <c r="G521" s="14"/>
    </row>
    <row r="522" spans="2:7" hidden="1">
      <c r="B522" s="14"/>
      <c r="C522" s="14"/>
      <c r="D522" s="14"/>
      <c r="E522" s="14"/>
      <c r="F522" s="14"/>
      <c r="G522" s="14"/>
    </row>
    <row r="523" spans="2:7" hidden="1">
      <c r="B523" s="14"/>
      <c r="C523" s="14"/>
      <c r="D523" s="14"/>
      <c r="E523" s="14"/>
      <c r="F523" s="14"/>
      <c r="G523" s="14"/>
    </row>
    <row r="524" spans="2:7" hidden="1">
      <c r="B524" s="14"/>
      <c r="C524" s="14"/>
      <c r="D524" s="14"/>
      <c r="E524" s="14"/>
      <c r="F524" s="14"/>
      <c r="G524" s="14"/>
    </row>
    <row r="525" spans="2:7" hidden="1">
      <c r="B525" s="14"/>
      <c r="C525" s="14"/>
      <c r="D525" s="14"/>
      <c r="E525" s="14"/>
      <c r="F525" s="14"/>
      <c r="G525" s="14"/>
    </row>
    <row r="526" spans="2:7" hidden="1">
      <c r="B526" s="14"/>
      <c r="C526" s="14"/>
      <c r="D526" s="14"/>
      <c r="E526" s="14"/>
      <c r="F526" s="14"/>
      <c r="G526" s="14"/>
    </row>
    <row r="527" spans="2:7" hidden="1">
      <c r="B527" s="14"/>
      <c r="C527" s="14"/>
      <c r="D527" s="14"/>
      <c r="E527" s="14"/>
      <c r="F527" s="14"/>
      <c r="G527" s="14"/>
    </row>
    <row r="528" spans="2:7" hidden="1">
      <c r="B528" s="14"/>
      <c r="C528" s="14"/>
      <c r="D528" s="14"/>
      <c r="E528" s="14"/>
      <c r="F528" s="14"/>
      <c r="G528" s="14"/>
    </row>
    <row r="529" spans="2:7" hidden="1">
      <c r="B529" s="14"/>
      <c r="C529" s="14"/>
      <c r="D529" s="14"/>
      <c r="E529" s="14"/>
      <c r="F529" s="14"/>
      <c r="G529" s="14"/>
    </row>
    <row r="530" spans="2:7" hidden="1">
      <c r="B530" s="14"/>
      <c r="C530" s="14"/>
      <c r="D530" s="14"/>
      <c r="E530" s="14"/>
      <c r="F530" s="14"/>
      <c r="G530" s="14"/>
    </row>
    <row r="531" spans="2:7" hidden="1">
      <c r="B531" s="14"/>
      <c r="C531" s="14"/>
      <c r="D531" s="14"/>
      <c r="E531" s="14"/>
      <c r="F531" s="14"/>
      <c r="G531" s="14"/>
    </row>
    <row r="532" spans="2:7" hidden="1">
      <c r="B532" s="14"/>
      <c r="C532" s="14"/>
      <c r="D532" s="14"/>
      <c r="E532" s="14"/>
      <c r="F532" s="14"/>
      <c r="G532" s="14"/>
    </row>
    <row r="533" spans="2:7" hidden="1">
      <c r="B533" s="14"/>
      <c r="C533" s="14"/>
      <c r="D533" s="14"/>
      <c r="E533" s="14"/>
      <c r="F533" s="14"/>
      <c r="G533" s="14"/>
    </row>
    <row r="534" spans="2:7" hidden="1">
      <c r="B534" s="14"/>
      <c r="C534" s="14"/>
      <c r="D534" s="14"/>
      <c r="E534" s="14"/>
      <c r="F534" s="14"/>
      <c r="G534" s="14"/>
    </row>
    <row r="535" spans="2:7" hidden="1">
      <c r="B535" s="14"/>
      <c r="C535" s="14"/>
      <c r="D535" s="14"/>
      <c r="E535" s="14"/>
      <c r="F535" s="14"/>
      <c r="G535" s="14"/>
    </row>
    <row r="536" spans="2:7" hidden="1">
      <c r="B536" s="14"/>
      <c r="C536" s="14"/>
      <c r="D536" s="14"/>
      <c r="E536" s="14"/>
      <c r="F536" s="14"/>
      <c r="G536" s="14"/>
    </row>
    <row r="537" spans="2:7" hidden="1">
      <c r="B537" s="14"/>
      <c r="C537" s="14"/>
      <c r="D537" s="14"/>
      <c r="E537" s="14"/>
      <c r="F537" s="14"/>
      <c r="G537" s="14"/>
    </row>
    <row r="538" spans="2:7" hidden="1">
      <c r="B538" s="14"/>
      <c r="C538" s="14"/>
      <c r="D538" s="14"/>
      <c r="E538" s="14"/>
      <c r="F538" s="14"/>
      <c r="G538" s="14"/>
    </row>
    <row r="539" spans="2:7" hidden="1">
      <c r="B539" s="14"/>
      <c r="C539" s="14"/>
      <c r="D539" s="14"/>
      <c r="E539" s="14"/>
      <c r="F539" s="14"/>
      <c r="G539" s="14"/>
    </row>
    <row r="540" spans="2:7" hidden="1">
      <c r="B540" s="14"/>
      <c r="C540" s="14"/>
      <c r="D540" s="14"/>
      <c r="E540" s="14"/>
      <c r="F540" s="14"/>
      <c r="G540" s="14"/>
    </row>
    <row r="541" spans="2:7" hidden="1">
      <c r="B541" s="14"/>
      <c r="C541" s="14"/>
      <c r="D541" s="14"/>
      <c r="E541" s="14"/>
      <c r="F541" s="14"/>
      <c r="G541" s="14"/>
    </row>
    <row r="542" spans="2:7" hidden="1">
      <c r="B542" s="14"/>
      <c r="C542" s="14"/>
      <c r="D542" s="14"/>
      <c r="E542" s="14"/>
      <c r="F542" s="14"/>
      <c r="G542" s="14"/>
    </row>
    <row r="543" spans="2:7" hidden="1">
      <c r="B543" s="14"/>
      <c r="C543" s="14"/>
      <c r="D543" s="14"/>
      <c r="E543" s="14"/>
      <c r="F543" s="14"/>
      <c r="G543" s="14"/>
    </row>
    <row r="544" spans="2:7" hidden="1">
      <c r="B544" s="14"/>
      <c r="C544" s="14"/>
      <c r="D544" s="14"/>
      <c r="E544" s="14"/>
      <c r="F544" s="14"/>
      <c r="G544" s="14"/>
    </row>
    <row r="545" spans="2:7" hidden="1">
      <c r="B545" s="14"/>
      <c r="C545" s="14"/>
      <c r="D545" s="14"/>
      <c r="E545" s="14"/>
      <c r="F545" s="14"/>
      <c r="G545" s="14"/>
    </row>
    <row r="546" spans="2:7" hidden="1">
      <c r="B546" s="14"/>
      <c r="C546" s="14"/>
      <c r="D546" s="14"/>
      <c r="E546" s="14"/>
      <c r="F546" s="14"/>
      <c r="G546" s="14"/>
    </row>
    <row r="547" spans="2:7" hidden="1">
      <c r="B547" s="14"/>
      <c r="C547" s="14"/>
      <c r="D547" s="14"/>
      <c r="E547" s="14"/>
      <c r="F547" s="14"/>
      <c r="G547" s="14"/>
    </row>
    <row r="548" spans="2:7" hidden="1">
      <c r="B548" s="14"/>
      <c r="C548" s="14"/>
      <c r="D548" s="14"/>
      <c r="E548" s="14"/>
      <c r="F548" s="14"/>
      <c r="G548" s="14"/>
    </row>
    <row r="549" spans="2:7" hidden="1">
      <c r="B549" s="14"/>
      <c r="C549" s="14"/>
      <c r="D549" s="14"/>
      <c r="E549" s="14"/>
      <c r="F549" s="14"/>
      <c r="G549" s="14"/>
    </row>
    <row r="550" spans="2:7" hidden="1">
      <c r="B550" s="14"/>
      <c r="C550" s="14"/>
      <c r="D550" s="14"/>
      <c r="E550" s="14"/>
      <c r="F550" s="14"/>
      <c r="G550" s="14"/>
    </row>
    <row r="551" spans="2:7" hidden="1">
      <c r="B551" s="14"/>
      <c r="C551" s="14"/>
      <c r="D551" s="14"/>
      <c r="E551" s="14"/>
      <c r="F551" s="14"/>
      <c r="G551" s="14"/>
    </row>
    <row r="552" spans="2:7" hidden="1">
      <c r="B552" s="14"/>
      <c r="C552" s="14"/>
      <c r="D552" s="14"/>
      <c r="E552" s="14"/>
      <c r="F552" s="14"/>
      <c r="G552" s="14"/>
    </row>
    <row r="553" spans="2:7" hidden="1">
      <c r="B553" s="14"/>
      <c r="C553" s="14"/>
      <c r="D553" s="14"/>
      <c r="E553" s="14"/>
      <c r="F553" s="14"/>
      <c r="G553" s="14"/>
    </row>
    <row r="554" spans="2:7" hidden="1">
      <c r="B554" s="14"/>
      <c r="C554" s="14"/>
      <c r="D554" s="14"/>
      <c r="E554" s="14"/>
      <c r="F554" s="14"/>
      <c r="G554" s="14"/>
    </row>
    <row r="555" spans="2:7" hidden="1">
      <c r="B555" s="14"/>
      <c r="C555" s="14"/>
      <c r="D555" s="14"/>
      <c r="E555" s="14"/>
      <c r="F555" s="14"/>
      <c r="G555" s="14"/>
    </row>
    <row r="556" spans="2:7" hidden="1">
      <c r="B556" s="14"/>
      <c r="C556" s="14"/>
      <c r="D556" s="14"/>
      <c r="E556" s="14"/>
      <c r="F556" s="14"/>
      <c r="G556" s="14"/>
    </row>
    <row r="557" spans="2:7" hidden="1">
      <c r="B557" s="14"/>
      <c r="C557" s="14"/>
      <c r="D557" s="14"/>
      <c r="E557" s="14"/>
      <c r="F557" s="14"/>
      <c r="G557" s="14"/>
    </row>
    <row r="558" spans="2:7" hidden="1">
      <c r="B558" s="14"/>
      <c r="C558" s="14"/>
      <c r="D558" s="14"/>
      <c r="E558" s="14"/>
      <c r="F558" s="14"/>
      <c r="G558" s="14"/>
    </row>
    <row r="559" spans="2:7" hidden="1">
      <c r="B559" s="14"/>
      <c r="C559" s="14"/>
      <c r="D559" s="14"/>
      <c r="E559" s="14"/>
      <c r="F559" s="14"/>
      <c r="G559" s="14"/>
    </row>
    <row r="560" spans="2:7" hidden="1">
      <c r="B560" s="14"/>
      <c r="C560" s="14"/>
      <c r="D560" s="14"/>
      <c r="E560" s="14"/>
      <c r="F560" s="14"/>
      <c r="G560" s="14"/>
    </row>
    <row r="561" spans="2:7" hidden="1">
      <c r="B561" s="14"/>
      <c r="C561" s="14"/>
      <c r="D561" s="14"/>
      <c r="E561" s="14"/>
      <c r="F561" s="14"/>
      <c r="G561" s="14"/>
    </row>
    <row r="562" spans="2:7" hidden="1">
      <c r="B562" s="14"/>
      <c r="C562" s="14"/>
      <c r="D562" s="14"/>
      <c r="E562" s="14"/>
      <c r="F562" s="14"/>
      <c r="G562" s="14"/>
    </row>
    <row r="563" spans="2:7" hidden="1">
      <c r="B563" s="14"/>
      <c r="C563" s="14"/>
      <c r="D563" s="14"/>
      <c r="E563" s="14"/>
      <c r="F563" s="14"/>
      <c r="G563" s="14"/>
    </row>
    <row r="564" spans="2:7" hidden="1">
      <c r="B564" s="14"/>
      <c r="C564" s="14"/>
      <c r="D564" s="14"/>
      <c r="E564" s="14"/>
      <c r="F564" s="14"/>
      <c r="G564" s="14"/>
    </row>
    <row r="565" spans="2:7" hidden="1">
      <c r="B565" s="14"/>
      <c r="C565" s="14"/>
      <c r="D565" s="14"/>
      <c r="E565" s="14"/>
      <c r="F565" s="14"/>
      <c r="G565" s="14"/>
    </row>
    <row r="566" spans="2:7" hidden="1">
      <c r="B566" s="14"/>
      <c r="C566" s="14"/>
      <c r="D566" s="14"/>
      <c r="E566" s="14"/>
      <c r="F566" s="14"/>
      <c r="G566" s="14"/>
    </row>
    <row r="567" spans="2:7" hidden="1">
      <c r="B567" s="14"/>
      <c r="C567" s="14"/>
      <c r="D567" s="14"/>
      <c r="E567" s="14"/>
      <c r="F567" s="14"/>
      <c r="G567" s="14"/>
    </row>
    <row r="568" spans="2:7" hidden="1">
      <c r="B568" s="14"/>
      <c r="C568" s="14"/>
      <c r="D568" s="14"/>
      <c r="E568" s="14"/>
      <c r="F568" s="14"/>
      <c r="G568" s="14"/>
    </row>
    <row r="569" spans="2:7" hidden="1">
      <c r="B569" s="14"/>
      <c r="C569" s="14"/>
      <c r="D569" s="14"/>
      <c r="E569" s="14"/>
      <c r="F569" s="14"/>
      <c r="G5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1" bestFit="1" customWidth="1"/>
    <col min="2" max="2" width="12.42578125" style="11" customWidth="1"/>
    <col min="3" max="3" width="13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5.5703125" style="12" customWidth="1"/>
    <col min="11" max="11" width="14.7109375" style="12" customWidth="1"/>
    <col min="12" max="12" width="11.7109375" style="12" customWidth="1"/>
    <col min="13" max="13" width="14.7109375" style="12" customWidth="1"/>
    <col min="14" max="14" width="22.7109375" style="12" customWidth="1"/>
    <col min="15" max="15" width="26.85546875" style="12" customWidth="1"/>
    <col min="16" max="16" width="25.42578125" style="12" customWidth="1"/>
    <col min="17" max="17" width="7.5703125" style="12" hidden="1" customWidth="1"/>
    <col min="18" max="18" width="6.7109375" style="12" hidden="1" customWidth="1"/>
    <col min="19" max="19" width="7.7109375" style="12" hidden="1" customWidth="1"/>
    <col min="20" max="20" width="7.140625" style="12" hidden="1" customWidth="1"/>
    <col min="21" max="21" width="6" style="12" hidden="1" customWidth="1"/>
    <col min="22" max="22" width="7.85546875" style="12" hidden="1" customWidth="1"/>
    <col min="23" max="23" width="8.140625" style="12" hidden="1" customWidth="1"/>
    <col min="24" max="24" width="6.28515625" style="12" hidden="1" customWidth="1"/>
    <col min="25" max="25" width="8" style="12" hidden="1" customWidth="1"/>
    <col min="26" max="26" width="8.7109375" style="12" hidden="1" customWidth="1"/>
    <col min="27" max="27" width="10" style="12" hidden="1" customWidth="1"/>
    <col min="28" max="28" width="9.5703125" style="12" hidden="1" customWidth="1"/>
    <col min="29" max="29" width="6.140625" style="12" hidden="1" customWidth="1"/>
    <col min="30" max="31" width="5.7109375" style="12" hidden="1" customWidth="1"/>
    <col min="32" max="32" width="6.85546875" style="12" hidden="1" customWidth="1"/>
    <col min="33" max="33" width="6.42578125" style="12" hidden="1" customWidth="1"/>
    <col min="34" max="34" width="6.7109375" style="12" hidden="1" customWidth="1"/>
    <col min="35" max="35" width="7.28515625" style="12" hidden="1" customWidth="1"/>
    <col min="36" max="47" width="5.7109375" style="12" hidden="1" customWidth="1"/>
    <col min="48" max="48" width="9.140625" style="12" hidden="1" customWidth="1"/>
    <col min="49" max="81" width="0" style="12" hidden="1" customWidth="1"/>
    <col min="82" max="16384" width="9.140625" style="12" hidden="1"/>
  </cols>
  <sheetData>
    <row r="1" spans="1:80">
      <c r="A1" s="2" t="s">
        <v>0</v>
      </c>
      <c r="B1" t="s">
        <v>194</v>
      </c>
    </row>
    <row r="2" spans="1:80">
      <c r="A2" s="2" t="s">
        <v>1</v>
      </c>
    </row>
    <row r="3" spans="1:80">
      <c r="A3" s="2" t="s">
        <v>2</v>
      </c>
      <c r="B3" t="s">
        <v>195</v>
      </c>
      <c r="D3" s="11"/>
    </row>
    <row r="4" spans="1:80">
      <c r="A4" s="2" t="s">
        <v>3</v>
      </c>
    </row>
    <row r="5" spans="1:80" ht="26.25" customHeight="1">
      <c r="A5" s="154" t="s">
        <v>65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</row>
    <row r="6" spans="1:80" ht="26.25" customHeight="1">
      <c r="A6" s="154" t="s">
        <v>130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1:80" s="14" customFormat="1">
      <c r="A7" s="38" t="s">
        <v>93</v>
      </c>
      <c r="B7" s="39" t="s">
        <v>46</v>
      </c>
      <c r="C7" s="41" t="s">
        <v>131</v>
      </c>
      <c r="D7" s="39" t="s">
        <v>48</v>
      </c>
      <c r="E7" s="39" t="s">
        <v>49</v>
      </c>
      <c r="F7" s="39" t="s">
        <v>68</v>
      </c>
      <c r="G7" s="39" t="s">
        <v>69</v>
      </c>
      <c r="H7" s="39" t="s">
        <v>50</v>
      </c>
      <c r="I7" s="39" t="s">
        <v>51</v>
      </c>
      <c r="J7" s="39" t="s">
        <v>52</v>
      </c>
      <c r="K7" s="39" t="s">
        <v>184</v>
      </c>
      <c r="L7" s="39" t="s">
        <v>185</v>
      </c>
      <c r="M7" s="39" t="s">
        <v>53</v>
      </c>
      <c r="N7" s="39" t="s">
        <v>70</v>
      </c>
      <c r="O7" s="39" t="s">
        <v>54</v>
      </c>
      <c r="P7" s="40" t="s">
        <v>180</v>
      </c>
      <c r="Q7" s="12"/>
      <c r="R7" s="12"/>
      <c r="S7" s="12"/>
      <c r="T7" s="12"/>
      <c r="U7" s="12"/>
      <c r="V7" s="12"/>
      <c r="W7" s="12"/>
    </row>
    <row r="8" spans="1:80" s="14" customFormat="1" ht="18" customHeight="1">
      <c r="A8" s="15"/>
      <c r="B8" s="16"/>
      <c r="C8" s="16"/>
      <c r="D8" s="24"/>
      <c r="E8" s="24"/>
      <c r="F8" s="24" t="s">
        <v>71</v>
      </c>
      <c r="G8" s="24" t="s">
        <v>72</v>
      </c>
      <c r="H8" s="24"/>
      <c r="I8" s="24" t="s">
        <v>7</v>
      </c>
      <c r="J8" s="24" t="s">
        <v>7</v>
      </c>
      <c r="K8" s="24" t="s">
        <v>181</v>
      </c>
      <c r="L8" s="24"/>
      <c r="M8" s="24" t="s">
        <v>6</v>
      </c>
      <c r="N8" s="24" t="s">
        <v>7</v>
      </c>
      <c r="O8" s="24" t="s">
        <v>7</v>
      </c>
      <c r="P8" s="25" t="s">
        <v>7</v>
      </c>
      <c r="Q8" s="12"/>
      <c r="R8" s="12"/>
      <c r="S8" s="12"/>
      <c r="T8" s="12"/>
      <c r="U8" s="12"/>
      <c r="V8" s="12"/>
      <c r="W8" s="12"/>
    </row>
    <row r="9" spans="1:80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27" t="s">
        <v>77</v>
      </c>
      <c r="Q9" s="12"/>
      <c r="R9" s="12"/>
      <c r="S9" s="12"/>
      <c r="T9" s="12"/>
      <c r="U9" s="12"/>
      <c r="V9" s="12"/>
      <c r="W9" s="12"/>
    </row>
    <row r="10" spans="1:80" s="18" customFormat="1" ht="18" customHeight="1">
      <c r="A10" s="19" t="s">
        <v>132</v>
      </c>
      <c r="B10" s="6"/>
      <c r="C10" s="6"/>
      <c r="D10" s="6"/>
      <c r="E10" s="6"/>
      <c r="F10" s="6"/>
      <c r="G10" s="6"/>
      <c r="H10" s="6"/>
      <c r="I10" s="6"/>
      <c r="J10" s="6"/>
      <c r="K10" s="61">
        <v>0</v>
      </c>
      <c r="L10" s="6"/>
      <c r="M10" s="61">
        <v>0</v>
      </c>
      <c r="N10" s="6"/>
      <c r="O10" s="62">
        <v>0</v>
      </c>
      <c r="P10" s="62">
        <v>0</v>
      </c>
      <c r="Q10" s="12"/>
      <c r="R10" s="12"/>
      <c r="S10" s="12"/>
      <c r="T10" s="12"/>
      <c r="U10" s="12"/>
      <c r="V10" s="12"/>
      <c r="W10" s="12"/>
      <c r="CB10" s="12"/>
    </row>
    <row r="11" spans="1:80">
      <c r="A11" s="65" t="s">
        <v>202</v>
      </c>
      <c r="G11" s="67">
        <v>0</v>
      </c>
      <c r="J11" s="66">
        <v>0</v>
      </c>
      <c r="K11" s="67">
        <v>0</v>
      </c>
      <c r="M11" s="67">
        <v>0</v>
      </c>
      <c r="O11" s="66">
        <v>0</v>
      </c>
      <c r="P11" s="66">
        <v>0</v>
      </c>
    </row>
    <row r="12" spans="1:80">
      <c r="A12" s="65" t="s">
        <v>3132</v>
      </c>
      <c r="G12" s="67">
        <v>0</v>
      </c>
      <c r="J12" s="66">
        <v>0</v>
      </c>
      <c r="K12" s="67">
        <v>0</v>
      </c>
      <c r="M12" s="67">
        <v>0</v>
      </c>
      <c r="O12" s="66">
        <v>0</v>
      </c>
      <c r="P12" s="66">
        <v>0</v>
      </c>
    </row>
    <row r="13" spans="1:80">
      <c r="A13" t="s">
        <v>252</v>
      </c>
      <c r="B13" t="s">
        <v>252</v>
      </c>
      <c r="D13" t="s">
        <v>252</v>
      </c>
      <c r="G13" s="63">
        <v>0</v>
      </c>
      <c r="H13" t="s">
        <v>252</v>
      </c>
      <c r="I13" s="64">
        <v>0</v>
      </c>
      <c r="J13" s="64">
        <v>0</v>
      </c>
      <c r="K13" s="63">
        <v>0</v>
      </c>
      <c r="L13" s="63">
        <v>0</v>
      </c>
      <c r="M13" s="63">
        <v>0</v>
      </c>
      <c r="N13" s="64">
        <v>0</v>
      </c>
      <c r="O13" s="64">
        <v>0</v>
      </c>
      <c r="P13" s="64">
        <v>0</v>
      </c>
    </row>
    <row r="14" spans="1:80">
      <c r="A14" s="65" t="s">
        <v>3133</v>
      </c>
      <c r="G14" s="67">
        <v>0</v>
      </c>
      <c r="J14" s="66">
        <v>0</v>
      </c>
      <c r="K14" s="67">
        <v>0</v>
      </c>
      <c r="M14" s="67">
        <v>0</v>
      </c>
      <c r="O14" s="66">
        <v>0</v>
      </c>
      <c r="P14" s="66">
        <v>0</v>
      </c>
    </row>
    <row r="15" spans="1:80">
      <c r="A15" t="s">
        <v>252</v>
      </c>
      <c r="B15" t="s">
        <v>252</v>
      </c>
      <c r="D15" t="s">
        <v>252</v>
      </c>
      <c r="G15" s="63">
        <v>0</v>
      </c>
      <c r="H15" t="s">
        <v>252</v>
      </c>
      <c r="I15" s="64">
        <v>0</v>
      </c>
      <c r="J15" s="64">
        <v>0</v>
      </c>
      <c r="K15" s="63">
        <v>0</v>
      </c>
      <c r="L15" s="63">
        <v>0</v>
      </c>
      <c r="M15" s="63">
        <v>0</v>
      </c>
      <c r="N15" s="64">
        <v>0</v>
      </c>
      <c r="O15" s="64">
        <v>0</v>
      </c>
      <c r="P15" s="64">
        <v>0</v>
      </c>
    </row>
    <row r="16" spans="1:80">
      <c r="A16" s="65" t="s">
        <v>3134</v>
      </c>
      <c r="G16" s="67">
        <v>0</v>
      </c>
      <c r="J16" s="66">
        <v>0</v>
      </c>
      <c r="K16" s="67">
        <v>0</v>
      </c>
      <c r="M16" s="67">
        <v>0</v>
      </c>
      <c r="O16" s="66">
        <v>0</v>
      </c>
      <c r="P16" s="66">
        <v>0</v>
      </c>
    </row>
    <row r="17" spans="1:16">
      <c r="A17" s="65" t="s">
        <v>3135</v>
      </c>
      <c r="G17" s="67">
        <v>0</v>
      </c>
      <c r="J17" s="66">
        <v>0</v>
      </c>
      <c r="K17" s="67">
        <v>0</v>
      </c>
      <c r="M17" s="67">
        <v>0</v>
      </c>
      <c r="O17" s="66">
        <v>0</v>
      </c>
      <c r="P17" s="66">
        <v>0</v>
      </c>
    </row>
    <row r="18" spans="1:16">
      <c r="A18" t="s">
        <v>252</v>
      </c>
      <c r="B18" t="s">
        <v>252</v>
      </c>
      <c r="D18" t="s">
        <v>252</v>
      </c>
      <c r="G18" s="63">
        <v>0</v>
      </c>
      <c r="H18" t="s">
        <v>252</v>
      </c>
      <c r="I18" s="64">
        <v>0</v>
      </c>
      <c r="J18" s="64">
        <v>0</v>
      </c>
      <c r="K18" s="63">
        <v>0</v>
      </c>
      <c r="L18" s="63">
        <v>0</v>
      </c>
      <c r="M18" s="63">
        <v>0</v>
      </c>
      <c r="N18" s="64">
        <v>0</v>
      </c>
      <c r="O18" s="64">
        <v>0</v>
      </c>
      <c r="P18" s="64">
        <v>0</v>
      </c>
    </row>
    <row r="19" spans="1:16">
      <c r="A19" s="65" t="s">
        <v>3136</v>
      </c>
      <c r="G19" s="67">
        <v>0</v>
      </c>
      <c r="J19" s="66">
        <v>0</v>
      </c>
      <c r="K19" s="67">
        <v>0</v>
      </c>
      <c r="M19" s="67">
        <v>0</v>
      </c>
      <c r="O19" s="66">
        <v>0</v>
      </c>
      <c r="P19" s="66">
        <v>0</v>
      </c>
    </row>
    <row r="20" spans="1:16">
      <c r="A20" t="s">
        <v>252</v>
      </c>
      <c r="B20" t="s">
        <v>252</v>
      </c>
      <c r="D20" t="s">
        <v>252</v>
      </c>
      <c r="G20" s="63">
        <v>0</v>
      </c>
      <c r="H20" t="s">
        <v>252</v>
      </c>
      <c r="I20" s="64">
        <v>0</v>
      </c>
      <c r="J20" s="64">
        <v>0</v>
      </c>
      <c r="K20" s="63">
        <v>0</v>
      </c>
      <c r="L20" s="63">
        <v>0</v>
      </c>
      <c r="M20" s="63">
        <v>0</v>
      </c>
      <c r="N20" s="64">
        <v>0</v>
      </c>
      <c r="O20" s="64">
        <v>0</v>
      </c>
      <c r="P20" s="64">
        <v>0</v>
      </c>
    </row>
    <row r="21" spans="1:16">
      <c r="A21" s="65" t="s">
        <v>3137</v>
      </c>
      <c r="G21" s="67">
        <v>0</v>
      </c>
      <c r="J21" s="66">
        <v>0</v>
      </c>
      <c r="K21" s="67">
        <v>0</v>
      </c>
      <c r="M21" s="67">
        <v>0</v>
      </c>
      <c r="O21" s="66">
        <v>0</v>
      </c>
      <c r="P21" s="66">
        <v>0</v>
      </c>
    </row>
    <row r="22" spans="1:16">
      <c r="A22" t="s">
        <v>252</v>
      </c>
      <c r="B22" t="s">
        <v>252</v>
      </c>
      <c r="D22" t="s">
        <v>252</v>
      </c>
      <c r="G22" s="63">
        <v>0</v>
      </c>
      <c r="H22" t="s">
        <v>252</v>
      </c>
      <c r="I22" s="64">
        <v>0</v>
      </c>
      <c r="J22" s="64">
        <v>0</v>
      </c>
      <c r="K22" s="63">
        <v>0</v>
      </c>
      <c r="L22" s="63">
        <v>0</v>
      </c>
      <c r="M22" s="63">
        <v>0</v>
      </c>
      <c r="N22" s="64">
        <v>0</v>
      </c>
      <c r="O22" s="64">
        <v>0</v>
      </c>
      <c r="P22" s="64">
        <v>0</v>
      </c>
    </row>
    <row r="23" spans="1:16">
      <c r="A23" s="65" t="s">
        <v>3138</v>
      </c>
      <c r="G23" s="67">
        <v>0</v>
      </c>
      <c r="J23" s="66">
        <v>0</v>
      </c>
      <c r="K23" s="67">
        <v>0</v>
      </c>
      <c r="M23" s="67">
        <v>0</v>
      </c>
      <c r="O23" s="66">
        <v>0</v>
      </c>
      <c r="P23" s="66">
        <v>0</v>
      </c>
    </row>
    <row r="24" spans="1:16">
      <c r="A24" t="s">
        <v>252</v>
      </c>
      <c r="B24" t="s">
        <v>252</v>
      </c>
      <c r="D24" t="s">
        <v>252</v>
      </c>
      <c r="G24" s="63">
        <v>0</v>
      </c>
      <c r="H24" t="s">
        <v>252</v>
      </c>
      <c r="I24" s="64">
        <v>0</v>
      </c>
      <c r="J24" s="64">
        <v>0</v>
      </c>
      <c r="K24" s="63">
        <v>0</v>
      </c>
      <c r="L24" s="63">
        <v>0</v>
      </c>
      <c r="M24" s="63">
        <v>0</v>
      </c>
      <c r="N24" s="64">
        <v>0</v>
      </c>
      <c r="O24" s="64">
        <v>0</v>
      </c>
      <c r="P24" s="64">
        <v>0</v>
      </c>
    </row>
    <row r="25" spans="1:16">
      <c r="A25" s="65" t="s">
        <v>256</v>
      </c>
      <c r="G25" s="67">
        <v>0</v>
      </c>
      <c r="J25" s="66">
        <v>0</v>
      </c>
      <c r="K25" s="67">
        <v>0</v>
      </c>
      <c r="M25" s="67">
        <v>0</v>
      </c>
      <c r="O25" s="66">
        <v>0</v>
      </c>
      <c r="P25" s="66">
        <v>0</v>
      </c>
    </row>
    <row r="26" spans="1:16">
      <c r="A26" s="65" t="s">
        <v>3132</v>
      </c>
      <c r="G26" s="67">
        <v>0</v>
      </c>
      <c r="J26" s="66">
        <v>0</v>
      </c>
      <c r="K26" s="67">
        <v>0</v>
      </c>
      <c r="M26" s="67">
        <v>0</v>
      </c>
      <c r="O26" s="66">
        <v>0</v>
      </c>
      <c r="P26" s="66">
        <v>0</v>
      </c>
    </row>
    <row r="27" spans="1:16">
      <c r="A27" t="s">
        <v>252</v>
      </c>
      <c r="B27" t="s">
        <v>252</v>
      </c>
      <c r="D27" t="s">
        <v>252</v>
      </c>
      <c r="G27" s="63">
        <v>0</v>
      </c>
      <c r="H27" t="s">
        <v>252</v>
      </c>
      <c r="I27" s="64">
        <v>0</v>
      </c>
      <c r="J27" s="64">
        <v>0</v>
      </c>
      <c r="K27" s="63">
        <v>0</v>
      </c>
      <c r="L27" s="63">
        <v>0</v>
      </c>
      <c r="M27" s="63">
        <v>0</v>
      </c>
      <c r="N27" s="64">
        <v>0</v>
      </c>
      <c r="O27" s="64">
        <v>0</v>
      </c>
      <c r="P27" s="64">
        <v>0</v>
      </c>
    </row>
    <row r="28" spans="1:16">
      <c r="A28" s="65" t="s">
        <v>3133</v>
      </c>
      <c r="G28" s="67">
        <v>0</v>
      </c>
      <c r="J28" s="66">
        <v>0</v>
      </c>
      <c r="K28" s="67">
        <v>0</v>
      </c>
      <c r="M28" s="67">
        <v>0</v>
      </c>
      <c r="O28" s="66">
        <v>0</v>
      </c>
      <c r="P28" s="66">
        <v>0</v>
      </c>
    </row>
    <row r="29" spans="1:16">
      <c r="A29" t="s">
        <v>252</v>
      </c>
      <c r="B29" t="s">
        <v>252</v>
      </c>
      <c r="D29" t="s">
        <v>252</v>
      </c>
      <c r="G29" s="63">
        <v>0</v>
      </c>
      <c r="H29" t="s">
        <v>252</v>
      </c>
      <c r="I29" s="64">
        <v>0</v>
      </c>
      <c r="J29" s="64">
        <v>0</v>
      </c>
      <c r="K29" s="63">
        <v>0</v>
      </c>
      <c r="L29" s="63">
        <v>0</v>
      </c>
      <c r="M29" s="63">
        <v>0</v>
      </c>
      <c r="N29" s="64">
        <v>0</v>
      </c>
      <c r="O29" s="64">
        <v>0</v>
      </c>
      <c r="P29" s="64">
        <v>0</v>
      </c>
    </row>
    <row r="30" spans="1:16">
      <c r="A30" s="65" t="s">
        <v>3134</v>
      </c>
      <c r="G30" s="67">
        <v>0</v>
      </c>
      <c r="J30" s="66">
        <v>0</v>
      </c>
      <c r="K30" s="67">
        <v>0</v>
      </c>
      <c r="M30" s="67">
        <v>0</v>
      </c>
      <c r="O30" s="66">
        <v>0</v>
      </c>
      <c r="P30" s="66">
        <v>0</v>
      </c>
    </row>
    <row r="31" spans="1:16">
      <c r="A31" s="65" t="s">
        <v>3135</v>
      </c>
      <c r="G31" s="67">
        <v>0</v>
      </c>
      <c r="J31" s="66">
        <v>0</v>
      </c>
      <c r="K31" s="67">
        <v>0</v>
      </c>
      <c r="M31" s="67">
        <v>0</v>
      </c>
      <c r="O31" s="66">
        <v>0</v>
      </c>
      <c r="P31" s="66">
        <v>0</v>
      </c>
    </row>
    <row r="32" spans="1:16">
      <c r="A32" t="s">
        <v>252</v>
      </c>
      <c r="B32" t="s">
        <v>252</v>
      </c>
      <c r="D32" t="s">
        <v>252</v>
      </c>
      <c r="G32" s="63">
        <v>0</v>
      </c>
      <c r="H32" t="s">
        <v>252</v>
      </c>
      <c r="I32" s="64">
        <v>0</v>
      </c>
      <c r="J32" s="64">
        <v>0</v>
      </c>
      <c r="K32" s="63">
        <v>0</v>
      </c>
      <c r="L32" s="63">
        <v>0</v>
      </c>
      <c r="M32" s="63">
        <v>0</v>
      </c>
      <c r="N32" s="64">
        <v>0</v>
      </c>
      <c r="O32" s="64">
        <v>0</v>
      </c>
      <c r="P32" s="64">
        <v>0</v>
      </c>
    </row>
    <row r="33" spans="1:16">
      <c r="A33" s="65" t="s">
        <v>3136</v>
      </c>
      <c r="G33" s="67">
        <v>0</v>
      </c>
      <c r="J33" s="66">
        <v>0</v>
      </c>
      <c r="K33" s="67">
        <v>0</v>
      </c>
      <c r="M33" s="67">
        <v>0</v>
      </c>
      <c r="O33" s="66">
        <v>0</v>
      </c>
      <c r="P33" s="66">
        <v>0</v>
      </c>
    </row>
    <row r="34" spans="1:16">
      <c r="A34" t="s">
        <v>252</v>
      </c>
      <c r="B34" t="s">
        <v>252</v>
      </c>
      <c r="D34" t="s">
        <v>252</v>
      </c>
      <c r="G34" s="63">
        <v>0</v>
      </c>
      <c r="H34" t="s">
        <v>252</v>
      </c>
      <c r="I34" s="64">
        <v>0</v>
      </c>
      <c r="J34" s="64">
        <v>0</v>
      </c>
      <c r="K34" s="63">
        <v>0</v>
      </c>
      <c r="L34" s="63">
        <v>0</v>
      </c>
      <c r="M34" s="63">
        <v>0</v>
      </c>
      <c r="N34" s="64">
        <v>0</v>
      </c>
      <c r="O34" s="64">
        <v>0</v>
      </c>
      <c r="P34" s="64">
        <v>0</v>
      </c>
    </row>
    <row r="35" spans="1:16">
      <c r="A35" s="65" t="s">
        <v>3137</v>
      </c>
      <c r="G35" s="67">
        <v>0</v>
      </c>
      <c r="J35" s="66">
        <v>0</v>
      </c>
      <c r="K35" s="67">
        <v>0</v>
      </c>
      <c r="M35" s="67">
        <v>0</v>
      </c>
      <c r="O35" s="66">
        <v>0</v>
      </c>
      <c r="P35" s="66">
        <v>0</v>
      </c>
    </row>
    <row r="36" spans="1:16">
      <c r="A36" t="s">
        <v>252</v>
      </c>
      <c r="B36" t="s">
        <v>252</v>
      </c>
      <c r="D36" t="s">
        <v>252</v>
      </c>
      <c r="G36" s="63">
        <v>0</v>
      </c>
      <c r="H36" t="s">
        <v>252</v>
      </c>
      <c r="I36" s="64">
        <v>0</v>
      </c>
      <c r="J36" s="64">
        <v>0</v>
      </c>
      <c r="K36" s="63">
        <v>0</v>
      </c>
      <c r="L36" s="63">
        <v>0</v>
      </c>
      <c r="M36" s="63">
        <v>0</v>
      </c>
      <c r="N36" s="64">
        <v>0</v>
      </c>
      <c r="O36" s="64">
        <v>0</v>
      </c>
      <c r="P36" s="64">
        <v>0</v>
      </c>
    </row>
    <row r="37" spans="1:16">
      <c r="A37" s="65" t="s">
        <v>3138</v>
      </c>
      <c r="G37" s="67">
        <v>0</v>
      </c>
      <c r="J37" s="66">
        <v>0</v>
      </c>
      <c r="K37" s="67">
        <v>0</v>
      </c>
      <c r="M37" s="67">
        <v>0</v>
      </c>
      <c r="O37" s="66">
        <v>0</v>
      </c>
      <c r="P37" s="66">
        <v>0</v>
      </c>
    </row>
    <row r="38" spans="1:16">
      <c r="A38" t="s">
        <v>252</v>
      </c>
      <c r="B38" t="s">
        <v>252</v>
      </c>
      <c r="D38" t="s">
        <v>252</v>
      </c>
      <c r="G38" s="63">
        <v>0</v>
      </c>
      <c r="H38" t="s">
        <v>252</v>
      </c>
      <c r="I38" s="64">
        <v>0</v>
      </c>
      <c r="J38" s="64">
        <v>0</v>
      </c>
      <c r="K38" s="63">
        <v>0</v>
      </c>
      <c r="L38" s="63">
        <v>0</v>
      </c>
      <c r="M38" s="63">
        <v>0</v>
      </c>
      <c r="N38" s="64">
        <v>0</v>
      </c>
      <c r="O38" s="64">
        <v>0</v>
      </c>
      <c r="P38" s="64">
        <v>0</v>
      </c>
    </row>
    <row r="39" spans="1:16">
      <c r="A39" s="140" t="s">
        <v>258</v>
      </c>
    </row>
    <row r="40" spans="1:16">
      <c r="A40" s="140" t="s">
        <v>396</v>
      </c>
    </row>
    <row r="41" spans="1:16">
      <c r="A41" s="140" t="s">
        <v>397</v>
      </c>
    </row>
    <row r="42" spans="1:16">
      <c r="A42" s="140" t="s">
        <v>398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4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2.85546875" style="11" customWidth="1"/>
    <col min="2" max="2" width="12.42578125" style="11" customWidth="1"/>
    <col min="3" max="3" width="10.7109375" style="12" customWidth="1"/>
    <col min="4" max="4" width="11.140625" style="12" customWidth="1"/>
    <col min="5" max="5" width="15.140625" style="12" customWidth="1"/>
    <col min="6" max="6" width="10.7109375" style="12" customWidth="1"/>
    <col min="7" max="7" width="11.5703125" style="12" customWidth="1"/>
    <col min="8" max="8" width="13.85546875" style="12" customWidth="1"/>
    <col min="9" max="9" width="15.5703125" style="12" customWidth="1"/>
    <col min="10" max="10" width="14.7109375" style="12" customWidth="1"/>
    <col min="11" max="11" width="11.7109375" style="12" customWidth="1"/>
    <col min="12" max="12" width="14.7109375" style="12" customWidth="1"/>
    <col min="13" max="13" width="22.7109375" style="12" customWidth="1"/>
    <col min="14" max="14" width="26.85546875" style="12" customWidth="1"/>
    <col min="15" max="15" width="25.42578125" style="12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38" width="5.7109375" style="14" hidden="1" customWidth="1"/>
    <col min="39" max="46" width="5.7109375" style="12" hidden="1" customWidth="1"/>
    <col min="47" max="47" width="9.140625" style="12" hidden="1" customWidth="1"/>
    <col min="48" max="72" width="0" style="12" hidden="1" customWidth="1"/>
    <col min="73" max="16384" width="9.140625" style="12" hidden="1"/>
  </cols>
  <sheetData>
    <row r="1" spans="1:71">
      <c r="A1" s="2" t="s">
        <v>0</v>
      </c>
      <c r="B1" t="s">
        <v>194</v>
      </c>
    </row>
    <row r="2" spans="1:71">
      <c r="A2" s="2" t="s">
        <v>1</v>
      </c>
    </row>
    <row r="3" spans="1:71">
      <c r="A3" s="2" t="s">
        <v>2</v>
      </c>
      <c r="B3" t="s">
        <v>195</v>
      </c>
    </row>
    <row r="4" spans="1:71">
      <c r="A4" s="2" t="s">
        <v>3</v>
      </c>
    </row>
    <row r="5" spans="1:71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</row>
    <row r="6" spans="1:71" ht="26.25" customHeight="1">
      <c r="A6" s="154" t="s">
        <v>66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6"/>
    </row>
    <row r="7" spans="1:71" s="14" customFormat="1">
      <c r="A7" s="38" t="s">
        <v>93</v>
      </c>
      <c r="B7" s="39" t="s">
        <v>46</v>
      </c>
      <c r="C7" s="39" t="s">
        <v>48</v>
      </c>
      <c r="D7" s="39" t="s">
        <v>49</v>
      </c>
      <c r="E7" s="39" t="s">
        <v>68</v>
      </c>
      <c r="F7" s="39" t="s">
        <v>69</v>
      </c>
      <c r="G7" s="39" t="s">
        <v>50</v>
      </c>
      <c r="H7" s="39" t="s">
        <v>51</v>
      </c>
      <c r="I7" s="39" t="s">
        <v>52</v>
      </c>
      <c r="J7" s="39" t="s">
        <v>184</v>
      </c>
      <c r="K7" s="39" t="s">
        <v>185</v>
      </c>
      <c r="L7" s="39" t="s">
        <v>5</v>
      </c>
      <c r="M7" s="39" t="s">
        <v>70</v>
      </c>
      <c r="N7" s="39" t="s">
        <v>54</v>
      </c>
      <c r="O7" s="40" t="s">
        <v>180</v>
      </c>
    </row>
    <row r="8" spans="1:71" s="14" customFormat="1" ht="25.5" customHeight="1">
      <c r="A8" s="15"/>
      <c r="B8" s="24"/>
      <c r="C8" s="24"/>
      <c r="D8" s="24"/>
      <c r="E8" s="24" t="s">
        <v>71</v>
      </c>
      <c r="F8" s="24" t="s">
        <v>72</v>
      </c>
      <c r="G8" s="24"/>
      <c r="H8" s="24" t="s">
        <v>7</v>
      </c>
      <c r="I8" s="24" t="s">
        <v>7</v>
      </c>
      <c r="J8" s="24" t="s">
        <v>181</v>
      </c>
      <c r="K8" s="24"/>
      <c r="L8" s="24" t="s">
        <v>6</v>
      </c>
      <c r="M8" s="24" t="s">
        <v>7</v>
      </c>
      <c r="N8" s="24" t="s">
        <v>7</v>
      </c>
      <c r="O8" s="25" t="s">
        <v>7</v>
      </c>
    </row>
    <row r="9" spans="1:71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27" t="s">
        <v>75</v>
      </c>
      <c r="O9" s="27" t="s">
        <v>76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</row>
    <row r="10" spans="1:71" s="18" customFormat="1" ht="18" customHeight="1">
      <c r="A10" s="19" t="s">
        <v>78</v>
      </c>
      <c r="B10" s="6"/>
      <c r="C10" s="6"/>
      <c r="D10" s="6"/>
      <c r="E10" s="6"/>
      <c r="F10" s="61">
        <v>7.12</v>
      </c>
      <c r="G10" s="6"/>
      <c r="H10" s="6"/>
      <c r="I10" s="62">
        <v>-1.2699999999999999E-2</v>
      </c>
      <c r="J10" s="61">
        <v>18619638.140000001</v>
      </c>
      <c r="K10" s="6"/>
      <c r="L10" s="61">
        <v>28755.374253747363</v>
      </c>
      <c r="M10" s="6"/>
      <c r="N10" s="62">
        <v>1</v>
      </c>
      <c r="O10" s="62">
        <v>1.2999999999999999E-3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BS10" s="12"/>
    </row>
    <row r="11" spans="1:71">
      <c r="A11" s="65" t="s">
        <v>202</v>
      </c>
      <c r="F11" s="67">
        <v>7.12</v>
      </c>
      <c r="I11" s="66">
        <v>-1.2699999999999999E-2</v>
      </c>
      <c r="J11" s="67">
        <v>18619638.140000001</v>
      </c>
      <c r="L11" s="67">
        <v>28755.374253747363</v>
      </c>
      <c r="N11" s="66">
        <v>1</v>
      </c>
      <c r="O11" s="66">
        <v>1.2999999999999999E-3</v>
      </c>
    </row>
    <row r="12" spans="1:71">
      <c r="A12" s="65" t="s">
        <v>3139</v>
      </c>
      <c r="F12" s="67">
        <v>7.12</v>
      </c>
      <c r="I12" s="66">
        <v>-1.2699999999999999E-2</v>
      </c>
      <c r="J12" s="67">
        <v>18619638.140000001</v>
      </c>
      <c r="L12" s="67">
        <v>28755.374253747363</v>
      </c>
      <c r="N12" s="66">
        <v>1</v>
      </c>
      <c r="O12" s="66">
        <v>1.2999999999999999E-3</v>
      </c>
    </row>
    <row r="13" spans="1:71">
      <c r="A13" t="s">
        <v>3140</v>
      </c>
      <c r="B13" t="s">
        <v>3141</v>
      </c>
      <c r="C13" t="s">
        <v>263</v>
      </c>
      <c r="E13" t="s">
        <v>585</v>
      </c>
      <c r="G13" t="s">
        <v>99</v>
      </c>
      <c r="H13" s="64">
        <v>0</v>
      </c>
      <c r="I13" s="64">
        <v>0</v>
      </c>
      <c r="J13" s="63">
        <v>-1253391.97</v>
      </c>
      <c r="K13" s="63">
        <v>99.626679940268801</v>
      </c>
      <c r="L13" s="63">
        <v>-1248.7128063489299</v>
      </c>
      <c r="M13" s="64">
        <v>0</v>
      </c>
      <c r="N13" s="64">
        <v>-4.3400000000000001E-2</v>
      </c>
      <c r="O13" s="64">
        <v>-1E-4</v>
      </c>
    </row>
    <row r="14" spans="1:71">
      <c r="A14" t="s">
        <v>3142</v>
      </c>
      <c r="B14" t="s">
        <v>3143</v>
      </c>
      <c r="C14" t="s">
        <v>263</v>
      </c>
      <c r="E14" t="s">
        <v>3144</v>
      </c>
      <c r="G14" t="s">
        <v>99</v>
      </c>
      <c r="H14" s="64">
        <v>0.04</v>
      </c>
      <c r="I14" s="64">
        <v>0</v>
      </c>
      <c r="J14" s="63">
        <v>-909362</v>
      </c>
      <c r="K14" s="63">
        <v>92.265571526350016</v>
      </c>
      <c r="L14" s="63">
        <v>-839.02804654344698</v>
      </c>
      <c r="M14" s="64">
        <v>0</v>
      </c>
      <c r="N14" s="64">
        <v>-2.92E-2</v>
      </c>
      <c r="O14" s="64">
        <v>0</v>
      </c>
    </row>
    <row r="15" spans="1:71">
      <c r="A15" t="s">
        <v>3145</v>
      </c>
      <c r="B15" t="s">
        <v>3146</v>
      </c>
      <c r="C15" t="s">
        <v>263</v>
      </c>
      <c r="E15" t="s">
        <v>585</v>
      </c>
      <c r="F15" s="63">
        <v>9.51</v>
      </c>
      <c r="G15" t="s">
        <v>99</v>
      </c>
      <c r="H15" s="64">
        <v>0.04</v>
      </c>
      <c r="I15" s="64">
        <v>-5.5999999999999999E-3</v>
      </c>
      <c r="J15" s="63">
        <v>3865870.73</v>
      </c>
      <c r="K15" s="63">
        <v>154.28043911114483</v>
      </c>
      <c r="L15" s="63">
        <v>5964.2823377132199</v>
      </c>
      <c r="M15" s="64">
        <v>0</v>
      </c>
      <c r="N15" s="64">
        <v>0.2074</v>
      </c>
      <c r="O15" s="64">
        <v>2.9999999999999997E-4</v>
      </c>
    </row>
    <row r="16" spans="1:71">
      <c r="A16" t="s">
        <v>3147</v>
      </c>
      <c r="B16" t="s">
        <v>3148</v>
      </c>
      <c r="C16" t="s">
        <v>263</v>
      </c>
      <c r="E16" t="s">
        <v>1710</v>
      </c>
      <c r="F16" s="63">
        <v>7.0000000000000007E-2</v>
      </c>
      <c r="G16" t="s">
        <v>99</v>
      </c>
      <c r="H16" s="64">
        <v>0.04</v>
      </c>
      <c r="I16" s="64">
        <v>-1.7500000000000002E-2</v>
      </c>
      <c r="J16" s="63">
        <v>3287331.51</v>
      </c>
      <c r="K16" s="63">
        <v>111.03039050841636</v>
      </c>
      <c r="L16" s="63">
        <v>3649.93701285922</v>
      </c>
      <c r="M16" s="64">
        <v>0</v>
      </c>
      <c r="N16" s="64">
        <v>0.12690000000000001</v>
      </c>
      <c r="O16" s="64">
        <v>2.0000000000000001E-4</v>
      </c>
    </row>
    <row r="17" spans="1:15">
      <c r="A17" t="s">
        <v>3149</v>
      </c>
      <c r="B17" t="s">
        <v>3150</v>
      </c>
      <c r="C17" t="s">
        <v>263</v>
      </c>
      <c r="E17" t="s">
        <v>1710</v>
      </c>
      <c r="F17" s="63">
        <v>1.06</v>
      </c>
      <c r="G17" t="s">
        <v>99</v>
      </c>
      <c r="H17" s="64">
        <v>0.04</v>
      </c>
      <c r="I17" s="64">
        <v>-1.8100000000000002E-2</v>
      </c>
      <c r="J17" s="63">
        <v>2153350.64</v>
      </c>
      <c r="K17" s="63">
        <v>115.4612638346721</v>
      </c>
      <c r="L17" s="63">
        <v>2486.285863736</v>
      </c>
      <c r="M17" s="64">
        <v>0</v>
      </c>
      <c r="N17" s="64">
        <v>8.6499999999999994E-2</v>
      </c>
      <c r="O17" s="64">
        <v>1E-4</v>
      </c>
    </row>
    <row r="18" spans="1:15">
      <c r="A18" t="s">
        <v>3151</v>
      </c>
      <c r="B18" t="s">
        <v>3152</v>
      </c>
      <c r="C18" t="s">
        <v>263</v>
      </c>
      <c r="E18" t="s">
        <v>1710</v>
      </c>
      <c r="F18" s="63">
        <v>2.0099999999999998</v>
      </c>
      <c r="G18" t="s">
        <v>99</v>
      </c>
      <c r="H18" s="64">
        <v>0.04</v>
      </c>
      <c r="I18" s="64">
        <v>-1.83E-2</v>
      </c>
      <c r="J18" s="63">
        <v>1053078.2</v>
      </c>
      <c r="K18" s="63">
        <v>118.02500744140559</v>
      </c>
      <c r="L18" s="63">
        <v>1242.8956239138199</v>
      </c>
      <c r="M18" s="64">
        <v>0</v>
      </c>
      <c r="N18" s="64">
        <v>4.3200000000000002E-2</v>
      </c>
      <c r="O18" s="64">
        <v>1E-4</v>
      </c>
    </row>
    <row r="19" spans="1:15">
      <c r="A19" t="s">
        <v>3153</v>
      </c>
      <c r="B19" t="s">
        <v>3154</v>
      </c>
      <c r="C19" t="s">
        <v>263</v>
      </c>
      <c r="E19" t="s">
        <v>1710</v>
      </c>
      <c r="F19" s="63">
        <v>2.4900000000000002</v>
      </c>
      <c r="G19" t="s">
        <v>99</v>
      </c>
      <c r="H19" s="64">
        <v>0.04</v>
      </c>
      <c r="I19" s="64">
        <v>-1.66E-2</v>
      </c>
      <c r="J19" s="63">
        <v>826749</v>
      </c>
      <c r="K19" s="63">
        <v>118.98958979128744</v>
      </c>
      <c r="L19" s="63">
        <v>983.74524370357096</v>
      </c>
      <c r="M19" s="64">
        <v>0</v>
      </c>
      <c r="N19" s="64">
        <v>3.4200000000000001E-2</v>
      </c>
      <c r="O19" s="64">
        <v>0</v>
      </c>
    </row>
    <row r="20" spans="1:15">
      <c r="A20" t="s">
        <v>3155</v>
      </c>
      <c r="B20" t="s">
        <v>3156</v>
      </c>
      <c r="C20" t="s">
        <v>263</v>
      </c>
      <c r="E20" t="s">
        <v>1710</v>
      </c>
      <c r="F20" s="63">
        <v>3.83</v>
      </c>
      <c r="G20" t="s">
        <v>99</v>
      </c>
      <c r="H20" s="64">
        <v>0.04</v>
      </c>
      <c r="I20" s="64">
        <v>-1.49E-2</v>
      </c>
      <c r="J20" s="63">
        <v>1212912</v>
      </c>
      <c r="K20" s="63">
        <v>124.8950807892312</v>
      </c>
      <c r="L20" s="63">
        <v>1514.8674223022799</v>
      </c>
      <c r="M20" s="64">
        <v>0</v>
      </c>
      <c r="N20" s="64">
        <v>5.2699999999999997E-2</v>
      </c>
      <c r="O20" s="64">
        <v>1E-4</v>
      </c>
    </row>
    <row r="21" spans="1:15">
      <c r="A21" t="s">
        <v>3157</v>
      </c>
      <c r="B21" t="s">
        <v>3158</v>
      </c>
      <c r="C21" t="s">
        <v>263</v>
      </c>
      <c r="E21" t="s">
        <v>1710</v>
      </c>
      <c r="F21" s="63">
        <v>4.7</v>
      </c>
      <c r="G21" t="s">
        <v>99</v>
      </c>
      <c r="H21" s="64">
        <v>0.04</v>
      </c>
      <c r="I21" s="64">
        <v>-1.3599999999999999E-2</v>
      </c>
      <c r="J21" s="63">
        <v>131255</v>
      </c>
      <c r="K21" s="63">
        <v>129.66786668841721</v>
      </c>
      <c r="L21" s="63">
        <v>170.195558421882</v>
      </c>
      <c r="M21" s="64">
        <v>0</v>
      </c>
      <c r="N21" s="64">
        <v>5.8999999999999999E-3</v>
      </c>
      <c r="O21" s="64">
        <v>0</v>
      </c>
    </row>
    <row r="22" spans="1:15">
      <c r="A22" t="s">
        <v>3159</v>
      </c>
      <c r="B22" t="s">
        <v>3160</v>
      </c>
      <c r="C22" t="s">
        <v>263</v>
      </c>
      <c r="E22" t="s">
        <v>1710</v>
      </c>
      <c r="F22" s="63">
        <v>5.55</v>
      </c>
      <c r="G22" t="s">
        <v>99</v>
      </c>
      <c r="H22" s="64">
        <v>0.04</v>
      </c>
      <c r="I22" s="64">
        <v>-1.21E-2</v>
      </c>
      <c r="J22" s="63">
        <v>970017.61</v>
      </c>
      <c r="K22" s="63">
        <v>134.81299188694214</v>
      </c>
      <c r="L22" s="63">
        <v>1307.70976187121</v>
      </c>
      <c r="M22" s="64">
        <v>0</v>
      </c>
      <c r="N22" s="64">
        <v>4.5499999999999999E-2</v>
      </c>
      <c r="O22" s="64">
        <v>1E-4</v>
      </c>
    </row>
    <row r="23" spans="1:15">
      <c r="A23" t="s">
        <v>3161</v>
      </c>
      <c r="B23" t="s">
        <v>3162</v>
      </c>
      <c r="C23" t="s">
        <v>263</v>
      </c>
      <c r="E23" t="s">
        <v>1710</v>
      </c>
      <c r="F23" s="63">
        <v>6.38</v>
      </c>
      <c r="G23" t="s">
        <v>99</v>
      </c>
      <c r="H23" s="64">
        <v>0.04</v>
      </c>
      <c r="I23" s="64">
        <v>-1.0500000000000001E-2</v>
      </c>
      <c r="J23" s="63">
        <v>1347294.69</v>
      </c>
      <c r="K23" s="63">
        <v>139.98781920436278</v>
      </c>
      <c r="L23" s="63">
        <v>1886.0484547871799</v>
      </c>
      <c r="M23" s="64">
        <v>0</v>
      </c>
      <c r="N23" s="64">
        <v>6.5600000000000006E-2</v>
      </c>
      <c r="O23" s="64">
        <v>1E-4</v>
      </c>
    </row>
    <row r="24" spans="1:15">
      <c r="A24" t="s">
        <v>3163</v>
      </c>
      <c r="B24" t="s">
        <v>3164</v>
      </c>
      <c r="C24" t="s">
        <v>263</v>
      </c>
      <c r="E24" t="s">
        <v>1710</v>
      </c>
      <c r="F24" s="63">
        <v>7.19</v>
      </c>
      <c r="G24" t="s">
        <v>99</v>
      </c>
      <c r="H24" s="64">
        <v>0.04</v>
      </c>
      <c r="I24" s="64">
        <v>-8.9999999999999993E-3</v>
      </c>
      <c r="J24" s="63">
        <v>6089029.9100000001</v>
      </c>
      <c r="K24" s="63">
        <v>144.8660524445568</v>
      </c>
      <c r="L24" s="63">
        <v>8820.93726278535</v>
      </c>
      <c r="M24" s="64">
        <v>0</v>
      </c>
      <c r="N24" s="64">
        <v>0.30680000000000002</v>
      </c>
      <c r="O24" s="64">
        <v>4.0000000000000002E-4</v>
      </c>
    </row>
    <row r="25" spans="1:15">
      <c r="A25" t="s">
        <v>3165</v>
      </c>
      <c r="B25" t="s">
        <v>3166</v>
      </c>
      <c r="C25" t="s">
        <v>263</v>
      </c>
      <c r="E25" t="s">
        <v>1710</v>
      </c>
      <c r="G25" t="s">
        <v>99</v>
      </c>
      <c r="H25" s="64">
        <v>0</v>
      </c>
      <c r="I25" s="64">
        <v>0</v>
      </c>
      <c r="J25" s="63">
        <v>-674465.9</v>
      </c>
      <c r="K25" s="63">
        <v>74.600639000000001</v>
      </c>
      <c r="L25" s="63">
        <v>-503.155871237101</v>
      </c>
      <c r="M25" s="64">
        <v>0</v>
      </c>
      <c r="N25" s="64">
        <v>-1.7500000000000002E-2</v>
      </c>
      <c r="O25" s="64">
        <v>0</v>
      </c>
    </row>
    <row r="26" spans="1:15">
      <c r="A26" t="s">
        <v>3167</v>
      </c>
      <c r="B26" t="s">
        <v>3168</v>
      </c>
      <c r="C26" t="s">
        <v>263</v>
      </c>
      <c r="E26" t="s">
        <v>1710</v>
      </c>
      <c r="G26" t="s">
        <v>99</v>
      </c>
      <c r="H26" s="64">
        <v>0</v>
      </c>
      <c r="I26" s="64">
        <v>0</v>
      </c>
      <c r="J26" s="63">
        <v>-1708542</v>
      </c>
      <c r="K26" s="63">
        <v>67.25</v>
      </c>
      <c r="L26" s="63">
        <v>-1148.9944949999999</v>
      </c>
      <c r="M26" s="64">
        <v>0</v>
      </c>
      <c r="N26" s="64">
        <v>-0.04</v>
      </c>
      <c r="O26" s="64">
        <v>-1E-4</v>
      </c>
    </row>
    <row r="27" spans="1:15">
      <c r="A27" t="s">
        <v>3169</v>
      </c>
      <c r="B27" t="s">
        <v>3170</v>
      </c>
      <c r="C27" t="s">
        <v>263</v>
      </c>
      <c r="E27" t="s">
        <v>1710</v>
      </c>
      <c r="F27" s="63">
        <v>7.97</v>
      </c>
      <c r="G27" t="s">
        <v>99</v>
      </c>
      <c r="H27" s="64">
        <v>0.04</v>
      </c>
      <c r="I27" s="64">
        <v>-7.7000000000000002E-3</v>
      </c>
      <c r="J27" s="63">
        <v>1672399.28</v>
      </c>
      <c r="K27" s="63">
        <v>146.5365511149682</v>
      </c>
      <c r="L27" s="63">
        <v>2450.6762257835599</v>
      </c>
      <c r="M27" s="64">
        <v>0</v>
      </c>
      <c r="N27" s="64">
        <v>8.5199999999999998E-2</v>
      </c>
      <c r="O27" s="64">
        <v>1E-4</v>
      </c>
    </row>
    <row r="28" spans="1:15">
      <c r="A28" t="s">
        <v>3171</v>
      </c>
      <c r="B28" t="s">
        <v>3172</v>
      </c>
      <c r="C28" t="s">
        <v>263</v>
      </c>
      <c r="E28" t="s">
        <v>1710</v>
      </c>
      <c r="G28" t="s">
        <v>99</v>
      </c>
      <c r="H28" s="64">
        <v>0.04</v>
      </c>
      <c r="I28" s="64">
        <v>0</v>
      </c>
      <c r="J28" s="63">
        <v>-632841.56000000006</v>
      </c>
      <c r="K28" s="63">
        <v>75.587496999999971</v>
      </c>
      <c r="L28" s="63">
        <v>-478.34909517975302</v>
      </c>
      <c r="M28" s="64">
        <v>0</v>
      </c>
      <c r="N28" s="64">
        <v>-1.66E-2</v>
      </c>
      <c r="O28" s="64">
        <v>0</v>
      </c>
    </row>
    <row r="29" spans="1:15">
      <c r="A29" t="s">
        <v>3173</v>
      </c>
      <c r="B29" t="s">
        <v>3174</v>
      </c>
      <c r="C29" t="s">
        <v>263</v>
      </c>
      <c r="E29" t="s">
        <v>1710</v>
      </c>
      <c r="F29" s="63">
        <v>8.74</v>
      </c>
      <c r="G29" t="s">
        <v>99</v>
      </c>
      <c r="H29" s="64">
        <v>0.04</v>
      </c>
      <c r="I29" s="64">
        <v>-6.6E-3</v>
      </c>
      <c r="J29" s="63">
        <v>2408123</v>
      </c>
      <c r="K29" s="63">
        <v>149.49194519522052</v>
      </c>
      <c r="L29" s="63">
        <v>3599.9499153934999</v>
      </c>
      <c r="M29" s="64">
        <v>0</v>
      </c>
      <c r="N29" s="64">
        <v>0.12520000000000001</v>
      </c>
      <c r="O29" s="64">
        <v>2.0000000000000001E-4</v>
      </c>
    </row>
    <row r="30" spans="1:15">
      <c r="A30" t="s">
        <v>3175</v>
      </c>
      <c r="B30" t="s">
        <v>3176</v>
      </c>
      <c r="C30" t="s">
        <v>263</v>
      </c>
      <c r="E30" t="s">
        <v>1710</v>
      </c>
      <c r="G30" t="s">
        <v>99</v>
      </c>
      <c r="H30" s="64">
        <v>0</v>
      </c>
      <c r="I30" s="64">
        <v>0</v>
      </c>
      <c r="J30" s="63">
        <v>-1219170</v>
      </c>
      <c r="K30" s="63">
        <v>90.546528803546678</v>
      </c>
      <c r="L30" s="63">
        <v>-1103.9161152142001</v>
      </c>
      <c r="M30" s="64">
        <v>0</v>
      </c>
      <c r="N30" s="64">
        <v>-3.8399999999999997E-2</v>
      </c>
      <c r="O30" s="64">
        <v>0</v>
      </c>
    </row>
    <row r="31" spans="1:15">
      <c r="A31" s="65" t="s">
        <v>3177</v>
      </c>
      <c r="F31" s="67">
        <v>0</v>
      </c>
      <c r="I31" s="66">
        <v>0</v>
      </c>
      <c r="J31" s="67">
        <v>0</v>
      </c>
      <c r="L31" s="67">
        <v>0</v>
      </c>
      <c r="N31" s="66">
        <v>0</v>
      </c>
      <c r="O31" s="66">
        <v>0</v>
      </c>
    </row>
    <row r="32" spans="1:15">
      <c r="A32" t="s">
        <v>252</v>
      </c>
      <c r="B32" t="s">
        <v>252</v>
      </c>
      <c r="C32" t="s">
        <v>252</v>
      </c>
      <c r="F32" s="63">
        <v>0</v>
      </c>
      <c r="G32" t="s">
        <v>252</v>
      </c>
      <c r="H32" s="64">
        <v>0</v>
      </c>
      <c r="I32" s="64">
        <v>0</v>
      </c>
      <c r="J32" s="63">
        <v>0</v>
      </c>
      <c r="K32" s="63">
        <v>0</v>
      </c>
      <c r="L32" s="63">
        <v>0</v>
      </c>
      <c r="M32" s="64">
        <v>0</v>
      </c>
      <c r="N32" s="64">
        <v>0</v>
      </c>
      <c r="O32" s="64">
        <v>0</v>
      </c>
    </row>
    <row r="33" spans="1:15">
      <c r="A33" s="65" t="s">
        <v>3178</v>
      </c>
      <c r="F33" s="67">
        <v>0</v>
      </c>
      <c r="I33" s="66">
        <v>0</v>
      </c>
      <c r="J33" s="67">
        <v>0</v>
      </c>
      <c r="L33" s="67">
        <v>0</v>
      </c>
      <c r="N33" s="66">
        <v>0</v>
      </c>
      <c r="O33" s="66">
        <v>0</v>
      </c>
    </row>
    <row r="34" spans="1:15">
      <c r="A34" t="s">
        <v>252</v>
      </c>
      <c r="B34" t="s">
        <v>252</v>
      </c>
      <c r="C34" t="s">
        <v>252</v>
      </c>
      <c r="F34" s="63">
        <v>0</v>
      </c>
      <c r="G34" t="s">
        <v>252</v>
      </c>
      <c r="H34" s="64">
        <v>0</v>
      </c>
      <c r="I34" s="64">
        <v>0</v>
      </c>
      <c r="J34" s="63">
        <v>0</v>
      </c>
      <c r="K34" s="63">
        <v>0</v>
      </c>
      <c r="L34" s="63">
        <v>0</v>
      </c>
      <c r="M34" s="64">
        <v>0</v>
      </c>
      <c r="N34" s="64">
        <v>0</v>
      </c>
      <c r="O34" s="64">
        <v>0</v>
      </c>
    </row>
    <row r="35" spans="1:15">
      <c r="A35" s="65" t="s">
        <v>3179</v>
      </c>
      <c r="F35" s="67">
        <v>0</v>
      </c>
      <c r="I35" s="66">
        <v>0</v>
      </c>
      <c r="J35" s="67">
        <v>0</v>
      </c>
      <c r="L35" s="67">
        <v>0</v>
      </c>
      <c r="N35" s="66">
        <v>0</v>
      </c>
      <c r="O35" s="66">
        <v>0</v>
      </c>
    </row>
    <row r="36" spans="1:15">
      <c r="A36" t="s">
        <v>252</v>
      </c>
      <c r="B36" t="s">
        <v>252</v>
      </c>
      <c r="C36" t="s">
        <v>252</v>
      </c>
      <c r="F36" s="63">
        <v>0</v>
      </c>
      <c r="G36" t="s">
        <v>252</v>
      </c>
      <c r="H36" s="64">
        <v>0</v>
      </c>
      <c r="I36" s="64">
        <v>0</v>
      </c>
      <c r="J36" s="63">
        <v>0</v>
      </c>
      <c r="K36" s="63">
        <v>0</v>
      </c>
      <c r="L36" s="63">
        <v>0</v>
      </c>
      <c r="M36" s="64">
        <v>0</v>
      </c>
      <c r="N36" s="64">
        <v>0</v>
      </c>
      <c r="O36" s="64">
        <v>0</v>
      </c>
    </row>
    <row r="37" spans="1:15">
      <c r="A37" s="65" t="s">
        <v>1592</v>
      </c>
      <c r="F37" s="67">
        <v>0</v>
      </c>
      <c r="I37" s="66">
        <v>0</v>
      </c>
      <c r="J37" s="67">
        <v>0</v>
      </c>
      <c r="L37" s="67">
        <v>0</v>
      </c>
      <c r="N37" s="66">
        <v>0</v>
      </c>
      <c r="O37" s="66">
        <v>0</v>
      </c>
    </row>
    <row r="38" spans="1:15">
      <c r="A38" t="s">
        <v>252</v>
      </c>
      <c r="B38" t="s">
        <v>252</v>
      </c>
      <c r="C38" t="s">
        <v>252</v>
      </c>
      <c r="F38" s="63">
        <v>0</v>
      </c>
      <c r="G38" t="s">
        <v>252</v>
      </c>
      <c r="H38" s="64">
        <v>0</v>
      </c>
      <c r="I38" s="64">
        <v>0</v>
      </c>
      <c r="J38" s="63">
        <v>0</v>
      </c>
      <c r="K38" s="63">
        <v>0</v>
      </c>
      <c r="L38" s="63">
        <v>0</v>
      </c>
      <c r="M38" s="64">
        <v>0</v>
      </c>
      <c r="N38" s="64">
        <v>0</v>
      </c>
      <c r="O38" s="64">
        <v>0</v>
      </c>
    </row>
    <row r="39" spans="1:15">
      <c r="A39" s="65" t="s">
        <v>256</v>
      </c>
      <c r="F39" s="67">
        <v>0</v>
      </c>
      <c r="I39" s="66">
        <v>0</v>
      </c>
      <c r="J39" s="67">
        <v>0</v>
      </c>
      <c r="L39" s="67">
        <v>0</v>
      </c>
      <c r="N39" s="66">
        <v>0</v>
      </c>
      <c r="O39" s="66">
        <v>0</v>
      </c>
    </row>
    <row r="40" spans="1:15">
      <c r="A40" s="65" t="s">
        <v>370</v>
      </c>
      <c r="F40" s="67">
        <v>0</v>
      </c>
      <c r="I40" s="66">
        <v>0</v>
      </c>
      <c r="J40" s="67">
        <v>0</v>
      </c>
      <c r="L40" s="67">
        <v>0</v>
      </c>
      <c r="N40" s="66">
        <v>0</v>
      </c>
      <c r="O40" s="66">
        <v>0</v>
      </c>
    </row>
    <row r="41" spans="1:15">
      <c r="A41" t="s">
        <v>252</v>
      </c>
      <c r="B41" t="s">
        <v>252</v>
      </c>
      <c r="C41" t="s">
        <v>252</v>
      </c>
      <c r="F41" s="63">
        <v>0</v>
      </c>
      <c r="G41" t="s">
        <v>252</v>
      </c>
      <c r="H41" s="64">
        <v>0</v>
      </c>
      <c r="I41" s="64">
        <v>0</v>
      </c>
      <c r="J41" s="63">
        <v>0</v>
      </c>
      <c r="K41" s="63">
        <v>0</v>
      </c>
      <c r="L41" s="63">
        <v>0</v>
      </c>
      <c r="M41" s="64">
        <v>0</v>
      </c>
      <c r="N41" s="64">
        <v>0</v>
      </c>
      <c r="O41" s="64">
        <v>0</v>
      </c>
    </row>
    <row r="42" spans="1:15">
      <c r="A42" s="65" t="s">
        <v>3180</v>
      </c>
      <c r="F42" s="67">
        <v>0</v>
      </c>
      <c r="I42" s="66">
        <v>0</v>
      </c>
      <c r="J42" s="67">
        <v>0</v>
      </c>
      <c r="L42" s="67">
        <v>0</v>
      </c>
      <c r="N42" s="66">
        <v>0</v>
      </c>
      <c r="O42" s="66">
        <v>0</v>
      </c>
    </row>
    <row r="43" spans="1:15">
      <c r="A43" t="s">
        <v>252</v>
      </c>
      <c r="B43" t="s">
        <v>252</v>
      </c>
      <c r="C43" t="s">
        <v>252</v>
      </c>
      <c r="F43" s="63">
        <v>0</v>
      </c>
      <c r="G43" t="s">
        <v>252</v>
      </c>
      <c r="H43" s="64">
        <v>0</v>
      </c>
      <c r="I43" s="64">
        <v>0</v>
      </c>
      <c r="J43" s="63">
        <v>0</v>
      </c>
      <c r="K43" s="63">
        <v>0</v>
      </c>
      <c r="L43" s="63">
        <v>0</v>
      </c>
      <c r="M43" s="64">
        <v>0</v>
      </c>
      <c r="N43" s="64">
        <v>0</v>
      </c>
      <c r="O43" s="64">
        <v>0</v>
      </c>
    </row>
    <row r="44" spans="1:15">
      <c r="A44" s="140" t="s">
        <v>396</v>
      </c>
    </row>
    <row r="45" spans="1:15">
      <c r="A45" s="140" t="s">
        <v>397</v>
      </c>
    </row>
    <row r="46" spans="1:15">
      <c r="A46" s="140" t="s">
        <v>398</v>
      </c>
    </row>
    <row r="47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3.140625" style="11" customWidth="1"/>
    <col min="4" max="4" width="13.85546875" style="11" customWidth="1"/>
    <col min="5" max="5" width="11.85546875" style="11" customWidth="1"/>
    <col min="6" max="6" width="10.7109375" style="12" customWidth="1"/>
    <col min="7" max="7" width="11.140625" style="12" customWidth="1"/>
    <col min="8" max="8" width="15.140625" style="12" customWidth="1"/>
    <col min="9" max="9" width="10.7109375" style="12" customWidth="1"/>
    <col min="10" max="10" width="11.5703125" style="12" customWidth="1"/>
    <col min="11" max="11" width="13.85546875" style="12" customWidth="1"/>
    <col min="12" max="12" width="15.5703125" style="12" customWidth="1"/>
    <col min="13" max="13" width="14.7109375" style="12" customWidth="1"/>
    <col min="14" max="14" width="11.7109375" style="12" customWidth="1"/>
    <col min="15" max="15" width="14.7109375" style="12" customWidth="1"/>
    <col min="16" max="16" width="22.7109375" style="12" customWidth="1"/>
    <col min="17" max="17" width="26.85546875" style="12" customWidth="1"/>
    <col min="18" max="18" width="25.42578125" style="12" customWidth="1"/>
    <col min="19" max="19" width="7.5703125" style="12" hidden="1" customWidth="1"/>
    <col min="20" max="20" width="6.7109375" style="12" hidden="1" customWidth="1"/>
    <col min="21" max="21" width="7.7109375" style="12" hidden="1" customWidth="1"/>
    <col min="22" max="22" width="7.140625" style="12" hidden="1" customWidth="1"/>
    <col min="23" max="23" width="6" style="12" hidden="1" customWidth="1"/>
    <col min="24" max="24" width="7.85546875" style="12" hidden="1" customWidth="1"/>
    <col min="25" max="25" width="8.140625" style="12" hidden="1" customWidth="1"/>
    <col min="26" max="26" width="6.28515625" style="12" hidden="1" customWidth="1"/>
    <col min="27" max="27" width="8" style="12" hidden="1" customWidth="1"/>
    <col min="28" max="28" width="8.7109375" style="12" hidden="1" customWidth="1"/>
    <col min="29" max="29" width="10" style="12" hidden="1" customWidth="1"/>
    <col min="30" max="30" width="9.5703125" style="12" hidden="1" customWidth="1"/>
    <col min="31" max="31" width="6.140625" style="12" hidden="1" customWidth="1"/>
    <col min="32" max="33" width="5.7109375" style="12" hidden="1" customWidth="1"/>
    <col min="34" max="34" width="6.85546875" style="12" hidden="1" customWidth="1"/>
    <col min="35" max="35" width="6.42578125" style="12" hidden="1" customWidth="1"/>
    <col min="36" max="36" width="6.7109375" style="12" hidden="1" customWidth="1"/>
    <col min="37" max="37" width="7.28515625" style="12" hidden="1" customWidth="1"/>
    <col min="38" max="49" width="5.7109375" style="12" hidden="1" customWidth="1"/>
    <col min="50" max="50" width="9.140625" style="12" hidden="1" customWidth="1"/>
    <col min="51" max="65" width="0" style="12" hidden="1" customWidth="1"/>
    <col min="66" max="16384" width="9.140625" style="12" hidden="1"/>
  </cols>
  <sheetData>
    <row r="1" spans="1:64">
      <c r="A1" s="2" t="s">
        <v>0</v>
      </c>
      <c r="B1" t="s">
        <v>194</v>
      </c>
    </row>
    <row r="2" spans="1:64">
      <c r="A2" s="2" t="s">
        <v>1</v>
      </c>
    </row>
    <row r="3" spans="1:64">
      <c r="A3" s="2" t="s">
        <v>2</v>
      </c>
      <c r="B3" t="s">
        <v>195</v>
      </c>
    </row>
    <row r="4" spans="1:64">
      <c r="A4" s="2" t="s">
        <v>3</v>
      </c>
    </row>
    <row r="5" spans="1:64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6"/>
    </row>
    <row r="6" spans="1:64" ht="26.25" customHeight="1">
      <c r="A6" s="154" t="s">
        <v>79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1:64" s="14" customFormat="1">
      <c r="A7" s="38" t="s">
        <v>93</v>
      </c>
      <c r="B7" s="39" t="s">
        <v>46</v>
      </c>
      <c r="C7" s="39" t="s">
        <v>134</v>
      </c>
      <c r="D7" s="39" t="s">
        <v>47</v>
      </c>
      <c r="E7" s="39" t="s">
        <v>81</v>
      </c>
      <c r="F7" s="39" t="s">
        <v>48</v>
      </c>
      <c r="G7" s="39" t="s">
        <v>49</v>
      </c>
      <c r="H7" s="39" t="s">
        <v>68</v>
      </c>
      <c r="I7" s="39" t="s">
        <v>69</v>
      </c>
      <c r="J7" s="39" t="s">
        <v>50</v>
      </c>
      <c r="K7" s="39" t="s">
        <v>51</v>
      </c>
      <c r="L7" s="157" t="s">
        <v>52</v>
      </c>
      <c r="M7" s="39" t="s">
        <v>184</v>
      </c>
      <c r="N7" s="39" t="s">
        <v>185</v>
      </c>
      <c r="O7" s="39" t="s">
        <v>5</v>
      </c>
      <c r="P7" s="39" t="s">
        <v>70</v>
      </c>
      <c r="Q7" s="39" t="s">
        <v>54</v>
      </c>
      <c r="R7" s="40" t="s">
        <v>180</v>
      </c>
      <c r="T7" s="12"/>
      <c r="BI7" s="12"/>
    </row>
    <row r="8" spans="1:64" s="14" customFormat="1" ht="17.25" customHeight="1">
      <c r="A8" s="15"/>
      <c r="B8" s="24"/>
      <c r="C8" s="16"/>
      <c r="D8" s="16"/>
      <c r="E8" s="24"/>
      <c r="F8" s="24"/>
      <c r="G8" s="24"/>
      <c r="H8" s="24" t="s">
        <v>71</v>
      </c>
      <c r="I8" s="24" t="s">
        <v>72</v>
      </c>
      <c r="J8" s="24"/>
      <c r="K8" s="24" t="s">
        <v>7</v>
      </c>
      <c r="L8" s="24" t="s">
        <v>7</v>
      </c>
      <c r="M8" s="24" t="s">
        <v>181</v>
      </c>
      <c r="N8" s="24"/>
      <c r="O8" s="24" t="s">
        <v>6</v>
      </c>
      <c r="P8" s="24" t="s">
        <v>7</v>
      </c>
      <c r="Q8" s="24" t="s">
        <v>7</v>
      </c>
      <c r="R8" s="25" t="s">
        <v>7</v>
      </c>
      <c r="BI8" s="12"/>
    </row>
    <row r="9" spans="1:64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6" t="s">
        <v>77</v>
      </c>
      <c r="Q9" s="27" t="s">
        <v>82</v>
      </c>
      <c r="R9" s="27" t="s">
        <v>83</v>
      </c>
      <c r="S9" s="28"/>
      <c r="BI9" s="12"/>
    </row>
    <row r="10" spans="1:64" s="18" customFormat="1" ht="18" customHeight="1">
      <c r="A10" s="19" t="s">
        <v>85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1">
        <v>0</v>
      </c>
      <c r="N10" s="6"/>
      <c r="O10" s="61">
        <v>0</v>
      </c>
      <c r="P10" s="6"/>
      <c r="Q10" s="62">
        <v>0</v>
      </c>
      <c r="R10" s="62">
        <v>0</v>
      </c>
      <c r="S10" s="28"/>
      <c r="BI10" s="12"/>
      <c r="BL10" s="12"/>
    </row>
    <row r="11" spans="1:64">
      <c r="A11" s="65" t="s">
        <v>202</v>
      </c>
      <c r="C11" s="12"/>
      <c r="D11" s="12"/>
      <c r="E11" s="12"/>
      <c r="I11" s="67">
        <v>0</v>
      </c>
      <c r="L11" s="66">
        <v>0</v>
      </c>
      <c r="M11" s="67">
        <v>0</v>
      </c>
      <c r="O11" s="67">
        <v>0</v>
      </c>
      <c r="Q11" s="66">
        <v>0</v>
      </c>
      <c r="R11" s="66">
        <v>0</v>
      </c>
    </row>
    <row r="12" spans="1:64">
      <c r="A12" s="65" t="s">
        <v>3181</v>
      </c>
      <c r="C12" s="12"/>
      <c r="D12" s="12"/>
      <c r="E12" s="12"/>
      <c r="I12" s="67">
        <v>0</v>
      </c>
      <c r="L12" s="66">
        <v>0</v>
      </c>
      <c r="M12" s="67">
        <v>0</v>
      </c>
      <c r="O12" s="67">
        <v>0</v>
      </c>
      <c r="Q12" s="66">
        <v>0</v>
      </c>
      <c r="R12" s="66">
        <v>0</v>
      </c>
    </row>
    <row r="13" spans="1:64">
      <c r="A13" t="s">
        <v>252</v>
      </c>
      <c r="B13" t="s">
        <v>252</v>
      </c>
      <c r="C13" s="12"/>
      <c r="D13" s="12"/>
      <c r="E13" t="s">
        <v>252</v>
      </c>
      <c r="F13" t="s">
        <v>252</v>
      </c>
      <c r="I13" s="63">
        <v>0</v>
      </c>
      <c r="J13" t="s">
        <v>252</v>
      </c>
      <c r="K13" s="64">
        <v>0</v>
      </c>
      <c r="L13" s="64">
        <v>0</v>
      </c>
      <c r="M13" s="63">
        <v>0</v>
      </c>
      <c r="N13" s="63">
        <v>0</v>
      </c>
      <c r="O13" s="63">
        <v>0</v>
      </c>
      <c r="P13" s="64">
        <v>0</v>
      </c>
      <c r="Q13" s="64">
        <v>0</v>
      </c>
      <c r="R13" s="64">
        <v>0</v>
      </c>
    </row>
    <row r="14" spans="1:64">
      <c r="A14" s="65" t="s">
        <v>3182</v>
      </c>
      <c r="C14" s="12"/>
      <c r="D14" s="12"/>
      <c r="E14" s="12"/>
      <c r="I14" s="67">
        <v>0</v>
      </c>
      <c r="L14" s="66">
        <v>0</v>
      </c>
      <c r="M14" s="67">
        <v>0</v>
      </c>
      <c r="O14" s="67">
        <v>0</v>
      </c>
      <c r="Q14" s="66">
        <v>0</v>
      </c>
      <c r="R14" s="66">
        <v>0</v>
      </c>
    </row>
    <row r="15" spans="1:64">
      <c r="A15" t="s">
        <v>252</v>
      </c>
      <c r="B15" t="s">
        <v>252</v>
      </c>
      <c r="C15" s="12"/>
      <c r="D15" s="12"/>
      <c r="E15" t="s">
        <v>252</v>
      </c>
      <c r="F15" t="s">
        <v>252</v>
      </c>
      <c r="I15" s="63">
        <v>0</v>
      </c>
      <c r="J15" t="s">
        <v>252</v>
      </c>
      <c r="K15" s="64">
        <v>0</v>
      </c>
      <c r="L15" s="64">
        <v>0</v>
      </c>
      <c r="M15" s="63">
        <v>0</v>
      </c>
      <c r="N15" s="63">
        <v>0</v>
      </c>
      <c r="O15" s="63">
        <v>0</v>
      </c>
      <c r="P15" s="64">
        <v>0</v>
      </c>
      <c r="Q15" s="64">
        <v>0</v>
      </c>
      <c r="R15" s="64">
        <v>0</v>
      </c>
    </row>
    <row r="16" spans="1:64">
      <c r="A16" s="65" t="s">
        <v>401</v>
      </c>
      <c r="C16" s="12"/>
      <c r="D16" s="12"/>
      <c r="E16" s="12"/>
      <c r="I16" s="67">
        <v>0</v>
      </c>
      <c r="L16" s="66">
        <v>0</v>
      </c>
      <c r="M16" s="67">
        <v>0</v>
      </c>
      <c r="O16" s="67">
        <v>0</v>
      </c>
      <c r="Q16" s="66">
        <v>0</v>
      </c>
      <c r="R16" s="66">
        <v>0</v>
      </c>
    </row>
    <row r="17" spans="1:18">
      <c r="A17" t="s">
        <v>252</v>
      </c>
      <c r="B17" t="s">
        <v>252</v>
      </c>
      <c r="C17" s="12"/>
      <c r="D17" s="12"/>
      <c r="E17" t="s">
        <v>252</v>
      </c>
      <c r="F17" t="s">
        <v>252</v>
      </c>
      <c r="I17" s="63">
        <v>0</v>
      </c>
      <c r="J17" t="s">
        <v>252</v>
      </c>
      <c r="K17" s="64">
        <v>0</v>
      </c>
      <c r="L17" s="64">
        <v>0</v>
      </c>
      <c r="M17" s="63">
        <v>0</v>
      </c>
      <c r="N17" s="63">
        <v>0</v>
      </c>
      <c r="O17" s="63">
        <v>0</v>
      </c>
      <c r="P17" s="64">
        <v>0</v>
      </c>
      <c r="Q17" s="64">
        <v>0</v>
      </c>
      <c r="R17" s="64">
        <v>0</v>
      </c>
    </row>
    <row r="18" spans="1:18">
      <c r="A18" s="65" t="s">
        <v>1592</v>
      </c>
      <c r="C18" s="12"/>
      <c r="D18" s="12"/>
      <c r="E18" s="12"/>
      <c r="I18" s="67">
        <v>0</v>
      </c>
      <c r="L18" s="66">
        <v>0</v>
      </c>
      <c r="M18" s="67">
        <v>0</v>
      </c>
      <c r="O18" s="67">
        <v>0</v>
      </c>
      <c r="Q18" s="66">
        <v>0</v>
      </c>
      <c r="R18" s="66">
        <v>0</v>
      </c>
    </row>
    <row r="19" spans="1:18">
      <c r="A19" t="s">
        <v>252</v>
      </c>
      <c r="B19" t="s">
        <v>252</v>
      </c>
      <c r="C19" s="12"/>
      <c r="D19" s="12"/>
      <c r="E19" t="s">
        <v>252</v>
      </c>
      <c r="F19" t="s">
        <v>252</v>
      </c>
      <c r="I19" s="63">
        <v>0</v>
      </c>
      <c r="J19" t="s">
        <v>252</v>
      </c>
      <c r="K19" s="64">
        <v>0</v>
      </c>
      <c r="L19" s="64">
        <v>0</v>
      </c>
      <c r="M19" s="63">
        <v>0</v>
      </c>
      <c r="N19" s="63">
        <v>0</v>
      </c>
      <c r="O19" s="63">
        <v>0</v>
      </c>
      <c r="P19" s="64">
        <v>0</v>
      </c>
      <c r="Q19" s="64">
        <v>0</v>
      </c>
      <c r="R19" s="64">
        <v>0</v>
      </c>
    </row>
    <row r="20" spans="1:18">
      <c r="A20" s="65" t="s">
        <v>256</v>
      </c>
      <c r="C20" s="12"/>
      <c r="D20" s="12"/>
      <c r="E20" s="12"/>
      <c r="I20" s="67">
        <v>0</v>
      </c>
      <c r="L20" s="66">
        <v>0</v>
      </c>
      <c r="M20" s="67">
        <v>0</v>
      </c>
      <c r="O20" s="67">
        <v>0</v>
      </c>
      <c r="Q20" s="66">
        <v>0</v>
      </c>
      <c r="R20" s="66">
        <v>0</v>
      </c>
    </row>
    <row r="21" spans="1:18">
      <c r="A21" s="65" t="s">
        <v>3183</v>
      </c>
      <c r="C21" s="12"/>
      <c r="D21" s="12"/>
      <c r="E21" s="12"/>
      <c r="I21" s="67">
        <v>0</v>
      </c>
      <c r="L21" s="66">
        <v>0</v>
      </c>
      <c r="M21" s="67">
        <v>0</v>
      </c>
      <c r="O21" s="67">
        <v>0</v>
      </c>
      <c r="Q21" s="66">
        <v>0</v>
      </c>
      <c r="R21" s="66">
        <v>0</v>
      </c>
    </row>
    <row r="22" spans="1:18">
      <c r="A22" t="s">
        <v>252</v>
      </c>
      <c r="B22" t="s">
        <v>252</v>
      </c>
      <c r="C22" s="12"/>
      <c r="D22" s="12"/>
      <c r="E22" t="s">
        <v>252</v>
      </c>
      <c r="F22" t="s">
        <v>252</v>
      </c>
      <c r="I22" s="63">
        <v>0</v>
      </c>
      <c r="J22" t="s">
        <v>252</v>
      </c>
      <c r="K22" s="64">
        <v>0</v>
      </c>
      <c r="L22" s="64">
        <v>0</v>
      </c>
      <c r="M22" s="63">
        <v>0</v>
      </c>
      <c r="N22" s="63">
        <v>0</v>
      </c>
      <c r="O22" s="63">
        <v>0</v>
      </c>
      <c r="P22" s="64">
        <v>0</v>
      </c>
      <c r="Q22" s="64">
        <v>0</v>
      </c>
      <c r="R22" s="64">
        <v>0</v>
      </c>
    </row>
    <row r="23" spans="1:18">
      <c r="A23" s="65" t="s">
        <v>3184</v>
      </c>
      <c r="C23" s="12"/>
      <c r="D23" s="12"/>
      <c r="E23" s="12"/>
      <c r="I23" s="67">
        <v>0</v>
      </c>
      <c r="L23" s="66">
        <v>0</v>
      </c>
      <c r="M23" s="67">
        <v>0</v>
      </c>
      <c r="O23" s="67">
        <v>0</v>
      </c>
      <c r="Q23" s="66">
        <v>0</v>
      </c>
      <c r="R23" s="66">
        <v>0</v>
      </c>
    </row>
    <row r="24" spans="1:18">
      <c r="A24" t="s">
        <v>252</v>
      </c>
      <c r="B24" t="s">
        <v>252</v>
      </c>
      <c r="C24" s="12"/>
      <c r="D24" s="12"/>
      <c r="E24" t="s">
        <v>252</v>
      </c>
      <c r="F24" t="s">
        <v>252</v>
      </c>
      <c r="I24" s="63">
        <v>0</v>
      </c>
      <c r="J24" t="s">
        <v>252</v>
      </c>
      <c r="K24" s="64">
        <v>0</v>
      </c>
      <c r="L24" s="64">
        <v>0</v>
      </c>
      <c r="M24" s="63">
        <v>0</v>
      </c>
      <c r="N24" s="63">
        <v>0</v>
      </c>
      <c r="O24" s="63">
        <v>0</v>
      </c>
      <c r="P24" s="64">
        <v>0</v>
      </c>
      <c r="Q24" s="64">
        <v>0</v>
      </c>
      <c r="R24" s="64">
        <v>0</v>
      </c>
    </row>
    <row r="25" spans="1:18">
      <c r="A25" s="140" t="s">
        <v>258</v>
      </c>
      <c r="C25" s="12"/>
      <c r="D25" s="12"/>
      <c r="E25" s="12"/>
    </row>
    <row r="26" spans="1:18">
      <c r="A26" s="140" t="s">
        <v>396</v>
      </c>
      <c r="C26" s="12"/>
      <c r="D26" s="12"/>
      <c r="E26" s="12"/>
    </row>
    <row r="27" spans="1:18">
      <c r="A27" s="140" t="s">
        <v>397</v>
      </c>
      <c r="C27" s="12"/>
      <c r="D27" s="12"/>
      <c r="E27" s="12"/>
    </row>
    <row r="28" spans="1:18">
      <c r="A28" s="140" t="s">
        <v>398</v>
      </c>
      <c r="C28" s="12"/>
      <c r="D28" s="12"/>
      <c r="E28" s="12"/>
    </row>
    <row r="29" spans="1:18" hidden="1">
      <c r="C29" s="12"/>
      <c r="D29" s="12"/>
      <c r="E29" s="12"/>
    </row>
    <row r="30" spans="1:18" hidden="1">
      <c r="C30" s="12"/>
      <c r="D30" s="12"/>
      <c r="E30" s="12"/>
    </row>
    <row r="31" spans="1:18" hidden="1">
      <c r="C31" s="12"/>
      <c r="D31" s="12"/>
      <c r="E31" s="12"/>
    </row>
    <row r="32" spans="1:18" hidden="1">
      <c r="C32" s="12"/>
      <c r="D32" s="12"/>
      <c r="E32" s="12"/>
    </row>
    <row r="33" spans="3:5" hidden="1">
      <c r="C33" s="12"/>
      <c r="D33" s="12"/>
      <c r="E33" s="12"/>
    </row>
    <row r="34" spans="3:5" hidden="1">
      <c r="C34" s="12"/>
      <c r="D34" s="12"/>
      <c r="E34" s="12"/>
    </row>
    <row r="35" spans="3:5" hidden="1">
      <c r="C35" s="12"/>
      <c r="D35" s="12"/>
      <c r="E35" s="12"/>
    </row>
    <row r="36" spans="3:5" hidden="1">
      <c r="C36" s="12"/>
      <c r="D36" s="12"/>
      <c r="E36" s="12"/>
    </row>
    <row r="37" spans="3:5" hidden="1">
      <c r="C37" s="12"/>
      <c r="D37" s="12"/>
      <c r="E37" s="12"/>
    </row>
    <row r="38" spans="3:5" hidden="1">
      <c r="C38" s="12"/>
      <c r="D38" s="12"/>
      <c r="E38" s="12"/>
    </row>
    <row r="39" spans="3:5" hidden="1">
      <c r="C39" s="12"/>
      <c r="D39" s="12"/>
      <c r="E39" s="12"/>
    </row>
    <row r="40" spans="3:5" hidden="1">
      <c r="C40" s="12"/>
      <c r="D40" s="12"/>
      <c r="E40" s="12"/>
    </row>
    <row r="41" spans="3:5" hidden="1">
      <c r="C41" s="12"/>
      <c r="D41" s="12"/>
      <c r="E41" s="12"/>
    </row>
    <row r="42" spans="3:5" hidden="1">
      <c r="C42" s="12"/>
      <c r="D42" s="12"/>
      <c r="E42" s="12"/>
    </row>
    <row r="43" spans="3:5" hidden="1">
      <c r="C43" s="12"/>
      <c r="D43" s="12"/>
      <c r="E43" s="12"/>
    </row>
    <row r="44" spans="3:5" hidden="1">
      <c r="C44" s="12"/>
      <c r="D44" s="12"/>
      <c r="E44" s="12"/>
    </row>
    <row r="45" spans="3:5" hidden="1">
      <c r="C45" s="12"/>
      <c r="D45" s="12"/>
      <c r="E45" s="12"/>
    </row>
    <row r="46" spans="3:5" hidden="1">
      <c r="C46" s="12"/>
      <c r="D46" s="12"/>
      <c r="E46" s="12"/>
    </row>
    <row r="47" spans="3:5" hidden="1">
      <c r="C47" s="12"/>
      <c r="D47" s="12"/>
      <c r="E47" s="12"/>
    </row>
    <row r="48" spans="3:5" hidden="1">
      <c r="C48" s="12"/>
      <c r="D48" s="12"/>
      <c r="E48" s="12"/>
    </row>
    <row r="49" spans="3:5" hidden="1">
      <c r="C49" s="12"/>
      <c r="D49" s="12"/>
      <c r="E49" s="12"/>
    </row>
    <row r="50" spans="3:5" hidden="1">
      <c r="C50" s="12"/>
      <c r="D50" s="12"/>
      <c r="E50" s="12"/>
    </row>
    <row r="51" spans="3:5" hidden="1">
      <c r="C51" s="12"/>
      <c r="D51" s="12"/>
      <c r="E51" s="12"/>
    </row>
    <row r="52" spans="3:5" hidden="1">
      <c r="C52" s="12"/>
      <c r="D52" s="12"/>
      <c r="E52" s="12"/>
    </row>
    <row r="53" spans="3:5" hidden="1">
      <c r="C53" s="12"/>
      <c r="D53" s="12"/>
      <c r="E53" s="12"/>
    </row>
    <row r="54" spans="3:5" hidden="1">
      <c r="C54" s="12"/>
      <c r="D54" s="12"/>
      <c r="E54" s="12"/>
    </row>
    <row r="55" spans="3:5" hidden="1">
      <c r="C55" s="12"/>
      <c r="D55" s="12"/>
      <c r="E55" s="12"/>
    </row>
    <row r="56" spans="3:5" hidden="1">
      <c r="C56" s="12"/>
      <c r="D56" s="12"/>
      <c r="E56" s="12"/>
    </row>
    <row r="57" spans="3:5" hidden="1">
      <c r="C57" s="12"/>
      <c r="D57" s="12"/>
      <c r="E57" s="12"/>
    </row>
    <row r="58" spans="3:5" hidden="1">
      <c r="C58" s="12"/>
      <c r="D58" s="12"/>
      <c r="E58" s="12"/>
    </row>
    <row r="59" spans="3:5" hidden="1">
      <c r="C59" s="12"/>
      <c r="D59" s="12"/>
      <c r="E59" s="12"/>
    </row>
    <row r="60" spans="3:5" hidden="1">
      <c r="C60" s="12"/>
      <c r="D60" s="12"/>
      <c r="E60" s="12"/>
    </row>
    <row r="61" spans="3:5" hidden="1">
      <c r="C61" s="12"/>
      <c r="D61" s="12"/>
      <c r="E61" s="12"/>
    </row>
    <row r="62" spans="3:5" hidden="1">
      <c r="C62" s="12"/>
      <c r="D62" s="12"/>
      <c r="E62" s="12"/>
    </row>
    <row r="63" spans="3:5" hidden="1">
      <c r="C63" s="12"/>
      <c r="D63" s="12"/>
      <c r="E63" s="12"/>
    </row>
    <row r="64" spans="3:5" hidden="1">
      <c r="C64" s="12"/>
      <c r="D64" s="12"/>
      <c r="E64" s="12"/>
    </row>
    <row r="65" spans="3:5" hidden="1">
      <c r="C65" s="12"/>
      <c r="D65" s="12"/>
      <c r="E65" s="12"/>
    </row>
    <row r="66" spans="3:5" hidden="1">
      <c r="C66" s="12"/>
      <c r="D66" s="12"/>
      <c r="E66" s="12"/>
    </row>
    <row r="67" spans="3:5" hidden="1">
      <c r="C67" s="12"/>
      <c r="D67" s="12"/>
      <c r="E67" s="12"/>
    </row>
    <row r="68" spans="3:5" hidden="1">
      <c r="C68" s="12"/>
      <c r="D68" s="12"/>
      <c r="E68" s="12"/>
    </row>
    <row r="69" spans="3:5" hidden="1">
      <c r="C69" s="12"/>
      <c r="D69" s="12"/>
      <c r="E69" s="12"/>
    </row>
    <row r="70" spans="3:5" hidden="1">
      <c r="C70" s="12"/>
      <c r="D70" s="12"/>
      <c r="E70" s="12"/>
    </row>
    <row r="71" spans="3:5" hidden="1">
      <c r="C71" s="12"/>
      <c r="D71" s="12"/>
      <c r="E71" s="12"/>
    </row>
    <row r="72" spans="3:5" hidden="1">
      <c r="C72" s="12"/>
      <c r="D72" s="12"/>
      <c r="E72" s="12"/>
    </row>
    <row r="73" spans="3:5" hidden="1">
      <c r="C73" s="12"/>
      <c r="D73" s="12"/>
      <c r="E73" s="12"/>
    </row>
    <row r="74" spans="3:5" hidden="1">
      <c r="C74" s="12"/>
      <c r="D74" s="12"/>
      <c r="E74" s="12"/>
    </row>
    <row r="75" spans="3:5" hidden="1">
      <c r="C75" s="12"/>
      <c r="D75" s="12"/>
      <c r="E75" s="12"/>
    </row>
    <row r="76" spans="3:5" hidden="1">
      <c r="C76" s="12"/>
      <c r="D76" s="12"/>
      <c r="E76" s="12"/>
    </row>
    <row r="77" spans="3:5" hidden="1">
      <c r="C77" s="12"/>
      <c r="D77" s="12"/>
      <c r="E77" s="12"/>
    </row>
    <row r="78" spans="3:5" hidden="1">
      <c r="C78" s="12"/>
      <c r="D78" s="12"/>
      <c r="E78" s="12"/>
    </row>
    <row r="79" spans="3:5" hidden="1">
      <c r="C79" s="12"/>
      <c r="D79" s="12"/>
      <c r="E79" s="12"/>
    </row>
    <row r="80" spans="3:5" hidden="1">
      <c r="C80" s="12"/>
      <c r="D80" s="12"/>
      <c r="E80" s="12"/>
    </row>
    <row r="81" spans="3:5" hidden="1">
      <c r="C81" s="12"/>
      <c r="D81" s="12"/>
      <c r="E81" s="12"/>
    </row>
    <row r="82" spans="3:5" hidden="1">
      <c r="C82" s="12"/>
      <c r="D82" s="12"/>
      <c r="E82" s="12"/>
    </row>
    <row r="83" spans="3:5" hidden="1">
      <c r="C83" s="12"/>
      <c r="D83" s="12"/>
      <c r="E83" s="12"/>
    </row>
    <row r="84" spans="3:5" hidden="1">
      <c r="C84" s="12"/>
      <c r="D84" s="12"/>
      <c r="E84" s="12"/>
    </row>
    <row r="85" spans="3:5" hidden="1">
      <c r="C85" s="12"/>
      <c r="D85" s="12"/>
      <c r="E85" s="12"/>
    </row>
    <row r="86" spans="3:5" hidden="1">
      <c r="C86" s="12"/>
      <c r="D86" s="12"/>
      <c r="E86" s="12"/>
    </row>
    <row r="87" spans="3:5" hidden="1">
      <c r="C87" s="12"/>
      <c r="D87" s="12"/>
      <c r="E87" s="12"/>
    </row>
    <row r="88" spans="3:5" hidden="1">
      <c r="C88" s="12"/>
      <c r="D88" s="12"/>
      <c r="E88" s="12"/>
    </row>
    <row r="89" spans="3:5" hidden="1">
      <c r="C89" s="12"/>
      <c r="D89" s="12"/>
      <c r="E89" s="12"/>
    </row>
    <row r="90" spans="3:5" hidden="1">
      <c r="C90" s="12"/>
      <c r="D90" s="12"/>
      <c r="E90" s="12"/>
    </row>
    <row r="91" spans="3:5" hidden="1">
      <c r="C91" s="12"/>
      <c r="D91" s="12"/>
      <c r="E91" s="12"/>
    </row>
    <row r="92" spans="3:5" hidden="1">
      <c r="C92" s="12"/>
      <c r="D92" s="12"/>
      <c r="E92" s="12"/>
    </row>
    <row r="93" spans="3:5" hidden="1">
      <c r="C93" s="12"/>
      <c r="D93" s="12"/>
      <c r="E93" s="12"/>
    </row>
    <row r="94" spans="3:5" hidden="1">
      <c r="C94" s="12"/>
      <c r="D94" s="12"/>
      <c r="E94" s="12"/>
    </row>
    <row r="95" spans="3:5" hidden="1">
      <c r="C95" s="12"/>
      <c r="D95" s="12"/>
      <c r="E95" s="12"/>
    </row>
    <row r="96" spans="3:5" hidden="1">
      <c r="C96" s="12"/>
      <c r="D96" s="12"/>
      <c r="E96" s="12"/>
    </row>
    <row r="97" spans="3:5" hidden="1">
      <c r="C97" s="12"/>
      <c r="D97" s="12"/>
      <c r="E97" s="12"/>
    </row>
    <row r="98" spans="3:5" hidden="1">
      <c r="C98" s="12"/>
      <c r="D98" s="12"/>
      <c r="E98" s="12"/>
    </row>
    <row r="99" spans="3:5" hidden="1">
      <c r="C99" s="12"/>
      <c r="D99" s="12"/>
      <c r="E99" s="12"/>
    </row>
    <row r="100" spans="3:5" hidden="1">
      <c r="C100" s="12"/>
      <c r="D100" s="12"/>
      <c r="E100" s="12"/>
    </row>
    <row r="101" spans="3:5" hidden="1">
      <c r="C101" s="12"/>
      <c r="D101" s="12"/>
      <c r="E101" s="12"/>
    </row>
    <row r="102" spans="3:5" hidden="1">
      <c r="C102" s="12"/>
      <c r="D102" s="12"/>
      <c r="E102" s="12"/>
    </row>
    <row r="103" spans="3:5" hidden="1">
      <c r="C103" s="12"/>
      <c r="D103" s="12"/>
      <c r="E103" s="12"/>
    </row>
    <row r="104" spans="3:5" hidden="1">
      <c r="C104" s="12"/>
      <c r="D104" s="12"/>
      <c r="E104" s="12"/>
    </row>
    <row r="105" spans="3:5" hidden="1">
      <c r="C105" s="12"/>
      <c r="D105" s="12"/>
      <c r="E105" s="12"/>
    </row>
    <row r="106" spans="3:5" hidden="1">
      <c r="C106" s="12"/>
      <c r="D106" s="12"/>
      <c r="E106" s="12"/>
    </row>
    <row r="107" spans="3:5" hidden="1">
      <c r="C107" s="12"/>
      <c r="D107" s="12"/>
      <c r="E107" s="12"/>
    </row>
    <row r="108" spans="3:5" hidden="1">
      <c r="C108" s="12"/>
      <c r="D108" s="12"/>
      <c r="E108" s="12"/>
    </row>
    <row r="109" spans="3:5" hidden="1">
      <c r="C109" s="12"/>
      <c r="D109" s="12"/>
      <c r="E109" s="12"/>
    </row>
    <row r="110" spans="3:5" hidden="1">
      <c r="C110" s="12"/>
      <c r="D110" s="12"/>
      <c r="E110" s="12"/>
    </row>
    <row r="111" spans="3:5" hidden="1">
      <c r="C111" s="12"/>
      <c r="D111" s="12"/>
      <c r="E111" s="12"/>
    </row>
    <row r="112" spans="3:5" hidden="1">
      <c r="C112" s="12"/>
      <c r="D112" s="12"/>
      <c r="E112" s="12"/>
    </row>
    <row r="113" spans="3:5" hidden="1">
      <c r="C113" s="12"/>
      <c r="D113" s="12"/>
      <c r="E113" s="12"/>
    </row>
    <row r="114" spans="3:5" hidden="1">
      <c r="C114" s="12"/>
      <c r="D114" s="12"/>
      <c r="E114" s="12"/>
    </row>
    <row r="115" spans="3:5" hidden="1">
      <c r="C115" s="12"/>
      <c r="D115" s="12"/>
      <c r="E115" s="12"/>
    </row>
    <row r="116" spans="3:5" hidden="1">
      <c r="C116" s="12"/>
      <c r="D116" s="12"/>
      <c r="E116" s="12"/>
    </row>
    <row r="117" spans="3:5" hidden="1">
      <c r="C117" s="12"/>
      <c r="D117" s="12"/>
      <c r="E117" s="12"/>
    </row>
    <row r="118" spans="3:5" hidden="1">
      <c r="C118" s="12"/>
      <c r="D118" s="12"/>
      <c r="E118" s="12"/>
    </row>
    <row r="119" spans="3:5" hidden="1">
      <c r="C119" s="12"/>
      <c r="D119" s="12"/>
      <c r="E119" s="12"/>
    </row>
    <row r="120" spans="3:5" hidden="1">
      <c r="C120" s="12"/>
      <c r="D120" s="12"/>
      <c r="E120" s="12"/>
    </row>
    <row r="121" spans="3:5" hidden="1">
      <c r="C121" s="12"/>
      <c r="D121" s="12"/>
      <c r="E121" s="12"/>
    </row>
    <row r="122" spans="3:5" hidden="1">
      <c r="C122" s="12"/>
      <c r="D122" s="12"/>
      <c r="E122" s="12"/>
    </row>
    <row r="123" spans="3:5" hidden="1">
      <c r="C123" s="12"/>
      <c r="D123" s="12"/>
      <c r="E123" s="12"/>
    </row>
    <row r="124" spans="3:5" hidden="1">
      <c r="C124" s="12"/>
      <c r="D124" s="12"/>
      <c r="E124" s="12"/>
    </row>
    <row r="125" spans="3:5" hidden="1">
      <c r="C125" s="12"/>
      <c r="D125" s="12"/>
      <c r="E125" s="12"/>
    </row>
    <row r="126" spans="3:5" hidden="1">
      <c r="C126" s="12"/>
      <c r="D126" s="12"/>
      <c r="E126" s="12"/>
    </row>
    <row r="127" spans="3:5" hidden="1">
      <c r="C127" s="12"/>
      <c r="D127" s="12"/>
      <c r="E127" s="12"/>
    </row>
    <row r="128" spans="3:5" hidden="1">
      <c r="C128" s="12"/>
      <c r="D128" s="12"/>
      <c r="E128" s="12"/>
    </row>
    <row r="129" spans="3:5" hidden="1">
      <c r="C129" s="12"/>
      <c r="D129" s="12"/>
      <c r="E129" s="12"/>
    </row>
    <row r="130" spans="3:5" hidden="1">
      <c r="C130" s="12"/>
      <c r="D130" s="12"/>
      <c r="E130" s="12"/>
    </row>
    <row r="131" spans="3:5" hidden="1">
      <c r="C131" s="12"/>
      <c r="D131" s="12"/>
      <c r="E131" s="12"/>
    </row>
    <row r="132" spans="3:5" hidden="1">
      <c r="C132" s="12"/>
      <c r="D132" s="12"/>
      <c r="E132" s="12"/>
    </row>
    <row r="133" spans="3:5" hidden="1">
      <c r="C133" s="12"/>
      <c r="D133" s="12"/>
      <c r="E133" s="12"/>
    </row>
    <row r="134" spans="3:5" hidden="1">
      <c r="C134" s="12"/>
      <c r="D134" s="12"/>
      <c r="E134" s="12"/>
    </row>
    <row r="135" spans="3:5" hidden="1">
      <c r="C135" s="12"/>
      <c r="D135" s="12"/>
      <c r="E135" s="12"/>
    </row>
    <row r="136" spans="3:5" hidden="1">
      <c r="C136" s="12"/>
      <c r="D136" s="12"/>
      <c r="E136" s="12"/>
    </row>
    <row r="137" spans="3:5" hidden="1">
      <c r="C137" s="12"/>
      <c r="D137" s="12"/>
      <c r="E137" s="12"/>
    </row>
    <row r="138" spans="3:5" hidden="1">
      <c r="C138" s="12"/>
      <c r="D138" s="12"/>
      <c r="E138" s="12"/>
    </row>
    <row r="139" spans="3:5" hidden="1">
      <c r="C139" s="12"/>
      <c r="D139" s="12"/>
      <c r="E139" s="12"/>
    </row>
    <row r="140" spans="3:5" hidden="1">
      <c r="C140" s="12"/>
      <c r="D140" s="12"/>
      <c r="E140" s="12"/>
    </row>
    <row r="141" spans="3:5" hidden="1">
      <c r="C141" s="12"/>
      <c r="D141" s="12"/>
      <c r="E141" s="12"/>
    </row>
    <row r="142" spans="3:5" hidden="1">
      <c r="C142" s="12"/>
      <c r="D142" s="12"/>
      <c r="E142" s="12"/>
    </row>
    <row r="143" spans="3:5" hidden="1">
      <c r="C143" s="12"/>
      <c r="D143" s="12"/>
      <c r="E143" s="12"/>
    </row>
    <row r="144" spans="3:5" hidden="1">
      <c r="C144" s="12"/>
      <c r="D144" s="12"/>
      <c r="E144" s="12"/>
    </row>
    <row r="145" spans="3:5" hidden="1">
      <c r="C145" s="12"/>
      <c r="D145" s="12"/>
      <c r="E145" s="12"/>
    </row>
    <row r="146" spans="3:5" hidden="1">
      <c r="C146" s="12"/>
      <c r="D146" s="12"/>
      <c r="E146" s="12"/>
    </row>
    <row r="147" spans="3:5" hidden="1">
      <c r="C147" s="12"/>
      <c r="D147" s="12"/>
      <c r="E147" s="12"/>
    </row>
    <row r="148" spans="3:5" hidden="1">
      <c r="C148" s="12"/>
      <c r="D148" s="12"/>
      <c r="E148" s="12"/>
    </row>
    <row r="149" spans="3:5" hidden="1">
      <c r="C149" s="12"/>
      <c r="D149" s="12"/>
      <c r="E149" s="12"/>
    </row>
    <row r="150" spans="3:5" hidden="1">
      <c r="C150" s="12"/>
      <c r="D150" s="12"/>
      <c r="E150" s="12"/>
    </row>
    <row r="151" spans="3:5" hidden="1">
      <c r="C151" s="12"/>
      <c r="D151" s="12"/>
      <c r="E151" s="12"/>
    </row>
    <row r="152" spans="3:5" hidden="1">
      <c r="C152" s="12"/>
      <c r="D152" s="12"/>
      <c r="E152" s="12"/>
    </row>
    <row r="153" spans="3:5" hidden="1">
      <c r="C153" s="12"/>
      <c r="D153" s="12"/>
      <c r="E153" s="12"/>
    </row>
    <row r="154" spans="3:5" hidden="1">
      <c r="C154" s="12"/>
      <c r="D154" s="12"/>
      <c r="E154" s="12"/>
    </row>
    <row r="155" spans="3:5" hidden="1">
      <c r="C155" s="12"/>
      <c r="D155" s="12"/>
      <c r="E155" s="12"/>
    </row>
    <row r="156" spans="3:5" hidden="1">
      <c r="C156" s="12"/>
      <c r="D156" s="12"/>
      <c r="E156" s="12"/>
    </row>
    <row r="157" spans="3:5" hidden="1">
      <c r="C157" s="12"/>
      <c r="D157" s="12"/>
      <c r="E157" s="12"/>
    </row>
    <row r="158" spans="3:5" hidden="1">
      <c r="C158" s="12"/>
      <c r="D158" s="12"/>
      <c r="E158" s="12"/>
    </row>
    <row r="159" spans="3:5" hidden="1">
      <c r="C159" s="12"/>
      <c r="D159" s="12"/>
      <c r="E159" s="12"/>
    </row>
    <row r="160" spans="3:5" hidden="1">
      <c r="C160" s="12"/>
      <c r="D160" s="12"/>
      <c r="E160" s="12"/>
    </row>
    <row r="161" spans="3:5" hidden="1">
      <c r="C161" s="12"/>
      <c r="D161" s="12"/>
      <c r="E161" s="12"/>
    </row>
    <row r="162" spans="3:5" hidden="1">
      <c r="C162" s="12"/>
      <c r="D162" s="12"/>
      <c r="E162" s="12"/>
    </row>
    <row r="163" spans="3:5" hidden="1">
      <c r="C163" s="12"/>
      <c r="D163" s="12"/>
      <c r="E163" s="12"/>
    </row>
    <row r="164" spans="3:5" hidden="1">
      <c r="C164" s="12"/>
      <c r="D164" s="12"/>
      <c r="E164" s="12"/>
    </row>
    <row r="165" spans="3:5" hidden="1">
      <c r="C165" s="12"/>
      <c r="D165" s="12"/>
      <c r="E165" s="12"/>
    </row>
    <row r="166" spans="3:5" hidden="1">
      <c r="C166" s="12"/>
      <c r="D166" s="12"/>
      <c r="E166" s="12"/>
    </row>
    <row r="167" spans="3:5" hidden="1">
      <c r="C167" s="12"/>
      <c r="D167" s="12"/>
      <c r="E167" s="12"/>
    </row>
    <row r="168" spans="3:5" hidden="1">
      <c r="C168" s="12"/>
      <c r="D168" s="12"/>
      <c r="E168" s="12"/>
    </row>
    <row r="169" spans="3:5" hidden="1">
      <c r="C169" s="12"/>
      <c r="D169" s="12"/>
      <c r="E169" s="12"/>
    </row>
    <row r="170" spans="3:5" hidden="1">
      <c r="C170" s="12"/>
      <c r="D170" s="12"/>
      <c r="E170" s="12"/>
    </row>
    <row r="171" spans="3:5" hidden="1">
      <c r="C171" s="12"/>
      <c r="D171" s="12"/>
      <c r="E171" s="12"/>
    </row>
    <row r="172" spans="3:5" hidden="1">
      <c r="C172" s="12"/>
      <c r="D172" s="12"/>
      <c r="E172" s="12"/>
    </row>
    <row r="173" spans="3:5" hidden="1">
      <c r="C173" s="12"/>
      <c r="D173" s="12"/>
      <c r="E173" s="12"/>
    </row>
    <row r="174" spans="3:5" hidden="1">
      <c r="C174" s="12"/>
      <c r="D174" s="12"/>
      <c r="E174" s="12"/>
    </row>
    <row r="175" spans="3:5" hidden="1">
      <c r="C175" s="12"/>
      <c r="D175" s="12"/>
      <c r="E175" s="12"/>
    </row>
    <row r="176" spans="3:5" hidden="1">
      <c r="C176" s="12"/>
      <c r="D176" s="12"/>
      <c r="E176" s="12"/>
    </row>
    <row r="177" spans="3:5" hidden="1">
      <c r="C177" s="12"/>
      <c r="D177" s="12"/>
      <c r="E177" s="12"/>
    </row>
    <row r="178" spans="3:5" hidden="1">
      <c r="C178" s="12"/>
      <c r="D178" s="12"/>
      <c r="E178" s="12"/>
    </row>
    <row r="179" spans="3:5" hidden="1">
      <c r="C179" s="12"/>
      <c r="D179" s="12"/>
      <c r="E179" s="12"/>
    </row>
    <row r="180" spans="3:5" hidden="1">
      <c r="C180" s="12"/>
      <c r="D180" s="12"/>
      <c r="E180" s="12"/>
    </row>
    <row r="181" spans="3:5" hidden="1">
      <c r="C181" s="12"/>
      <c r="D181" s="12"/>
      <c r="E181" s="12"/>
    </row>
    <row r="182" spans="3:5" hidden="1">
      <c r="C182" s="12"/>
      <c r="D182" s="12"/>
      <c r="E182" s="12"/>
    </row>
    <row r="183" spans="3:5" hidden="1">
      <c r="C183" s="12"/>
      <c r="D183" s="12"/>
      <c r="E183" s="12"/>
    </row>
    <row r="184" spans="3:5" hidden="1">
      <c r="C184" s="12"/>
      <c r="D184" s="12"/>
      <c r="E184" s="12"/>
    </row>
    <row r="185" spans="3:5" hidden="1">
      <c r="C185" s="12"/>
      <c r="D185" s="12"/>
      <c r="E185" s="12"/>
    </row>
    <row r="186" spans="3:5" hidden="1">
      <c r="C186" s="12"/>
      <c r="D186" s="12"/>
      <c r="E186" s="12"/>
    </row>
    <row r="187" spans="3:5" hidden="1">
      <c r="C187" s="12"/>
      <c r="D187" s="12"/>
      <c r="E187" s="12"/>
    </row>
    <row r="188" spans="3:5" hidden="1">
      <c r="C188" s="12"/>
      <c r="D188" s="12"/>
      <c r="E188" s="12"/>
    </row>
    <row r="189" spans="3:5" hidden="1">
      <c r="C189" s="12"/>
      <c r="D189" s="12"/>
      <c r="E189" s="12"/>
    </row>
    <row r="190" spans="3:5" hidden="1">
      <c r="C190" s="12"/>
      <c r="D190" s="12"/>
      <c r="E190" s="12"/>
    </row>
    <row r="191" spans="3:5" hidden="1">
      <c r="C191" s="12"/>
      <c r="D191" s="12"/>
      <c r="E191" s="12"/>
    </row>
    <row r="192" spans="3:5" hidden="1">
      <c r="C192" s="12"/>
      <c r="D192" s="12"/>
      <c r="E192" s="12"/>
    </row>
    <row r="193" spans="3:5" hidden="1">
      <c r="C193" s="12"/>
      <c r="D193" s="12"/>
      <c r="E193" s="12"/>
    </row>
    <row r="194" spans="3:5" hidden="1">
      <c r="C194" s="12"/>
      <c r="D194" s="12"/>
      <c r="E194" s="12"/>
    </row>
    <row r="195" spans="3:5" hidden="1">
      <c r="C195" s="12"/>
      <c r="D195" s="12"/>
      <c r="E195" s="12"/>
    </row>
    <row r="196" spans="3:5" hidden="1">
      <c r="C196" s="12"/>
      <c r="D196" s="12"/>
      <c r="E196" s="12"/>
    </row>
    <row r="197" spans="3:5" hidden="1">
      <c r="C197" s="12"/>
      <c r="D197" s="12"/>
      <c r="E197" s="12"/>
    </row>
    <row r="198" spans="3:5" hidden="1">
      <c r="C198" s="12"/>
      <c r="D198" s="12"/>
      <c r="E198" s="12"/>
    </row>
    <row r="199" spans="3:5" hidden="1">
      <c r="C199" s="12"/>
      <c r="D199" s="12"/>
      <c r="E199" s="12"/>
    </row>
    <row r="200" spans="3:5" hidden="1">
      <c r="C200" s="12"/>
      <c r="D200" s="12"/>
      <c r="E200" s="12"/>
    </row>
    <row r="201" spans="3:5" hidden="1">
      <c r="C201" s="12"/>
      <c r="D201" s="12"/>
      <c r="E201" s="12"/>
    </row>
    <row r="202" spans="3:5" hidden="1">
      <c r="C202" s="12"/>
      <c r="D202" s="12"/>
      <c r="E202" s="12"/>
    </row>
    <row r="203" spans="3:5" hidden="1">
      <c r="C203" s="12"/>
      <c r="D203" s="12"/>
      <c r="E203" s="12"/>
    </row>
    <row r="204" spans="3:5" hidden="1">
      <c r="C204" s="12"/>
      <c r="D204" s="12"/>
      <c r="E204" s="12"/>
    </row>
    <row r="205" spans="3:5" hidden="1">
      <c r="C205" s="12"/>
      <c r="D205" s="12"/>
      <c r="E205" s="12"/>
    </row>
    <row r="206" spans="3:5" hidden="1">
      <c r="C206" s="12"/>
      <c r="D206" s="12"/>
      <c r="E206" s="12"/>
    </row>
    <row r="207" spans="3:5" hidden="1">
      <c r="C207" s="12"/>
      <c r="D207" s="12"/>
      <c r="E207" s="12"/>
    </row>
    <row r="208" spans="3:5" hidden="1">
      <c r="C208" s="12"/>
      <c r="D208" s="12"/>
      <c r="E208" s="12"/>
    </row>
    <row r="209" spans="3:5" hidden="1">
      <c r="C209" s="12"/>
      <c r="D209" s="12"/>
      <c r="E209" s="12"/>
    </row>
    <row r="210" spans="3:5" hidden="1">
      <c r="C210" s="12"/>
      <c r="D210" s="12"/>
      <c r="E210" s="12"/>
    </row>
    <row r="211" spans="3:5" hidden="1">
      <c r="C211" s="12"/>
      <c r="D211" s="12"/>
      <c r="E211" s="12"/>
    </row>
    <row r="212" spans="3:5" hidden="1">
      <c r="C212" s="12"/>
      <c r="D212" s="12"/>
      <c r="E212" s="12"/>
    </row>
    <row r="213" spans="3:5" hidden="1">
      <c r="C213" s="12"/>
      <c r="D213" s="12"/>
      <c r="E213" s="12"/>
    </row>
    <row r="214" spans="3:5" hidden="1">
      <c r="C214" s="12"/>
      <c r="D214" s="12"/>
      <c r="E214" s="12"/>
    </row>
    <row r="215" spans="3:5" hidden="1">
      <c r="C215" s="12"/>
      <c r="D215" s="12"/>
      <c r="E215" s="12"/>
    </row>
    <row r="216" spans="3:5" hidden="1">
      <c r="C216" s="12"/>
      <c r="D216" s="12"/>
      <c r="E216" s="12"/>
    </row>
    <row r="217" spans="3:5" hidden="1">
      <c r="C217" s="12"/>
      <c r="D217" s="12"/>
      <c r="E217" s="12"/>
    </row>
    <row r="218" spans="3:5" hidden="1">
      <c r="C218" s="12"/>
      <c r="D218" s="12"/>
      <c r="E218" s="12"/>
    </row>
    <row r="219" spans="3:5" hidden="1">
      <c r="C219" s="12"/>
      <c r="D219" s="12"/>
      <c r="E219" s="12"/>
    </row>
    <row r="220" spans="3:5" hidden="1">
      <c r="C220" s="12"/>
      <c r="D220" s="12"/>
      <c r="E220" s="12"/>
    </row>
    <row r="221" spans="3:5" hidden="1">
      <c r="C221" s="12"/>
      <c r="D221" s="12"/>
      <c r="E221" s="12"/>
    </row>
    <row r="222" spans="3:5" hidden="1">
      <c r="C222" s="12"/>
      <c r="D222" s="12"/>
      <c r="E222" s="12"/>
    </row>
    <row r="223" spans="3:5" hidden="1">
      <c r="C223" s="12"/>
      <c r="D223" s="12"/>
      <c r="E223" s="12"/>
    </row>
    <row r="224" spans="3:5" hidden="1">
      <c r="C224" s="12"/>
      <c r="D224" s="12"/>
      <c r="E224" s="12"/>
    </row>
    <row r="225" spans="3:5" hidden="1">
      <c r="C225" s="12"/>
      <c r="D225" s="12"/>
      <c r="E225" s="12"/>
    </row>
    <row r="226" spans="3:5" hidden="1">
      <c r="C226" s="12"/>
      <c r="D226" s="12"/>
      <c r="E226" s="12"/>
    </row>
    <row r="227" spans="3:5" hidden="1">
      <c r="C227" s="12"/>
      <c r="D227" s="12"/>
      <c r="E227" s="12"/>
    </row>
    <row r="228" spans="3:5" hidden="1">
      <c r="C228" s="12"/>
      <c r="D228" s="12"/>
      <c r="E228" s="12"/>
    </row>
    <row r="229" spans="3:5" hidden="1">
      <c r="C229" s="12"/>
      <c r="D229" s="12"/>
      <c r="E229" s="12"/>
    </row>
    <row r="230" spans="3:5" hidden="1">
      <c r="C230" s="12"/>
      <c r="D230" s="12"/>
      <c r="E230" s="12"/>
    </row>
    <row r="231" spans="3:5" hidden="1">
      <c r="C231" s="12"/>
      <c r="D231" s="12"/>
      <c r="E231" s="12"/>
    </row>
    <row r="232" spans="3:5" hidden="1">
      <c r="C232" s="12"/>
      <c r="D232" s="12"/>
      <c r="E232" s="12"/>
    </row>
    <row r="233" spans="3:5" hidden="1">
      <c r="C233" s="12"/>
      <c r="D233" s="12"/>
      <c r="E233" s="12"/>
    </row>
    <row r="234" spans="3:5" hidden="1">
      <c r="C234" s="12"/>
      <c r="D234" s="12"/>
      <c r="E234" s="12"/>
    </row>
    <row r="235" spans="3:5" hidden="1">
      <c r="C235" s="12"/>
      <c r="D235" s="12"/>
      <c r="E235" s="12"/>
    </row>
    <row r="236" spans="3:5" hidden="1">
      <c r="C236" s="12"/>
      <c r="D236" s="12"/>
      <c r="E236" s="12"/>
    </row>
    <row r="237" spans="3:5" hidden="1">
      <c r="C237" s="12"/>
      <c r="D237" s="12"/>
      <c r="E237" s="12"/>
    </row>
    <row r="238" spans="3:5" hidden="1">
      <c r="C238" s="12"/>
      <c r="D238" s="12"/>
      <c r="E238" s="12"/>
    </row>
    <row r="239" spans="3:5" hidden="1">
      <c r="C239" s="12"/>
      <c r="D239" s="12"/>
      <c r="E239" s="12"/>
    </row>
    <row r="240" spans="3:5" hidden="1">
      <c r="C240" s="12"/>
      <c r="D240" s="12"/>
      <c r="E240" s="12"/>
    </row>
    <row r="241" spans="3:5" hidden="1">
      <c r="C241" s="12"/>
      <c r="D241" s="12"/>
      <c r="E241" s="12"/>
    </row>
    <row r="242" spans="3:5" hidden="1">
      <c r="C242" s="12"/>
      <c r="D242" s="12"/>
      <c r="E242" s="12"/>
    </row>
    <row r="243" spans="3:5" hidden="1">
      <c r="C243" s="12"/>
      <c r="D243" s="12"/>
      <c r="E243" s="12"/>
    </row>
    <row r="244" spans="3:5" hidden="1">
      <c r="C244" s="12"/>
      <c r="D244" s="12"/>
      <c r="E244" s="12"/>
    </row>
    <row r="245" spans="3:5" hidden="1">
      <c r="C245" s="12"/>
      <c r="D245" s="12"/>
      <c r="E245" s="12"/>
    </row>
    <row r="246" spans="3:5" hidden="1">
      <c r="C246" s="12"/>
      <c r="D246" s="12"/>
      <c r="E246" s="12"/>
    </row>
    <row r="247" spans="3:5" hidden="1">
      <c r="C247" s="12"/>
      <c r="D247" s="12"/>
      <c r="E247" s="12"/>
    </row>
    <row r="248" spans="3:5" hidden="1">
      <c r="C248" s="12"/>
      <c r="D248" s="12"/>
      <c r="E248" s="12"/>
    </row>
    <row r="249" spans="3:5" hidden="1">
      <c r="C249" s="12"/>
      <c r="D249" s="12"/>
      <c r="E249" s="12"/>
    </row>
    <row r="250" spans="3:5" hidden="1">
      <c r="C250" s="12"/>
      <c r="D250" s="12"/>
      <c r="E250" s="12"/>
    </row>
    <row r="251" spans="3:5" hidden="1">
      <c r="C251" s="12"/>
      <c r="D251" s="12"/>
      <c r="E251" s="12"/>
    </row>
    <row r="252" spans="3:5" hidden="1">
      <c r="C252" s="12"/>
      <c r="D252" s="12"/>
      <c r="E252" s="12"/>
    </row>
    <row r="253" spans="3:5" hidden="1">
      <c r="C253" s="12"/>
      <c r="D253" s="12"/>
      <c r="E253" s="12"/>
    </row>
    <row r="254" spans="3:5" hidden="1">
      <c r="C254" s="12"/>
      <c r="D254" s="12"/>
      <c r="E254" s="12"/>
    </row>
    <row r="255" spans="3:5" hidden="1">
      <c r="C255" s="12"/>
      <c r="D255" s="12"/>
      <c r="E255" s="12"/>
    </row>
    <row r="256" spans="3:5" hidden="1">
      <c r="C256" s="12"/>
      <c r="D256" s="12"/>
      <c r="E256" s="12"/>
    </row>
    <row r="257" spans="3:5" hidden="1">
      <c r="C257" s="12"/>
      <c r="D257" s="12"/>
      <c r="E257" s="12"/>
    </row>
    <row r="258" spans="3:5" hidden="1">
      <c r="C258" s="12"/>
      <c r="D258" s="12"/>
      <c r="E258" s="12"/>
    </row>
    <row r="259" spans="3:5" hidden="1">
      <c r="C259" s="12"/>
      <c r="D259" s="12"/>
      <c r="E259" s="12"/>
    </row>
    <row r="260" spans="3:5" hidden="1">
      <c r="C260" s="12"/>
      <c r="D260" s="12"/>
      <c r="E260" s="12"/>
    </row>
    <row r="261" spans="3:5" hidden="1">
      <c r="C261" s="12"/>
      <c r="D261" s="12"/>
      <c r="E261" s="12"/>
    </row>
    <row r="262" spans="3:5" hidden="1">
      <c r="C262" s="12"/>
      <c r="D262" s="12"/>
      <c r="E262" s="12"/>
    </row>
    <row r="263" spans="3:5" hidden="1">
      <c r="C263" s="12"/>
      <c r="D263" s="12"/>
      <c r="E263" s="12"/>
    </row>
    <row r="264" spans="3:5" hidden="1">
      <c r="C264" s="12"/>
      <c r="D264" s="12"/>
      <c r="E264" s="12"/>
    </row>
    <row r="265" spans="3:5" hidden="1">
      <c r="C265" s="12"/>
      <c r="D265" s="12"/>
      <c r="E265" s="12"/>
    </row>
    <row r="266" spans="3:5" hidden="1">
      <c r="C266" s="12"/>
      <c r="D266" s="12"/>
      <c r="E266" s="12"/>
    </row>
    <row r="267" spans="3:5" hidden="1">
      <c r="C267" s="12"/>
      <c r="D267" s="12"/>
      <c r="E267" s="12"/>
    </row>
    <row r="268" spans="3:5" hidden="1">
      <c r="C268" s="12"/>
      <c r="D268" s="12"/>
      <c r="E268" s="12"/>
    </row>
    <row r="269" spans="3:5" hidden="1">
      <c r="C269" s="12"/>
      <c r="D269" s="12"/>
      <c r="E269" s="12"/>
    </row>
    <row r="270" spans="3:5" hidden="1">
      <c r="C270" s="12"/>
      <c r="D270" s="12"/>
      <c r="E270" s="12"/>
    </row>
    <row r="271" spans="3:5" hidden="1">
      <c r="C271" s="12"/>
      <c r="D271" s="12"/>
      <c r="E271" s="12"/>
    </row>
    <row r="272" spans="3:5" hidden="1">
      <c r="C272" s="12"/>
      <c r="D272" s="12"/>
      <c r="E272" s="12"/>
    </row>
    <row r="273" spans="3:5" hidden="1">
      <c r="C273" s="12"/>
      <c r="D273" s="12"/>
      <c r="E273" s="12"/>
    </row>
    <row r="274" spans="3:5" hidden="1">
      <c r="C274" s="12"/>
      <c r="D274" s="12"/>
      <c r="E274" s="12"/>
    </row>
    <row r="275" spans="3:5" hidden="1">
      <c r="C275" s="12"/>
      <c r="D275" s="12"/>
      <c r="E275" s="12"/>
    </row>
    <row r="276" spans="3:5" hidden="1">
      <c r="C276" s="12"/>
      <c r="D276" s="12"/>
      <c r="E276" s="12"/>
    </row>
    <row r="277" spans="3:5" hidden="1">
      <c r="C277" s="12"/>
      <c r="D277" s="12"/>
      <c r="E277" s="12"/>
    </row>
    <row r="278" spans="3:5" hidden="1">
      <c r="C278" s="12"/>
      <c r="D278" s="12"/>
      <c r="E278" s="12"/>
    </row>
    <row r="279" spans="3:5" hidden="1">
      <c r="C279" s="12"/>
      <c r="D279" s="12"/>
      <c r="E279" s="12"/>
    </row>
    <row r="280" spans="3:5" hidden="1">
      <c r="C280" s="12"/>
      <c r="D280" s="12"/>
      <c r="E280" s="12"/>
    </row>
    <row r="281" spans="3:5" hidden="1">
      <c r="C281" s="12"/>
      <c r="D281" s="12"/>
      <c r="E281" s="12"/>
    </row>
    <row r="282" spans="3:5" hidden="1">
      <c r="C282" s="12"/>
      <c r="D282" s="12"/>
      <c r="E282" s="12"/>
    </row>
    <row r="283" spans="3:5" hidden="1">
      <c r="C283" s="12"/>
      <c r="D283" s="12"/>
      <c r="E283" s="12"/>
    </row>
    <row r="284" spans="3:5" hidden="1">
      <c r="C284" s="12"/>
      <c r="D284" s="12"/>
      <c r="E284" s="12"/>
    </row>
    <row r="285" spans="3:5" hidden="1">
      <c r="C285" s="12"/>
      <c r="D285" s="12"/>
      <c r="E285" s="12"/>
    </row>
    <row r="286" spans="3:5" hidden="1">
      <c r="C286" s="12"/>
      <c r="D286" s="12"/>
      <c r="E286" s="12"/>
    </row>
    <row r="287" spans="3:5" hidden="1">
      <c r="C287" s="12"/>
      <c r="D287" s="12"/>
      <c r="E287" s="12"/>
    </row>
    <row r="288" spans="3:5" hidden="1">
      <c r="C288" s="12"/>
      <c r="D288" s="12"/>
      <c r="E288" s="12"/>
    </row>
    <row r="289" spans="3:5" hidden="1">
      <c r="C289" s="12"/>
      <c r="D289" s="12"/>
      <c r="E289" s="12"/>
    </row>
    <row r="290" spans="3:5" hidden="1">
      <c r="C290" s="12"/>
      <c r="D290" s="12"/>
      <c r="E290" s="12"/>
    </row>
    <row r="291" spans="3:5" hidden="1">
      <c r="C291" s="12"/>
      <c r="D291" s="12"/>
      <c r="E291" s="12"/>
    </row>
    <row r="292" spans="3:5" hidden="1">
      <c r="C292" s="12"/>
      <c r="D292" s="12"/>
      <c r="E292" s="12"/>
    </row>
    <row r="293" spans="3:5" hidden="1">
      <c r="C293" s="12"/>
      <c r="D293" s="12"/>
      <c r="E293" s="12"/>
    </row>
    <row r="294" spans="3:5" hidden="1">
      <c r="C294" s="12"/>
      <c r="D294" s="12"/>
      <c r="E294" s="12"/>
    </row>
    <row r="295" spans="3:5" hidden="1">
      <c r="C295" s="12"/>
      <c r="D295" s="12"/>
      <c r="E295" s="12"/>
    </row>
    <row r="296" spans="3:5" hidden="1">
      <c r="C296" s="12"/>
      <c r="D296" s="12"/>
      <c r="E296" s="12"/>
    </row>
    <row r="297" spans="3:5" hidden="1">
      <c r="C297" s="12"/>
      <c r="D297" s="12"/>
      <c r="E297" s="12"/>
    </row>
    <row r="298" spans="3:5" hidden="1">
      <c r="C298" s="12"/>
      <c r="D298" s="12"/>
      <c r="E298" s="12"/>
    </row>
    <row r="299" spans="3:5" hidden="1">
      <c r="C299" s="12"/>
      <c r="D299" s="12"/>
      <c r="E299" s="12"/>
    </row>
    <row r="300" spans="3:5" hidden="1">
      <c r="C300" s="12"/>
      <c r="D300" s="12"/>
      <c r="E300" s="12"/>
    </row>
    <row r="301" spans="3:5" hidden="1">
      <c r="C301" s="12"/>
      <c r="D301" s="12"/>
      <c r="E301" s="12"/>
    </row>
    <row r="302" spans="3:5" hidden="1">
      <c r="C302" s="12"/>
      <c r="D302" s="12"/>
      <c r="E302" s="12"/>
    </row>
    <row r="303" spans="3:5" hidden="1">
      <c r="C303" s="12"/>
      <c r="D303" s="12"/>
      <c r="E303" s="12"/>
    </row>
    <row r="304" spans="3:5" hidden="1">
      <c r="C304" s="12"/>
      <c r="D304" s="12"/>
      <c r="E304" s="12"/>
    </row>
    <row r="305" spans="3:5" hidden="1">
      <c r="C305" s="12"/>
      <c r="D305" s="12"/>
      <c r="E305" s="12"/>
    </row>
    <row r="306" spans="3:5" hidden="1">
      <c r="C306" s="12"/>
      <c r="D306" s="12"/>
      <c r="E306" s="12"/>
    </row>
    <row r="307" spans="3:5" hidden="1">
      <c r="C307" s="12"/>
      <c r="D307" s="12"/>
      <c r="E307" s="12"/>
    </row>
    <row r="308" spans="3:5" hidden="1">
      <c r="C308" s="12"/>
      <c r="D308" s="12"/>
      <c r="E308" s="12"/>
    </row>
    <row r="309" spans="3:5" hidden="1">
      <c r="C309" s="12"/>
      <c r="D309" s="12"/>
      <c r="E309" s="12"/>
    </row>
    <row r="310" spans="3:5" hidden="1">
      <c r="C310" s="12"/>
      <c r="D310" s="12"/>
      <c r="E310" s="12"/>
    </row>
    <row r="311" spans="3:5" hidden="1">
      <c r="C311" s="12"/>
      <c r="D311" s="12"/>
      <c r="E311" s="12"/>
    </row>
    <row r="312" spans="3:5" hidden="1">
      <c r="C312" s="12"/>
      <c r="D312" s="12"/>
      <c r="E312" s="12"/>
    </row>
    <row r="313" spans="3:5" hidden="1">
      <c r="C313" s="12"/>
      <c r="D313" s="12"/>
      <c r="E313" s="12"/>
    </row>
    <row r="314" spans="3:5" hidden="1">
      <c r="C314" s="12"/>
      <c r="D314" s="12"/>
      <c r="E314" s="12"/>
    </row>
    <row r="315" spans="3:5" hidden="1">
      <c r="C315" s="12"/>
      <c r="D315" s="12"/>
      <c r="E315" s="12"/>
    </row>
    <row r="316" spans="3:5" hidden="1">
      <c r="C316" s="12"/>
      <c r="D316" s="12"/>
      <c r="E316" s="12"/>
    </row>
    <row r="317" spans="3:5" hidden="1">
      <c r="C317" s="12"/>
      <c r="D317" s="12"/>
      <c r="E317" s="12"/>
    </row>
    <row r="318" spans="3:5" hidden="1">
      <c r="C318" s="12"/>
      <c r="D318" s="12"/>
      <c r="E318" s="12"/>
    </row>
    <row r="319" spans="3:5" hidden="1">
      <c r="C319" s="12"/>
      <c r="D319" s="12"/>
      <c r="E319" s="12"/>
    </row>
    <row r="320" spans="3:5" hidden="1">
      <c r="C320" s="12"/>
      <c r="D320" s="12"/>
      <c r="E320" s="12"/>
    </row>
    <row r="321" spans="3:5" hidden="1">
      <c r="C321" s="12"/>
      <c r="D321" s="12"/>
      <c r="E321" s="12"/>
    </row>
    <row r="322" spans="3:5" hidden="1">
      <c r="C322" s="12"/>
      <c r="D322" s="12"/>
      <c r="E322" s="12"/>
    </row>
    <row r="323" spans="3:5" hidden="1">
      <c r="C323" s="12"/>
      <c r="D323" s="12"/>
      <c r="E323" s="12"/>
    </row>
    <row r="324" spans="3:5" hidden="1">
      <c r="C324" s="12"/>
      <c r="D324" s="12"/>
      <c r="E324" s="12"/>
    </row>
    <row r="325" spans="3:5" hidden="1">
      <c r="C325" s="12"/>
      <c r="D325" s="12"/>
      <c r="E325" s="12"/>
    </row>
    <row r="326" spans="3:5" hidden="1">
      <c r="C326" s="12"/>
      <c r="D326" s="12"/>
      <c r="E326" s="12"/>
    </row>
    <row r="327" spans="3:5" hidden="1">
      <c r="C327" s="12"/>
      <c r="D327" s="12"/>
      <c r="E327" s="12"/>
    </row>
    <row r="328" spans="3:5" hidden="1">
      <c r="C328" s="12"/>
      <c r="D328" s="12"/>
      <c r="E328" s="12"/>
    </row>
    <row r="329" spans="3:5" hidden="1">
      <c r="C329" s="12"/>
      <c r="D329" s="12"/>
      <c r="E329" s="12"/>
    </row>
    <row r="330" spans="3:5" hidden="1">
      <c r="C330" s="12"/>
      <c r="D330" s="12"/>
      <c r="E330" s="12"/>
    </row>
    <row r="331" spans="3:5" hidden="1">
      <c r="C331" s="12"/>
      <c r="D331" s="12"/>
      <c r="E331" s="12"/>
    </row>
    <row r="332" spans="3:5" hidden="1">
      <c r="C332" s="12"/>
      <c r="D332" s="12"/>
      <c r="E332" s="12"/>
    </row>
    <row r="333" spans="3:5" hidden="1">
      <c r="C333" s="12"/>
      <c r="D333" s="12"/>
      <c r="E333" s="12"/>
    </row>
    <row r="334" spans="3:5" hidden="1">
      <c r="C334" s="12"/>
      <c r="D334" s="12"/>
      <c r="E334" s="12"/>
    </row>
    <row r="335" spans="3:5" hidden="1">
      <c r="C335" s="12"/>
      <c r="D335" s="12"/>
      <c r="E335" s="12"/>
    </row>
    <row r="336" spans="3:5" hidden="1">
      <c r="C336" s="12"/>
      <c r="D336" s="12"/>
      <c r="E336" s="12"/>
    </row>
    <row r="337" spans="3:5" hidden="1">
      <c r="C337" s="12"/>
      <c r="D337" s="12"/>
      <c r="E337" s="12"/>
    </row>
    <row r="338" spans="3:5" hidden="1">
      <c r="C338" s="12"/>
      <c r="D338" s="12"/>
      <c r="E338" s="12"/>
    </row>
    <row r="339" spans="3:5" hidden="1">
      <c r="C339" s="12"/>
      <c r="D339" s="12"/>
      <c r="E339" s="12"/>
    </row>
    <row r="340" spans="3:5" hidden="1">
      <c r="C340" s="12"/>
      <c r="D340" s="12"/>
      <c r="E340" s="12"/>
    </row>
    <row r="341" spans="3:5" hidden="1">
      <c r="C341" s="12"/>
      <c r="D341" s="12"/>
      <c r="E341" s="12"/>
    </row>
    <row r="342" spans="3:5" hidden="1">
      <c r="C342" s="12"/>
      <c r="D342" s="12"/>
      <c r="E342" s="12"/>
    </row>
    <row r="343" spans="3:5" hidden="1">
      <c r="C343" s="12"/>
      <c r="D343" s="12"/>
      <c r="E343" s="12"/>
    </row>
    <row r="344" spans="3:5" hidden="1">
      <c r="C344" s="12"/>
      <c r="D344" s="12"/>
      <c r="E344" s="12"/>
    </row>
    <row r="345" spans="3:5" hidden="1">
      <c r="C345" s="12"/>
      <c r="D345" s="12"/>
      <c r="E345" s="12"/>
    </row>
    <row r="346" spans="3:5" hidden="1">
      <c r="C346" s="12"/>
      <c r="D346" s="12"/>
      <c r="E346" s="12"/>
    </row>
    <row r="347" spans="3:5" hidden="1">
      <c r="C347" s="12"/>
      <c r="D347" s="12"/>
      <c r="E347" s="12"/>
    </row>
    <row r="348" spans="3:5" hidden="1">
      <c r="C348" s="12"/>
      <c r="D348" s="12"/>
      <c r="E348" s="12"/>
    </row>
    <row r="349" spans="3:5" hidden="1">
      <c r="C349" s="12"/>
      <c r="D349" s="12"/>
      <c r="E349" s="12"/>
    </row>
    <row r="350" spans="3:5" hidden="1">
      <c r="C350" s="12"/>
      <c r="D350" s="12"/>
      <c r="E350" s="12"/>
    </row>
    <row r="351" spans="3:5" hidden="1">
      <c r="C351" s="12"/>
      <c r="D351" s="12"/>
      <c r="E351" s="12"/>
    </row>
    <row r="352" spans="3:5" hidden="1">
      <c r="C352" s="12"/>
      <c r="D352" s="12"/>
      <c r="E352" s="12"/>
    </row>
    <row r="353" spans="1:5" hidden="1">
      <c r="C353" s="12"/>
      <c r="D353" s="12"/>
      <c r="E353" s="12"/>
    </row>
    <row r="354" spans="1:5" hidden="1">
      <c r="C354" s="12"/>
      <c r="D354" s="12"/>
      <c r="E354" s="12"/>
    </row>
    <row r="355" spans="1:5" hidden="1">
      <c r="C355" s="12"/>
      <c r="D355" s="12"/>
      <c r="E355" s="12"/>
    </row>
    <row r="356" spans="1:5" hidden="1">
      <c r="C356" s="12"/>
      <c r="D356" s="12"/>
      <c r="E356" s="12"/>
    </row>
    <row r="357" spans="1:5" hidden="1">
      <c r="C357" s="12"/>
      <c r="D357" s="12"/>
      <c r="E357" s="12"/>
    </row>
    <row r="358" spans="1:5" hidden="1">
      <c r="C358" s="12"/>
      <c r="D358" s="12"/>
      <c r="E358" s="12"/>
    </row>
    <row r="359" spans="1:5" hidden="1">
      <c r="C359" s="12"/>
      <c r="D359" s="12"/>
      <c r="E359" s="12"/>
    </row>
    <row r="360" spans="1:5" hidden="1">
      <c r="C360" s="12"/>
      <c r="D360" s="12"/>
      <c r="E360" s="12"/>
    </row>
    <row r="361" spans="1:5" hidden="1">
      <c r="C361" s="12"/>
      <c r="D361" s="12"/>
      <c r="E361" s="12"/>
    </row>
    <row r="362" spans="1:5" hidden="1">
      <c r="C362" s="12"/>
      <c r="D362" s="12"/>
      <c r="E362" s="12"/>
    </row>
    <row r="363" spans="1:5" hidden="1">
      <c r="C363" s="12"/>
      <c r="D363" s="12"/>
      <c r="E363" s="12"/>
    </row>
    <row r="364" spans="1:5" hidden="1">
      <c r="C364" s="12"/>
      <c r="D364" s="12"/>
      <c r="E364" s="12"/>
    </row>
    <row r="365" spans="1:5" hidden="1">
      <c r="C365" s="12"/>
      <c r="D365" s="12"/>
      <c r="E365" s="12"/>
    </row>
    <row r="366" spans="1:5" hidden="1">
      <c r="A366" s="12"/>
      <c r="C366" s="12"/>
      <c r="D366" s="12"/>
      <c r="E366" s="12"/>
    </row>
    <row r="367" spans="1:5" hidden="1">
      <c r="A367" s="12"/>
      <c r="C367" s="12"/>
      <c r="D367" s="12"/>
      <c r="E367" s="12"/>
    </row>
    <row r="368" spans="1:5" hidden="1">
      <c r="A368" s="14"/>
      <c r="C368" s="12"/>
      <c r="D368" s="12"/>
      <c r="E368" s="12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3.140625" style="11" customWidth="1"/>
    <col min="4" max="4" width="13.85546875" style="11" customWidth="1"/>
    <col min="5" max="5" width="11.85546875" style="12" customWidth="1"/>
    <col min="6" max="6" width="10.7109375" style="12" customWidth="1"/>
    <col min="7" max="7" width="11.140625" style="12" customWidth="1"/>
    <col min="8" max="8" width="15.140625" style="12" customWidth="1"/>
    <col min="9" max="9" width="10.7109375" style="12" customWidth="1"/>
    <col min="10" max="10" width="11.5703125" style="12" customWidth="1"/>
    <col min="11" max="11" width="13.85546875" style="12" customWidth="1"/>
    <col min="12" max="12" width="15.5703125" style="12" customWidth="1"/>
    <col min="13" max="13" width="14.7109375" style="12" customWidth="1"/>
    <col min="14" max="14" width="11.7109375" style="12" customWidth="1"/>
    <col min="15" max="15" width="14.7109375" style="12" customWidth="1"/>
    <col min="16" max="16" width="22.7109375" style="12" customWidth="1"/>
    <col min="17" max="17" width="26.85546875" style="12" customWidth="1"/>
    <col min="18" max="18" width="25.42578125" style="12" customWidth="1"/>
    <col min="19" max="19" width="7.5703125" style="12" hidden="1" customWidth="1"/>
    <col min="20" max="20" width="6.7109375" style="12" hidden="1" customWidth="1"/>
    <col min="21" max="21" width="7.7109375" style="12" hidden="1" customWidth="1"/>
    <col min="22" max="22" width="7.140625" style="12" hidden="1" customWidth="1"/>
    <col min="23" max="23" width="6" style="12" hidden="1" customWidth="1"/>
    <col min="24" max="24" width="7.85546875" style="12" hidden="1" customWidth="1"/>
    <col min="25" max="25" width="8.140625" style="12" hidden="1" customWidth="1"/>
    <col min="26" max="26" width="6.28515625" style="12" hidden="1" customWidth="1"/>
    <col min="27" max="27" width="8" style="12" hidden="1" customWidth="1"/>
    <col min="28" max="28" width="8.7109375" style="12" hidden="1" customWidth="1"/>
    <col min="29" max="29" width="10" style="12" hidden="1" customWidth="1"/>
    <col min="30" max="30" width="9.5703125" style="12" hidden="1" customWidth="1"/>
    <col min="31" max="31" width="6.140625" style="12" hidden="1" customWidth="1"/>
    <col min="32" max="33" width="5.7109375" style="12" hidden="1" customWidth="1"/>
    <col min="34" max="34" width="6.85546875" style="12" hidden="1" customWidth="1"/>
    <col min="35" max="35" width="6.42578125" style="12" hidden="1" customWidth="1"/>
    <col min="36" max="36" width="6.7109375" style="12" hidden="1" customWidth="1"/>
    <col min="37" max="37" width="7.28515625" style="12" hidden="1" customWidth="1"/>
    <col min="38" max="49" width="5.7109375" style="12" hidden="1" customWidth="1"/>
    <col min="50" max="50" width="9.140625" style="12" hidden="1" customWidth="1"/>
    <col min="51" max="81" width="0" style="12" hidden="1" customWidth="1"/>
    <col min="82" max="16384" width="9.140625" style="12" hidden="1"/>
  </cols>
  <sheetData>
    <row r="1" spans="1:80">
      <c r="A1" s="2" t="s">
        <v>0</v>
      </c>
      <c r="B1" t="s">
        <v>194</v>
      </c>
    </row>
    <row r="2" spans="1:80">
      <c r="A2" s="2" t="s">
        <v>1</v>
      </c>
    </row>
    <row r="3" spans="1:80">
      <c r="A3" s="2" t="s">
        <v>2</v>
      </c>
      <c r="B3" t="s">
        <v>195</v>
      </c>
    </row>
    <row r="4" spans="1:80">
      <c r="A4" s="2" t="s">
        <v>3</v>
      </c>
    </row>
    <row r="5" spans="1:80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6"/>
    </row>
    <row r="6" spans="1:80" ht="26.25" customHeight="1">
      <c r="A6" s="154" t="s">
        <v>86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6"/>
    </row>
    <row r="7" spans="1:80" s="14" customFormat="1">
      <c r="A7" s="38" t="s">
        <v>93</v>
      </c>
      <c r="B7" s="39" t="s">
        <v>46</v>
      </c>
      <c r="C7" s="39" t="s">
        <v>134</v>
      </c>
      <c r="D7" s="39" t="s">
        <v>47</v>
      </c>
      <c r="E7" s="39" t="s">
        <v>81</v>
      </c>
      <c r="F7" s="39" t="s">
        <v>48</v>
      </c>
      <c r="G7" s="39" t="s">
        <v>49</v>
      </c>
      <c r="H7" s="39" t="s">
        <v>68</v>
      </c>
      <c r="I7" s="39" t="s">
        <v>69</v>
      </c>
      <c r="J7" s="39" t="s">
        <v>50</v>
      </c>
      <c r="K7" s="39" t="s">
        <v>51</v>
      </c>
      <c r="L7" s="157" t="s">
        <v>52</v>
      </c>
      <c r="M7" s="157" t="s">
        <v>184</v>
      </c>
      <c r="N7" s="39" t="s">
        <v>185</v>
      </c>
      <c r="O7" s="39" t="s">
        <v>5</v>
      </c>
      <c r="P7" s="39" t="s">
        <v>70</v>
      </c>
      <c r="Q7" s="39" t="s">
        <v>54</v>
      </c>
      <c r="R7" s="40" t="s">
        <v>180</v>
      </c>
      <c r="T7" s="12"/>
      <c r="BY7" s="12"/>
    </row>
    <row r="8" spans="1:80" s="14" customFormat="1" ht="19.5" customHeight="1">
      <c r="A8" s="15"/>
      <c r="B8" s="24"/>
      <c r="C8" s="16"/>
      <c r="D8" s="16"/>
      <c r="E8" s="24"/>
      <c r="F8" s="24"/>
      <c r="G8" s="24"/>
      <c r="H8" s="24" t="s">
        <v>71</v>
      </c>
      <c r="I8" s="24" t="s">
        <v>72</v>
      </c>
      <c r="J8" s="24"/>
      <c r="K8" s="24" t="s">
        <v>7</v>
      </c>
      <c r="L8" s="24" t="s">
        <v>7</v>
      </c>
      <c r="M8" s="24" t="s">
        <v>181</v>
      </c>
      <c r="N8" s="24"/>
      <c r="O8" s="24" t="s">
        <v>6</v>
      </c>
      <c r="P8" s="24" t="s">
        <v>7</v>
      </c>
      <c r="Q8" s="24" t="s">
        <v>7</v>
      </c>
      <c r="R8" s="25" t="s">
        <v>7</v>
      </c>
      <c r="BY8" s="12"/>
    </row>
    <row r="9" spans="1:80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6" t="s">
        <v>76</v>
      </c>
      <c r="P9" s="6" t="s">
        <v>77</v>
      </c>
      <c r="Q9" s="27" t="s">
        <v>82</v>
      </c>
      <c r="R9" s="27" t="s">
        <v>83</v>
      </c>
      <c r="S9" s="28"/>
      <c r="BY9" s="12"/>
    </row>
    <row r="10" spans="1:80" s="18" customFormat="1" ht="18" customHeight="1">
      <c r="A10" s="19" t="s">
        <v>135</v>
      </c>
      <c r="B10" s="6"/>
      <c r="C10" s="6"/>
      <c r="D10" s="6"/>
      <c r="E10" s="6"/>
      <c r="F10" s="6"/>
      <c r="G10" s="6"/>
      <c r="H10" s="6"/>
      <c r="I10" s="61">
        <v>5.15</v>
      </c>
      <c r="J10" s="6"/>
      <c r="K10" s="6"/>
      <c r="L10" s="62">
        <v>2.3400000000000001E-2</v>
      </c>
      <c r="M10" s="61">
        <v>228040788.87</v>
      </c>
      <c r="N10" s="6"/>
      <c r="O10" s="61">
        <v>252162.39174891467</v>
      </c>
      <c r="P10" s="6"/>
      <c r="Q10" s="62">
        <v>1</v>
      </c>
      <c r="R10" s="62">
        <v>1.0999999999999999E-2</v>
      </c>
      <c r="S10" s="28"/>
      <c r="BY10" s="12"/>
      <c r="CB10" s="12"/>
    </row>
    <row r="11" spans="1:80">
      <c r="A11" s="65" t="s">
        <v>202</v>
      </c>
      <c r="B11" s="12"/>
      <c r="C11" s="12"/>
      <c r="D11" s="12"/>
      <c r="I11" s="67">
        <v>5.15</v>
      </c>
      <c r="L11" s="66">
        <v>2.3400000000000001E-2</v>
      </c>
      <c r="M11" s="67">
        <v>228040788.87</v>
      </c>
      <c r="O11" s="67">
        <v>252162.39174891467</v>
      </c>
      <c r="Q11" s="66">
        <v>1</v>
      </c>
      <c r="R11" s="66">
        <v>1.0999999999999999E-2</v>
      </c>
    </row>
    <row r="12" spans="1:80">
      <c r="A12" s="65" t="s">
        <v>3181</v>
      </c>
      <c r="B12" s="12"/>
      <c r="C12" s="12"/>
      <c r="D12" s="12"/>
      <c r="I12" s="67">
        <v>8.67</v>
      </c>
      <c r="L12" s="66">
        <v>5.5999999999999999E-3</v>
      </c>
      <c r="M12" s="67">
        <v>71111004.810000002</v>
      </c>
      <c r="O12" s="67">
        <v>84807.753312576679</v>
      </c>
      <c r="Q12" s="66">
        <v>0.33629999999999999</v>
      </c>
      <c r="R12" s="66">
        <v>3.7000000000000002E-3</v>
      </c>
    </row>
    <row r="13" spans="1:80">
      <c r="A13" t="s">
        <v>3185</v>
      </c>
      <c r="B13" t="s">
        <v>3186</v>
      </c>
      <c r="C13" t="s">
        <v>120</v>
      </c>
      <c r="D13" t="s">
        <v>447</v>
      </c>
      <c r="E13" t="s">
        <v>448</v>
      </c>
      <c r="F13" t="s">
        <v>207</v>
      </c>
      <c r="G13" t="s">
        <v>208</v>
      </c>
      <c r="H13" t="s">
        <v>3187</v>
      </c>
      <c r="I13" s="63">
        <v>11.42</v>
      </c>
      <c r="J13" t="s">
        <v>99</v>
      </c>
      <c r="K13" s="64">
        <v>4.1000000000000002E-2</v>
      </c>
      <c r="L13" s="64">
        <v>7.1999999999999998E-3</v>
      </c>
      <c r="M13" s="63">
        <v>30333335.739999998</v>
      </c>
      <c r="N13" s="63">
        <v>154.15</v>
      </c>
      <c r="O13" s="63">
        <v>46758.837043209998</v>
      </c>
      <c r="P13" s="64">
        <v>7.4999999999999997E-3</v>
      </c>
      <c r="Q13" s="64">
        <v>0.18540000000000001</v>
      </c>
      <c r="R13" s="64">
        <v>2E-3</v>
      </c>
    </row>
    <row r="14" spans="1:80">
      <c r="A14" t="s">
        <v>3188</v>
      </c>
      <c r="B14" t="s">
        <v>3189</v>
      </c>
      <c r="C14" t="s">
        <v>120</v>
      </c>
      <c r="D14" t="s">
        <v>3190</v>
      </c>
      <c r="E14" t="s">
        <v>987</v>
      </c>
      <c r="F14" t="s">
        <v>424</v>
      </c>
      <c r="G14" t="s">
        <v>147</v>
      </c>
      <c r="H14" t="s">
        <v>1525</v>
      </c>
      <c r="I14" s="63">
        <v>6.42</v>
      </c>
      <c r="J14" t="s">
        <v>99</v>
      </c>
      <c r="K14" s="64">
        <v>2.1399999999999999E-2</v>
      </c>
      <c r="L14" s="64">
        <v>1.2999999999999999E-3</v>
      </c>
      <c r="M14" s="63">
        <v>4444000</v>
      </c>
      <c r="N14" s="63">
        <v>118.78</v>
      </c>
      <c r="O14" s="63">
        <v>5278.5832</v>
      </c>
      <c r="P14" s="64">
        <v>8.9999999999999993E-3</v>
      </c>
      <c r="Q14" s="64">
        <v>2.0899999999999998E-2</v>
      </c>
      <c r="R14" s="64">
        <v>2.0000000000000001E-4</v>
      </c>
    </row>
    <row r="15" spans="1:80">
      <c r="A15" t="s">
        <v>3191</v>
      </c>
      <c r="B15" t="s">
        <v>3192</v>
      </c>
      <c r="C15" t="s">
        <v>120</v>
      </c>
      <c r="D15" t="s">
        <v>3193</v>
      </c>
      <c r="E15" t="s">
        <v>480</v>
      </c>
      <c r="F15" t="s">
        <v>424</v>
      </c>
      <c r="G15" t="s">
        <v>147</v>
      </c>
      <c r="H15" t="s">
        <v>3194</v>
      </c>
      <c r="I15" s="63">
        <v>10.27</v>
      </c>
      <c r="J15" t="s">
        <v>99</v>
      </c>
      <c r="K15" s="64">
        <v>8.3000000000000001E-3</v>
      </c>
      <c r="L15" s="64">
        <v>6.3E-3</v>
      </c>
      <c r="M15" s="63">
        <v>4519837</v>
      </c>
      <c r="N15" s="63">
        <v>103.48</v>
      </c>
      <c r="O15" s="63">
        <v>4677.1273276000002</v>
      </c>
      <c r="P15" s="64">
        <v>1.29E-2</v>
      </c>
      <c r="Q15" s="64">
        <v>1.8499999999999999E-2</v>
      </c>
      <c r="R15" s="64">
        <v>2.0000000000000001E-4</v>
      </c>
    </row>
    <row r="16" spans="1:80">
      <c r="A16" t="s">
        <v>3195</v>
      </c>
      <c r="B16" t="s">
        <v>3196</v>
      </c>
      <c r="C16" t="s">
        <v>120</v>
      </c>
      <c r="D16" t="s">
        <v>421</v>
      </c>
      <c r="E16" t="s">
        <v>415</v>
      </c>
      <c r="F16" t="s">
        <v>470</v>
      </c>
      <c r="G16" t="s">
        <v>208</v>
      </c>
      <c r="H16" t="s">
        <v>3197</v>
      </c>
      <c r="I16" s="63">
        <v>2.95</v>
      </c>
      <c r="J16" t="s">
        <v>99</v>
      </c>
      <c r="K16" s="64">
        <v>6.6000000000000003E-2</v>
      </c>
      <c r="L16" s="64">
        <v>-1.14E-2</v>
      </c>
      <c r="M16" s="63">
        <v>600000</v>
      </c>
      <c r="N16" s="63">
        <v>157.97</v>
      </c>
      <c r="O16" s="63">
        <v>947.82</v>
      </c>
      <c r="P16" s="64">
        <v>0</v>
      </c>
      <c r="Q16" s="64">
        <v>3.8E-3</v>
      </c>
      <c r="R16" s="64">
        <v>0</v>
      </c>
    </row>
    <row r="17" spans="1:18">
      <c r="A17" t="s">
        <v>3198</v>
      </c>
      <c r="B17" t="s">
        <v>3199</v>
      </c>
      <c r="C17" t="s">
        <v>120</v>
      </c>
      <c r="D17" t="s">
        <v>3200</v>
      </c>
      <c r="E17" t="s">
        <v>790</v>
      </c>
      <c r="F17" t="s">
        <v>526</v>
      </c>
      <c r="G17" t="s">
        <v>208</v>
      </c>
      <c r="H17" t="s">
        <v>3201</v>
      </c>
      <c r="I17" s="63">
        <v>1.29</v>
      </c>
      <c r="J17" t="s">
        <v>99</v>
      </c>
      <c r="K17" s="64">
        <v>2.9499999999999998E-2</v>
      </c>
      <c r="L17" s="64">
        <v>4.0000000000000002E-4</v>
      </c>
      <c r="M17" s="63">
        <v>827223.58</v>
      </c>
      <c r="N17" s="63">
        <v>105.32</v>
      </c>
      <c r="O17" s="63">
        <v>871.23187445600001</v>
      </c>
      <c r="P17" s="64">
        <v>1.15E-2</v>
      </c>
      <c r="Q17" s="64">
        <v>3.5000000000000001E-3</v>
      </c>
      <c r="R17" s="64">
        <v>0</v>
      </c>
    </row>
    <row r="18" spans="1:18">
      <c r="A18" t="s">
        <v>3202</v>
      </c>
      <c r="B18" t="s">
        <v>3203</v>
      </c>
      <c r="C18" t="s">
        <v>120</v>
      </c>
      <c r="D18" t="s">
        <v>3204</v>
      </c>
      <c r="E18" t="s">
        <v>790</v>
      </c>
      <c r="F18" t="s">
        <v>645</v>
      </c>
      <c r="G18" t="s">
        <v>147</v>
      </c>
      <c r="H18" t="s">
        <v>3205</v>
      </c>
      <c r="I18" s="63">
        <v>2.0099999999999998</v>
      </c>
      <c r="J18" t="s">
        <v>99</v>
      </c>
      <c r="K18" s="64">
        <v>2.5000000000000001E-2</v>
      </c>
      <c r="L18" s="64">
        <v>1E-3</v>
      </c>
      <c r="M18" s="63">
        <v>1292234.48</v>
      </c>
      <c r="N18" s="63">
        <v>106.37</v>
      </c>
      <c r="O18" s="63">
        <v>1374.5498163760001</v>
      </c>
      <c r="P18" s="64">
        <v>8.3000000000000001E-3</v>
      </c>
      <c r="Q18" s="64">
        <v>5.4999999999999997E-3</v>
      </c>
      <c r="R18" s="64">
        <v>1E-4</v>
      </c>
    </row>
    <row r="19" spans="1:18">
      <c r="A19" t="s">
        <v>3206</v>
      </c>
      <c r="B19" t="s">
        <v>3207</v>
      </c>
      <c r="C19" t="s">
        <v>120</v>
      </c>
      <c r="D19" t="s">
        <v>789</v>
      </c>
      <c r="E19" t="s">
        <v>790</v>
      </c>
      <c r="F19" t="s">
        <v>770</v>
      </c>
      <c r="G19" t="s">
        <v>147</v>
      </c>
      <c r="H19" t="s">
        <v>3208</v>
      </c>
      <c r="I19" s="63">
        <v>1.24</v>
      </c>
      <c r="J19" t="s">
        <v>99</v>
      </c>
      <c r="K19" s="64">
        <v>3.15E-2</v>
      </c>
      <c r="L19" s="64">
        <v>2.9999999999999997E-4</v>
      </c>
      <c r="M19" s="63">
        <v>5571406.0499999998</v>
      </c>
      <c r="N19" s="63">
        <v>106.61</v>
      </c>
      <c r="O19" s="63">
        <v>5939.6759899050003</v>
      </c>
      <c r="P19" s="64">
        <v>2.4E-2</v>
      </c>
      <c r="Q19" s="64">
        <v>2.3599999999999999E-2</v>
      </c>
      <c r="R19" s="64">
        <v>2.9999999999999997E-4</v>
      </c>
    </row>
    <row r="20" spans="1:18">
      <c r="A20" t="s">
        <v>3209</v>
      </c>
      <c r="B20" t="s">
        <v>3210</v>
      </c>
      <c r="C20" t="s">
        <v>120</v>
      </c>
      <c r="D20" t="s">
        <v>3211</v>
      </c>
      <c r="E20" t="s">
        <v>480</v>
      </c>
      <c r="F20" t="s">
        <v>805</v>
      </c>
      <c r="G20" t="s">
        <v>147</v>
      </c>
      <c r="H20" t="s">
        <v>316</v>
      </c>
      <c r="I20" s="63">
        <v>5.56</v>
      </c>
      <c r="J20" t="s">
        <v>99</v>
      </c>
      <c r="K20" s="64">
        <v>1.7999999999999999E-2</v>
      </c>
      <c r="L20" s="64">
        <v>5.8999999999999999E-3</v>
      </c>
      <c r="M20" s="63">
        <v>17420000</v>
      </c>
      <c r="N20" s="63">
        <v>108.84</v>
      </c>
      <c r="O20" s="63">
        <v>18959.928</v>
      </c>
      <c r="P20" s="64">
        <v>1.5100000000000001E-2</v>
      </c>
      <c r="Q20" s="64">
        <v>7.5200000000000003E-2</v>
      </c>
      <c r="R20" s="64">
        <v>8.0000000000000004E-4</v>
      </c>
    </row>
    <row r="21" spans="1:18" s="73" customFormat="1">
      <c r="A21" s="72" t="s">
        <v>3212</v>
      </c>
      <c r="B21" s="72" t="s">
        <v>3213</v>
      </c>
      <c r="C21" s="72" t="s">
        <v>120</v>
      </c>
      <c r="D21" s="72" t="s">
        <v>3214</v>
      </c>
      <c r="E21" s="72" t="s">
        <v>475</v>
      </c>
      <c r="F21" s="72" t="s">
        <v>252</v>
      </c>
      <c r="G21" s="72" t="s">
        <v>847</v>
      </c>
      <c r="H21" s="72" t="s">
        <v>3215</v>
      </c>
      <c r="I21" s="70">
        <v>0</v>
      </c>
      <c r="J21" s="72" t="s">
        <v>99</v>
      </c>
      <c r="K21" s="71">
        <v>0.08</v>
      </c>
      <c r="L21" s="71">
        <v>0</v>
      </c>
      <c r="M21" s="70">
        <v>2815079.1</v>
      </c>
      <c r="N21" s="70">
        <v>9.9999999999999995E-7</v>
      </c>
      <c r="O21" s="70">
        <v>2.8150791E-5</v>
      </c>
      <c r="P21" s="71">
        <v>2.5000000000000001E-2</v>
      </c>
      <c r="Q21" s="71">
        <v>0</v>
      </c>
      <c r="R21" s="71">
        <v>0</v>
      </c>
    </row>
    <row r="22" spans="1:18" s="73" customFormat="1">
      <c r="A22" s="72" t="s">
        <v>3216</v>
      </c>
      <c r="B22" s="72" t="s">
        <v>3217</v>
      </c>
      <c r="C22" s="72" t="s">
        <v>120</v>
      </c>
      <c r="D22" s="72" t="s">
        <v>3218</v>
      </c>
      <c r="E22" s="72" t="s">
        <v>837</v>
      </c>
      <c r="F22" s="72" t="s">
        <v>252</v>
      </c>
      <c r="G22" s="72" t="s">
        <v>847</v>
      </c>
      <c r="H22" s="72" t="s">
        <v>3219</v>
      </c>
      <c r="I22" s="70">
        <v>0</v>
      </c>
      <c r="J22" s="72" t="s">
        <v>99</v>
      </c>
      <c r="K22" s="71">
        <v>7.4499999999999997E-2</v>
      </c>
      <c r="L22" s="71">
        <v>0</v>
      </c>
      <c r="M22" s="70">
        <v>608840</v>
      </c>
      <c r="N22" s="70">
        <v>9.9999999999999995E-7</v>
      </c>
      <c r="O22" s="70">
        <v>6.0884E-6</v>
      </c>
      <c r="P22" s="71">
        <v>1.2500000000000001E-2</v>
      </c>
      <c r="Q22" s="71">
        <v>0</v>
      </c>
      <c r="R22" s="71">
        <v>0</v>
      </c>
    </row>
    <row r="23" spans="1:18" s="73" customFormat="1">
      <c r="A23" s="72" t="s">
        <v>3220</v>
      </c>
      <c r="B23" s="72" t="s">
        <v>3221</v>
      </c>
      <c r="C23" s="72" t="s">
        <v>120</v>
      </c>
      <c r="D23" s="72" t="s">
        <v>3218</v>
      </c>
      <c r="E23" s="72" t="s">
        <v>837</v>
      </c>
      <c r="F23" s="72" t="s">
        <v>252</v>
      </c>
      <c r="G23" s="72" t="s">
        <v>847</v>
      </c>
      <c r="H23" s="72" t="s">
        <v>3222</v>
      </c>
      <c r="I23" s="70">
        <v>0</v>
      </c>
      <c r="J23" s="72" t="s">
        <v>99</v>
      </c>
      <c r="K23" s="71">
        <v>7.4999999999999997E-2</v>
      </c>
      <c r="L23" s="71">
        <v>0</v>
      </c>
      <c r="M23" s="70">
        <v>475854.14</v>
      </c>
      <c r="N23" s="70">
        <v>9.9999999999999995E-7</v>
      </c>
      <c r="O23" s="70">
        <v>4.7585413999999997E-6</v>
      </c>
      <c r="P23" s="71">
        <v>8.3000000000000001E-3</v>
      </c>
      <c r="Q23" s="71">
        <v>0</v>
      </c>
      <c r="R23" s="71">
        <v>0</v>
      </c>
    </row>
    <row r="24" spans="1:18" s="73" customFormat="1">
      <c r="A24" s="72" t="s">
        <v>3223</v>
      </c>
      <c r="B24" s="72" t="s">
        <v>3224</v>
      </c>
      <c r="C24" s="72" t="s">
        <v>120</v>
      </c>
      <c r="D24" s="72" t="s">
        <v>3218</v>
      </c>
      <c r="E24" s="72" t="s">
        <v>837</v>
      </c>
      <c r="F24" s="72" t="s">
        <v>252</v>
      </c>
      <c r="G24" s="72" t="s">
        <v>847</v>
      </c>
      <c r="I24" s="70">
        <v>0</v>
      </c>
      <c r="J24" s="72" t="s">
        <v>99</v>
      </c>
      <c r="K24" s="71">
        <v>7.4999999999999997E-2</v>
      </c>
      <c r="L24" s="71">
        <v>0</v>
      </c>
      <c r="M24" s="70">
        <v>158617.87</v>
      </c>
      <c r="N24" s="70">
        <v>9.9999999999999995E-7</v>
      </c>
      <c r="O24" s="70">
        <v>1.5861787E-6</v>
      </c>
      <c r="P24" s="71">
        <v>0</v>
      </c>
      <c r="Q24" s="71">
        <v>0</v>
      </c>
      <c r="R24" s="71">
        <v>0</v>
      </c>
    </row>
    <row r="25" spans="1:18" s="73" customFormat="1">
      <c r="A25" s="72" t="s">
        <v>3225</v>
      </c>
      <c r="B25" s="72" t="s">
        <v>3226</v>
      </c>
      <c r="C25" s="72" t="s">
        <v>120</v>
      </c>
      <c r="D25" s="72" t="s">
        <v>3227</v>
      </c>
      <c r="E25" s="72" t="s">
        <v>475</v>
      </c>
      <c r="F25" s="72" t="s">
        <v>252</v>
      </c>
      <c r="G25" s="72" t="s">
        <v>847</v>
      </c>
      <c r="H25" s="72" t="s">
        <v>3208</v>
      </c>
      <c r="I25" s="70">
        <v>0</v>
      </c>
      <c r="J25" s="72" t="s">
        <v>99</v>
      </c>
      <c r="K25" s="71">
        <v>6.4000000000000001E-2</v>
      </c>
      <c r="L25" s="71">
        <v>0</v>
      </c>
      <c r="M25" s="70">
        <v>2000000</v>
      </c>
      <c r="N25" s="70">
        <v>9.9999999999999995E-7</v>
      </c>
      <c r="O25" s="70">
        <v>2.0000000000000002E-5</v>
      </c>
      <c r="P25" s="71">
        <v>1.3299999999999999E-2</v>
      </c>
      <c r="Q25" s="71">
        <v>0</v>
      </c>
      <c r="R25" s="71">
        <v>0</v>
      </c>
    </row>
    <row r="26" spans="1:18" s="73" customFormat="1">
      <c r="A26" s="72" t="s">
        <v>3228</v>
      </c>
      <c r="B26" s="72" t="s">
        <v>3229</v>
      </c>
      <c r="C26" s="72" t="s">
        <v>120</v>
      </c>
      <c r="D26" s="72" t="s">
        <v>3230</v>
      </c>
      <c r="E26" s="72" t="s">
        <v>448</v>
      </c>
      <c r="F26" s="72" t="s">
        <v>252</v>
      </c>
      <c r="G26" s="72" t="s">
        <v>847</v>
      </c>
      <c r="H26" s="72" t="s">
        <v>3208</v>
      </c>
      <c r="I26" s="70">
        <v>0</v>
      </c>
      <c r="J26" s="72" t="s">
        <v>99</v>
      </c>
      <c r="K26" s="71">
        <v>7.3999999999999996E-2</v>
      </c>
      <c r="L26" s="71">
        <v>0</v>
      </c>
      <c r="M26" s="70">
        <v>44576.85</v>
      </c>
      <c r="N26" s="70">
        <v>9.9999999999999995E-7</v>
      </c>
      <c r="O26" s="70">
        <v>4.4576850000000001E-7</v>
      </c>
      <c r="P26" s="71">
        <v>0</v>
      </c>
      <c r="Q26" s="71">
        <v>0</v>
      </c>
      <c r="R26" s="71">
        <v>0</v>
      </c>
    </row>
    <row r="27" spans="1:18">
      <c r="A27" s="65" t="s">
        <v>3182</v>
      </c>
      <c r="B27" s="12"/>
      <c r="C27" s="12"/>
      <c r="D27" s="12"/>
      <c r="I27" s="67">
        <v>3.42</v>
      </c>
      <c r="L27" s="66">
        <v>3.2399999999999998E-2</v>
      </c>
      <c r="M27" s="67">
        <v>155679784.06</v>
      </c>
      <c r="O27" s="67">
        <v>163151.683436338</v>
      </c>
      <c r="Q27" s="66">
        <v>0.64700000000000002</v>
      </c>
      <c r="R27" s="66">
        <v>7.1000000000000004E-3</v>
      </c>
    </row>
    <row r="28" spans="1:18">
      <c r="A28" t="s">
        <v>3231</v>
      </c>
      <c r="B28" t="s">
        <v>3232</v>
      </c>
      <c r="C28" t="s">
        <v>120</v>
      </c>
      <c r="D28" t="s">
        <v>3190</v>
      </c>
      <c r="E28" t="s">
        <v>987</v>
      </c>
      <c r="F28" t="s">
        <v>424</v>
      </c>
      <c r="G28" t="s">
        <v>147</v>
      </c>
      <c r="H28" t="s">
        <v>1525</v>
      </c>
      <c r="I28" s="63">
        <v>6.01</v>
      </c>
      <c r="J28" t="s">
        <v>99</v>
      </c>
      <c r="K28" s="64">
        <v>3.7400000000000003E-2</v>
      </c>
      <c r="L28" s="64">
        <v>1.78E-2</v>
      </c>
      <c r="M28" s="63">
        <v>11400000</v>
      </c>
      <c r="N28" s="63">
        <v>113.28</v>
      </c>
      <c r="O28" s="63">
        <v>12913.92</v>
      </c>
      <c r="P28" s="64">
        <v>1.44E-2</v>
      </c>
      <c r="Q28" s="64">
        <v>5.1200000000000002E-2</v>
      </c>
      <c r="R28" s="64">
        <v>5.9999999999999995E-4</v>
      </c>
    </row>
    <row r="29" spans="1:18">
      <c r="A29" t="s">
        <v>3233</v>
      </c>
      <c r="B29" t="s">
        <v>3234</v>
      </c>
      <c r="C29" t="s">
        <v>120</v>
      </c>
      <c r="D29" t="s">
        <v>3190</v>
      </c>
      <c r="E29" t="s">
        <v>987</v>
      </c>
      <c r="F29" t="s">
        <v>424</v>
      </c>
      <c r="G29" t="s">
        <v>147</v>
      </c>
      <c r="H29" t="s">
        <v>1525</v>
      </c>
      <c r="I29" s="63">
        <v>2.63</v>
      </c>
      <c r="J29" t="s">
        <v>99</v>
      </c>
      <c r="K29" s="64">
        <v>2.5000000000000001E-2</v>
      </c>
      <c r="L29" s="64">
        <v>9.9000000000000008E-3</v>
      </c>
      <c r="M29" s="63">
        <v>13100000</v>
      </c>
      <c r="N29" s="63">
        <v>104.8</v>
      </c>
      <c r="O29" s="63">
        <v>13728.8</v>
      </c>
      <c r="P29" s="64">
        <v>1.9300000000000001E-2</v>
      </c>
      <c r="Q29" s="64">
        <v>5.4399999999999997E-2</v>
      </c>
      <c r="R29" s="64">
        <v>5.9999999999999995E-4</v>
      </c>
    </row>
    <row r="30" spans="1:18">
      <c r="A30" t="s">
        <v>3235</v>
      </c>
      <c r="B30" t="s">
        <v>3236</v>
      </c>
      <c r="C30" t="s">
        <v>120</v>
      </c>
      <c r="D30" t="s">
        <v>3237</v>
      </c>
      <c r="E30" t="s">
        <v>475</v>
      </c>
      <c r="F30" t="s">
        <v>584</v>
      </c>
      <c r="G30" t="s">
        <v>147</v>
      </c>
      <c r="H30" t="s">
        <v>3238</v>
      </c>
      <c r="I30" s="63">
        <v>4.1500000000000004</v>
      </c>
      <c r="J30" t="s">
        <v>99</v>
      </c>
      <c r="K30" s="64">
        <v>3.1E-2</v>
      </c>
      <c r="L30" s="64">
        <v>1.43E-2</v>
      </c>
      <c r="M30" s="63">
        <v>13839500.02</v>
      </c>
      <c r="N30" s="63">
        <v>107.11</v>
      </c>
      <c r="O30" s="63">
        <v>14823.488471422001</v>
      </c>
      <c r="P30" s="64">
        <v>1.7000000000000001E-2</v>
      </c>
      <c r="Q30" s="64">
        <v>5.8799999999999998E-2</v>
      </c>
      <c r="R30" s="64">
        <v>5.9999999999999995E-4</v>
      </c>
    </row>
    <row r="31" spans="1:18">
      <c r="A31" t="s">
        <v>3239</v>
      </c>
      <c r="B31" t="s">
        <v>3240</v>
      </c>
      <c r="C31" t="s">
        <v>120</v>
      </c>
      <c r="D31" t="s">
        <v>1814</v>
      </c>
      <c r="E31" t="s">
        <v>869</v>
      </c>
      <c r="F31" t="s">
        <v>631</v>
      </c>
      <c r="G31" t="s">
        <v>208</v>
      </c>
      <c r="H31" t="s">
        <v>3241</v>
      </c>
      <c r="I31" s="63">
        <v>4.99</v>
      </c>
      <c r="J31" t="s">
        <v>99</v>
      </c>
      <c r="K31" s="64">
        <v>3.3500000000000002E-2</v>
      </c>
      <c r="L31" s="64">
        <v>2.4299999999999999E-2</v>
      </c>
      <c r="M31" s="63">
        <v>23753354</v>
      </c>
      <c r="N31" s="63">
        <v>104.79</v>
      </c>
      <c r="O31" s="63">
        <v>24891.1396566</v>
      </c>
      <c r="P31" s="64">
        <v>2.3800000000000002E-2</v>
      </c>
      <c r="Q31" s="64">
        <v>9.8699999999999996E-2</v>
      </c>
      <c r="R31" s="64">
        <v>1.1000000000000001E-3</v>
      </c>
    </row>
    <row r="32" spans="1:18">
      <c r="A32" t="s">
        <v>3242</v>
      </c>
      <c r="B32" t="s">
        <v>3243</v>
      </c>
      <c r="C32" t="s">
        <v>120</v>
      </c>
      <c r="D32" t="s">
        <v>3244</v>
      </c>
      <c r="E32" t="s">
        <v>950</v>
      </c>
      <c r="F32" t="s">
        <v>631</v>
      </c>
      <c r="G32" t="s">
        <v>208</v>
      </c>
      <c r="H32" t="s">
        <v>3245</v>
      </c>
      <c r="I32" s="63">
        <v>1.41</v>
      </c>
      <c r="J32" t="s">
        <v>99</v>
      </c>
      <c r="K32" s="64">
        <v>2.1899999999999999E-2</v>
      </c>
      <c r="L32" s="64">
        <v>0.16880000000000001</v>
      </c>
      <c r="M32" s="63">
        <v>11056217.76</v>
      </c>
      <c r="N32" s="63">
        <v>101.83</v>
      </c>
      <c r="O32" s="63">
        <v>11258.546545007999</v>
      </c>
      <c r="P32" s="64">
        <v>1.7600000000000001E-2</v>
      </c>
      <c r="Q32" s="64">
        <v>4.4600000000000001E-2</v>
      </c>
      <c r="R32" s="64">
        <v>5.0000000000000001E-4</v>
      </c>
    </row>
    <row r="33" spans="1:18">
      <c r="A33" t="s">
        <v>3246</v>
      </c>
      <c r="B33" t="s">
        <v>3247</v>
      </c>
      <c r="C33" t="s">
        <v>120</v>
      </c>
      <c r="D33" t="s">
        <v>3244</v>
      </c>
      <c r="E33" t="s">
        <v>950</v>
      </c>
      <c r="F33" t="s">
        <v>631</v>
      </c>
      <c r="G33" t="s">
        <v>208</v>
      </c>
      <c r="H33" t="s">
        <v>1715</v>
      </c>
      <c r="I33" s="63">
        <v>0.59</v>
      </c>
      <c r="J33" t="s">
        <v>99</v>
      </c>
      <c r="K33" s="64">
        <v>1.14E-2</v>
      </c>
      <c r="L33" s="64">
        <v>7.1999999999999998E-3</v>
      </c>
      <c r="M33" s="63">
        <v>6124558.0199999996</v>
      </c>
      <c r="N33" s="63">
        <v>100.34</v>
      </c>
      <c r="O33" s="63">
        <v>6145.3815172679997</v>
      </c>
      <c r="P33" s="64">
        <v>2.5600000000000001E-2</v>
      </c>
      <c r="Q33" s="64">
        <v>2.4400000000000002E-2</v>
      </c>
      <c r="R33" s="64">
        <v>2.9999999999999997E-4</v>
      </c>
    </row>
    <row r="34" spans="1:18">
      <c r="A34" t="s">
        <v>3248</v>
      </c>
      <c r="B34" t="s">
        <v>3249</v>
      </c>
      <c r="C34" t="s">
        <v>120</v>
      </c>
      <c r="D34" t="s">
        <v>3250</v>
      </c>
      <c r="E34" t="s">
        <v>475</v>
      </c>
      <c r="F34" t="s">
        <v>730</v>
      </c>
      <c r="G34" t="s">
        <v>208</v>
      </c>
      <c r="H34" t="s">
        <v>3251</v>
      </c>
      <c r="I34" s="63">
        <v>3.1</v>
      </c>
      <c r="J34" t="s">
        <v>99</v>
      </c>
      <c r="K34" s="64">
        <v>3.5499999999999997E-2</v>
      </c>
      <c r="L34" s="64">
        <v>1.49E-2</v>
      </c>
      <c r="M34" s="63">
        <v>7383000</v>
      </c>
      <c r="N34" s="63">
        <v>106.5</v>
      </c>
      <c r="O34" s="63">
        <v>7862.8950000000004</v>
      </c>
      <c r="P34" s="64">
        <v>2.5100000000000001E-2</v>
      </c>
      <c r="Q34" s="64">
        <v>3.1199999999999999E-2</v>
      </c>
      <c r="R34" s="64">
        <v>2.9999999999999997E-4</v>
      </c>
    </row>
    <row r="35" spans="1:18">
      <c r="A35" t="s">
        <v>3252</v>
      </c>
      <c r="B35" t="s">
        <v>3253</v>
      </c>
      <c r="C35" t="s">
        <v>120</v>
      </c>
      <c r="D35" t="s">
        <v>3254</v>
      </c>
      <c r="E35" t="s">
        <v>837</v>
      </c>
      <c r="F35" t="s">
        <v>735</v>
      </c>
      <c r="G35" t="s">
        <v>147</v>
      </c>
      <c r="H35" t="s">
        <v>3255</v>
      </c>
      <c r="I35" s="63">
        <v>3.48</v>
      </c>
      <c r="J35" t="s">
        <v>99</v>
      </c>
      <c r="K35" s="64">
        <v>2.1000000000000001E-2</v>
      </c>
      <c r="L35" s="64">
        <v>1.8499999999999999E-2</v>
      </c>
      <c r="M35" s="63">
        <v>5000000</v>
      </c>
      <c r="N35" s="63">
        <v>101.55</v>
      </c>
      <c r="O35" s="63">
        <v>5077.5</v>
      </c>
      <c r="P35" s="64">
        <v>4.1700000000000001E-2</v>
      </c>
      <c r="Q35" s="64">
        <v>2.01E-2</v>
      </c>
      <c r="R35" s="64">
        <v>2.0000000000000001E-4</v>
      </c>
    </row>
    <row r="36" spans="1:18">
      <c r="A36" t="s">
        <v>3256</v>
      </c>
      <c r="B36" t="s">
        <v>3257</v>
      </c>
      <c r="C36" t="s">
        <v>120</v>
      </c>
      <c r="D36" t="s">
        <v>3258</v>
      </c>
      <c r="E36" t="s">
        <v>950</v>
      </c>
      <c r="F36" t="s">
        <v>770</v>
      </c>
      <c r="G36" t="s">
        <v>147</v>
      </c>
      <c r="H36" t="s">
        <v>843</v>
      </c>
      <c r="I36" s="63">
        <v>1.27</v>
      </c>
      <c r="J36" t="s">
        <v>99</v>
      </c>
      <c r="K36" s="64">
        <v>3.4200000000000001E-2</v>
      </c>
      <c r="L36" s="64">
        <v>1.5900000000000001E-2</v>
      </c>
      <c r="M36" s="63">
        <v>54886.400000000001</v>
      </c>
      <c r="N36" s="63">
        <v>103.04</v>
      </c>
      <c r="O36" s="63">
        <v>56.554946559999998</v>
      </c>
      <c r="P36" s="64">
        <v>5.0000000000000001E-4</v>
      </c>
      <c r="Q36" s="64">
        <v>2.0000000000000001E-4</v>
      </c>
      <c r="R36" s="64">
        <v>0</v>
      </c>
    </row>
    <row r="37" spans="1:18">
      <c r="A37" t="s">
        <v>3259</v>
      </c>
      <c r="B37" t="s">
        <v>3260</v>
      </c>
      <c r="C37" t="s">
        <v>120</v>
      </c>
      <c r="D37" t="s">
        <v>3261</v>
      </c>
      <c r="E37" t="s">
        <v>837</v>
      </c>
      <c r="F37" t="s">
        <v>770</v>
      </c>
      <c r="G37" t="s">
        <v>147</v>
      </c>
      <c r="H37" t="s">
        <v>3262</v>
      </c>
      <c r="I37" s="63">
        <v>4.1900000000000004</v>
      </c>
      <c r="J37" t="s">
        <v>99</v>
      </c>
      <c r="K37" s="64">
        <v>4.5999999999999999E-2</v>
      </c>
      <c r="L37" s="64">
        <v>2.92E-2</v>
      </c>
      <c r="M37" s="63">
        <v>2810243.9</v>
      </c>
      <c r="N37" s="63">
        <v>107.16</v>
      </c>
      <c r="O37" s="63">
        <v>3011.4573632400002</v>
      </c>
      <c r="P37" s="64">
        <v>4.8999999999999998E-3</v>
      </c>
      <c r="Q37" s="64">
        <v>1.1900000000000001E-2</v>
      </c>
      <c r="R37" s="64">
        <v>1E-4</v>
      </c>
    </row>
    <row r="38" spans="1:18">
      <c r="A38" t="s">
        <v>3263</v>
      </c>
      <c r="B38" t="s">
        <v>3264</v>
      </c>
      <c r="C38" t="s">
        <v>120</v>
      </c>
      <c r="D38" t="s">
        <v>3265</v>
      </c>
      <c r="E38" t="s">
        <v>837</v>
      </c>
      <c r="F38" t="s">
        <v>765</v>
      </c>
      <c r="G38" t="s">
        <v>208</v>
      </c>
      <c r="H38" t="s">
        <v>3266</v>
      </c>
      <c r="I38" s="63">
        <v>0.5</v>
      </c>
      <c r="J38" t="s">
        <v>99</v>
      </c>
      <c r="K38" s="64">
        <v>2.5700000000000001E-2</v>
      </c>
      <c r="L38" s="64">
        <v>1.6400000000000001E-2</v>
      </c>
      <c r="M38" s="63">
        <v>3420000</v>
      </c>
      <c r="N38" s="63">
        <v>100.47</v>
      </c>
      <c r="O38" s="63">
        <v>3436.0740000000001</v>
      </c>
      <c r="P38" s="64">
        <v>2.1399999999999999E-2</v>
      </c>
      <c r="Q38" s="64">
        <v>1.3599999999999999E-2</v>
      </c>
      <c r="R38" s="64">
        <v>2.0000000000000001E-4</v>
      </c>
    </row>
    <row r="39" spans="1:18">
      <c r="A39" t="s">
        <v>3267</v>
      </c>
      <c r="B39" t="s">
        <v>3268</v>
      </c>
      <c r="C39" t="s">
        <v>120</v>
      </c>
      <c r="D39" t="s">
        <v>3269</v>
      </c>
      <c r="E39" t="s">
        <v>837</v>
      </c>
      <c r="F39" t="s">
        <v>770</v>
      </c>
      <c r="G39" t="s">
        <v>147</v>
      </c>
      <c r="H39" t="s">
        <v>3270</v>
      </c>
      <c r="I39" s="63">
        <v>4.21</v>
      </c>
      <c r="J39" t="s">
        <v>99</v>
      </c>
      <c r="K39" s="64">
        <v>4.4699999999999997E-2</v>
      </c>
      <c r="L39" s="64">
        <v>3.6200000000000003E-2</v>
      </c>
      <c r="M39" s="63">
        <v>18703490.440000001</v>
      </c>
      <c r="N39" s="63">
        <v>103.7</v>
      </c>
      <c r="O39" s="63">
        <v>19395.519586279999</v>
      </c>
      <c r="P39" s="64">
        <v>3.1E-2</v>
      </c>
      <c r="Q39" s="64">
        <v>7.6899999999999996E-2</v>
      </c>
      <c r="R39" s="64">
        <v>8.0000000000000004E-4</v>
      </c>
    </row>
    <row r="40" spans="1:18">
      <c r="A40" t="s">
        <v>3271</v>
      </c>
      <c r="B40" t="s">
        <v>3272</v>
      </c>
      <c r="C40" t="s">
        <v>120</v>
      </c>
      <c r="D40" t="s">
        <v>3273</v>
      </c>
      <c r="E40" t="s">
        <v>565</v>
      </c>
      <c r="F40" t="s">
        <v>805</v>
      </c>
      <c r="G40" t="s">
        <v>147</v>
      </c>
      <c r="H40" t="s">
        <v>3274</v>
      </c>
      <c r="I40" s="63">
        <v>2.59</v>
      </c>
      <c r="J40" t="s">
        <v>99</v>
      </c>
      <c r="K40" s="64">
        <v>4.3499999999999997E-2</v>
      </c>
      <c r="L40" s="64">
        <v>3.5499999999999997E-2</v>
      </c>
      <c r="M40" s="63">
        <v>21469500</v>
      </c>
      <c r="N40" s="63">
        <v>103.39</v>
      </c>
      <c r="O40" s="63">
        <v>22197.316050000001</v>
      </c>
      <c r="P40" s="64">
        <v>1.84E-2</v>
      </c>
      <c r="Q40" s="64">
        <v>8.7999999999999995E-2</v>
      </c>
      <c r="R40" s="64">
        <v>1E-3</v>
      </c>
    </row>
    <row r="41" spans="1:18">
      <c r="A41" t="s">
        <v>3275</v>
      </c>
      <c r="B41" t="s">
        <v>3276</v>
      </c>
      <c r="C41" t="s">
        <v>120</v>
      </c>
      <c r="D41" t="s">
        <v>3277</v>
      </c>
      <c r="E41" t="s">
        <v>620</v>
      </c>
      <c r="F41" t="s">
        <v>805</v>
      </c>
      <c r="G41" t="s">
        <v>147</v>
      </c>
      <c r="H41" t="s">
        <v>3278</v>
      </c>
      <c r="I41" s="63">
        <v>3.5</v>
      </c>
      <c r="J41" t="s">
        <v>99</v>
      </c>
      <c r="K41" s="64">
        <v>4.2999999999999997E-2</v>
      </c>
      <c r="L41" s="64">
        <v>2.64E-2</v>
      </c>
      <c r="M41" s="63">
        <v>11500000</v>
      </c>
      <c r="N41" s="63">
        <v>105.91</v>
      </c>
      <c r="O41" s="63">
        <v>12179.65</v>
      </c>
      <c r="P41" s="64">
        <v>5.6300000000000003E-2</v>
      </c>
      <c r="Q41" s="64">
        <v>4.8300000000000003E-2</v>
      </c>
      <c r="R41" s="64">
        <v>5.0000000000000001E-4</v>
      </c>
    </row>
    <row r="42" spans="1:18">
      <c r="A42" t="s">
        <v>3279</v>
      </c>
      <c r="B42" t="s">
        <v>3280</v>
      </c>
      <c r="C42" t="s">
        <v>120</v>
      </c>
      <c r="D42" t="s">
        <v>533</v>
      </c>
      <c r="E42" t="s">
        <v>475</v>
      </c>
      <c r="F42" t="s">
        <v>814</v>
      </c>
      <c r="G42" t="s">
        <v>208</v>
      </c>
      <c r="H42" t="s">
        <v>3281</v>
      </c>
      <c r="J42" t="s">
        <v>99</v>
      </c>
      <c r="K42" s="64">
        <v>6.0000000000000001E-3</v>
      </c>
      <c r="L42" s="64">
        <v>0</v>
      </c>
      <c r="M42" s="63">
        <v>6000000</v>
      </c>
      <c r="N42" s="63">
        <v>100.13</v>
      </c>
      <c r="O42" s="63">
        <v>6016.6769999999997</v>
      </c>
      <c r="P42" s="64">
        <v>0</v>
      </c>
      <c r="Q42" s="64">
        <v>2.3900000000000001E-2</v>
      </c>
      <c r="R42" s="64">
        <v>2.9999999999999997E-4</v>
      </c>
    </row>
    <row r="43" spans="1:18">
      <c r="A43" t="s">
        <v>3282</v>
      </c>
      <c r="B43" t="s">
        <v>3283</v>
      </c>
      <c r="C43" t="s">
        <v>120</v>
      </c>
      <c r="D43" t="s">
        <v>3284</v>
      </c>
      <c r="E43" t="s">
        <v>797</v>
      </c>
      <c r="F43" t="s">
        <v>252</v>
      </c>
      <c r="G43" t="s">
        <v>847</v>
      </c>
      <c r="H43" t="s">
        <v>3285</v>
      </c>
      <c r="I43" s="63">
        <v>0</v>
      </c>
      <c r="J43" t="s">
        <v>99</v>
      </c>
      <c r="K43" s="64">
        <v>8.6499999999999994E-2</v>
      </c>
      <c r="L43" s="64">
        <v>0</v>
      </c>
      <c r="M43" s="63">
        <v>65033.52</v>
      </c>
      <c r="N43" s="63">
        <v>241.05</v>
      </c>
      <c r="O43" s="63">
        <v>156.76329996000001</v>
      </c>
      <c r="P43" s="64">
        <v>2.3999999999999998E-3</v>
      </c>
      <c r="Q43" s="64">
        <v>5.9999999999999995E-4</v>
      </c>
      <c r="R43" s="64">
        <v>0</v>
      </c>
    </row>
    <row r="44" spans="1:18">
      <c r="A44" s="65" t="s">
        <v>401</v>
      </c>
      <c r="B44" s="12"/>
      <c r="C44" s="12"/>
      <c r="D44" s="12"/>
      <c r="I44" s="67">
        <v>0</v>
      </c>
      <c r="L44" s="66">
        <v>0</v>
      </c>
      <c r="M44" s="67">
        <v>0</v>
      </c>
      <c r="O44" s="67">
        <v>0</v>
      </c>
      <c r="Q44" s="66">
        <v>0</v>
      </c>
      <c r="R44" s="66">
        <v>0</v>
      </c>
    </row>
    <row r="45" spans="1:18">
      <c r="A45" t="s">
        <v>252</v>
      </c>
      <c r="B45" t="s">
        <v>252</v>
      </c>
      <c r="C45" s="12"/>
      <c r="D45" s="12"/>
      <c r="E45" t="s">
        <v>252</v>
      </c>
      <c r="F45" t="s">
        <v>252</v>
      </c>
      <c r="I45" s="63">
        <v>0</v>
      </c>
      <c r="J45" t="s">
        <v>252</v>
      </c>
      <c r="K45" s="64">
        <v>0</v>
      </c>
      <c r="L45" s="64">
        <v>0</v>
      </c>
      <c r="M45" s="63">
        <v>0</v>
      </c>
      <c r="N45" s="63">
        <v>0</v>
      </c>
      <c r="O45" s="63">
        <v>0</v>
      </c>
      <c r="P45" s="64">
        <v>0</v>
      </c>
      <c r="Q45" s="64">
        <v>0</v>
      </c>
      <c r="R45" s="64">
        <v>0</v>
      </c>
    </row>
    <row r="46" spans="1:18">
      <c r="A46" s="65" t="s">
        <v>1592</v>
      </c>
      <c r="B46" s="12"/>
      <c r="C46" s="12"/>
      <c r="D46" s="12"/>
      <c r="I46" s="67">
        <v>1.18</v>
      </c>
      <c r="L46" s="66">
        <v>2.9000000000000001E-2</v>
      </c>
      <c r="M46" s="67">
        <v>1250000</v>
      </c>
      <c r="O46" s="67">
        <v>4202.9549999999999</v>
      </c>
      <c r="Q46" s="66">
        <v>1.67E-2</v>
      </c>
      <c r="R46" s="66">
        <v>2.0000000000000001E-4</v>
      </c>
    </row>
    <row r="47" spans="1:18">
      <c r="A47" t="s">
        <v>3286</v>
      </c>
      <c r="B47" t="s">
        <v>3287</v>
      </c>
      <c r="C47" t="s">
        <v>120</v>
      </c>
      <c r="D47" t="s">
        <v>1814</v>
      </c>
      <c r="E47" t="s">
        <v>869</v>
      </c>
      <c r="F47" t="s">
        <v>631</v>
      </c>
      <c r="G47" t="s">
        <v>208</v>
      </c>
      <c r="H47" t="s">
        <v>3288</v>
      </c>
      <c r="I47" s="63">
        <v>1.18</v>
      </c>
      <c r="J47" t="s">
        <v>103</v>
      </c>
      <c r="K47" s="64">
        <v>4.4499999999999998E-2</v>
      </c>
      <c r="L47" s="64">
        <v>2.9000000000000001E-2</v>
      </c>
      <c r="M47" s="63">
        <v>1250000</v>
      </c>
      <c r="N47" s="63">
        <v>103.14</v>
      </c>
      <c r="O47" s="63">
        <v>4202.9549999999999</v>
      </c>
      <c r="P47" s="64">
        <v>5.7000000000000002E-3</v>
      </c>
      <c r="Q47" s="64">
        <v>1.67E-2</v>
      </c>
      <c r="R47" s="64">
        <v>2.0000000000000001E-4</v>
      </c>
    </row>
    <row r="48" spans="1:18">
      <c r="A48" s="65" t="s">
        <v>256</v>
      </c>
      <c r="B48" s="12"/>
      <c r="C48" s="12"/>
      <c r="D48" s="12"/>
      <c r="I48" s="67">
        <v>0</v>
      </c>
      <c r="L48" s="66">
        <v>0</v>
      </c>
      <c r="M48" s="67">
        <v>0</v>
      </c>
      <c r="O48" s="67">
        <v>0</v>
      </c>
      <c r="Q48" s="66">
        <v>0</v>
      </c>
      <c r="R48" s="66">
        <v>0</v>
      </c>
    </row>
    <row r="49" spans="1:18">
      <c r="A49" s="65" t="s">
        <v>402</v>
      </c>
      <c r="B49" s="12"/>
      <c r="C49" s="12"/>
      <c r="D49" s="12"/>
      <c r="I49" s="67">
        <v>0</v>
      </c>
      <c r="L49" s="66">
        <v>0</v>
      </c>
      <c r="M49" s="67">
        <v>0</v>
      </c>
      <c r="O49" s="67">
        <v>0</v>
      </c>
      <c r="Q49" s="66">
        <v>0</v>
      </c>
      <c r="R49" s="66">
        <v>0</v>
      </c>
    </row>
    <row r="50" spans="1:18">
      <c r="A50" t="s">
        <v>252</v>
      </c>
      <c r="B50" t="s">
        <v>252</v>
      </c>
      <c r="C50" s="12"/>
      <c r="D50" s="12"/>
      <c r="E50" t="s">
        <v>252</v>
      </c>
      <c r="F50" t="s">
        <v>252</v>
      </c>
      <c r="I50" s="63">
        <v>0</v>
      </c>
      <c r="J50" t="s">
        <v>252</v>
      </c>
      <c r="K50" s="64">
        <v>0</v>
      </c>
      <c r="L50" s="64">
        <v>0</v>
      </c>
      <c r="M50" s="63">
        <v>0</v>
      </c>
      <c r="N50" s="63">
        <v>0</v>
      </c>
      <c r="O50" s="63">
        <v>0</v>
      </c>
      <c r="P50" s="64">
        <v>0</v>
      </c>
      <c r="Q50" s="64">
        <v>0</v>
      </c>
      <c r="R50" s="64">
        <v>0</v>
      </c>
    </row>
    <row r="51" spans="1:18">
      <c r="A51" s="65" t="s">
        <v>403</v>
      </c>
      <c r="B51" s="12"/>
      <c r="C51" s="12"/>
      <c r="D51" s="12"/>
      <c r="I51" s="67">
        <v>0</v>
      </c>
      <c r="L51" s="66">
        <v>0</v>
      </c>
      <c r="M51" s="67">
        <v>0</v>
      </c>
      <c r="O51" s="67">
        <v>0</v>
      </c>
      <c r="Q51" s="66">
        <v>0</v>
      </c>
      <c r="R51" s="66">
        <v>0</v>
      </c>
    </row>
    <row r="52" spans="1:18">
      <c r="A52" t="s">
        <v>252</v>
      </c>
      <c r="B52" t="s">
        <v>252</v>
      </c>
      <c r="C52" s="12"/>
      <c r="D52" s="12"/>
      <c r="E52" t="s">
        <v>252</v>
      </c>
      <c r="F52" t="s">
        <v>252</v>
      </c>
      <c r="I52" s="63">
        <v>0</v>
      </c>
      <c r="J52" t="s">
        <v>252</v>
      </c>
      <c r="K52" s="64">
        <v>0</v>
      </c>
      <c r="L52" s="64">
        <v>0</v>
      </c>
      <c r="M52" s="63">
        <v>0</v>
      </c>
      <c r="N52" s="63">
        <v>0</v>
      </c>
      <c r="O52" s="63">
        <v>0</v>
      </c>
      <c r="P52" s="64">
        <v>0</v>
      </c>
      <c r="Q52" s="64">
        <v>0</v>
      </c>
      <c r="R52" s="64">
        <v>0</v>
      </c>
    </row>
    <row r="53" spans="1:18">
      <c r="A53" s="140" t="s">
        <v>258</v>
      </c>
      <c r="B53" s="12"/>
      <c r="C53" s="12"/>
      <c r="D53" s="12"/>
    </row>
    <row r="54" spans="1:18">
      <c r="A54" s="140" t="s">
        <v>396</v>
      </c>
      <c r="B54" s="12"/>
      <c r="C54" s="12"/>
      <c r="D54" s="12"/>
    </row>
    <row r="55" spans="1:18">
      <c r="A55" s="140" t="s">
        <v>397</v>
      </c>
      <c r="B55" s="12"/>
      <c r="C55" s="12"/>
      <c r="D55" s="12"/>
    </row>
    <row r="56" spans="1:18">
      <c r="A56" s="140" t="s">
        <v>398</v>
      </c>
      <c r="B56" s="12"/>
      <c r="C56" s="12"/>
      <c r="D56" s="12"/>
    </row>
    <row r="57" spans="1:18" hidden="1">
      <c r="B57" s="12"/>
      <c r="C57" s="12"/>
      <c r="D57" s="12"/>
    </row>
    <row r="58" spans="1:18" hidden="1">
      <c r="B58" s="12"/>
      <c r="C58" s="12"/>
      <c r="D58" s="12"/>
    </row>
    <row r="59" spans="1:18" hidden="1">
      <c r="B59" s="12"/>
      <c r="C59" s="12"/>
      <c r="D59" s="12"/>
    </row>
    <row r="60" spans="1:18" hidden="1">
      <c r="B60" s="12"/>
      <c r="C60" s="12"/>
      <c r="D60" s="12"/>
    </row>
    <row r="61" spans="1:18" hidden="1">
      <c r="B61" s="12"/>
      <c r="C61" s="12"/>
      <c r="D61" s="12"/>
    </row>
    <row r="62" spans="1:18" hidden="1">
      <c r="B62" s="12"/>
      <c r="C62" s="12"/>
      <c r="D62" s="12"/>
    </row>
    <row r="63" spans="1:18" hidden="1">
      <c r="B63" s="12"/>
      <c r="C63" s="12"/>
      <c r="D63" s="12"/>
    </row>
    <row r="64" spans="1:18" hidden="1">
      <c r="B64" s="12"/>
      <c r="C64" s="12"/>
      <c r="D64" s="12"/>
    </row>
    <row r="65" spans="2:4" hidden="1">
      <c r="B65" s="12"/>
      <c r="C65" s="12"/>
      <c r="D65" s="12"/>
    </row>
    <row r="66" spans="2:4" hidden="1">
      <c r="B66" s="12"/>
      <c r="C66" s="12"/>
      <c r="D66" s="12"/>
    </row>
    <row r="67" spans="2:4" hidden="1">
      <c r="B67" s="12"/>
      <c r="C67" s="12"/>
      <c r="D67" s="12"/>
    </row>
    <row r="68" spans="2:4" hidden="1">
      <c r="B68" s="12"/>
      <c r="C68" s="12"/>
      <c r="D68" s="12"/>
    </row>
    <row r="69" spans="2:4" hidden="1">
      <c r="B69" s="12"/>
      <c r="C69" s="12"/>
      <c r="D69" s="12"/>
    </row>
    <row r="70" spans="2:4" hidden="1">
      <c r="B70" s="12"/>
      <c r="C70" s="12"/>
      <c r="D70" s="12"/>
    </row>
    <row r="71" spans="2:4" hidden="1">
      <c r="B71" s="12"/>
      <c r="C71" s="12"/>
      <c r="D71" s="12"/>
    </row>
    <row r="72" spans="2:4" hidden="1">
      <c r="B72" s="12"/>
      <c r="C72" s="12"/>
      <c r="D72" s="12"/>
    </row>
    <row r="73" spans="2:4" hidden="1">
      <c r="B73" s="12"/>
      <c r="C73" s="12"/>
      <c r="D73" s="12"/>
    </row>
    <row r="74" spans="2:4" hidden="1">
      <c r="B74" s="12"/>
      <c r="C74" s="12"/>
      <c r="D74" s="12"/>
    </row>
    <row r="75" spans="2:4" hidden="1">
      <c r="B75" s="12"/>
      <c r="C75" s="12"/>
      <c r="D75" s="12"/>
    </row>
    <row r="76" spans="2:4" hidden="1">
      <c r="B76" s="12"/>
      <c r="C76" s="12"/>
      <c r="D76" s="12"/>
    </row>
    <row r="77" spans="2:4" hidden="1">
      <c r="B77" s="12"/>
      <c r="C77" s="12"/>
      <c r="D77" s="12"/>
    </row>
    <row r="78" spans="2:4" hidden="1">
      <c r="B78" s="12"/>
      <c r="C78" s="12"/>
      <c r="D78" s="12"/>
    </row>
    <row r="79" spans="2:4" hidden="1">
      <c r="B79" s="12"/>
      <c r="C79" s="12"/>
      <c r="D79" s="12"/>
    </row>
    <row r="80" spans="2:4" hidden="1">
      <c r="B80" s="12"/>
      <c r="C80" s="12"/>
      <c r="D80" s="12"/>
    </row>
    <row r="81" spans="2:4" hidden="1">
      <c r="B81" s="12"/>
      <c r="C81" s="12"/>
      <c r="D81" s="12"/>
    </row>
    <row r="82" spans="2:4" hidden="1">
      <c r="B82" s="12"/>
      <c r="C82" s="12"/>
      <c r="D82" s="12"/>
    </row>
    <row r="83" spans="2:4" hidden="1">
      <c r="B83" s="12"/>
      <c r="C83" s="12"/>
      <c r="D83" s="12"/>
    </row>
    <row r="84" spans="2:4" hidden="1">
      <c r="B84" s="12"/>
      <c r="C84" s="12"/>
      <c r="D84" s="12"/>
    </row>
    <row r="85" spans="2:4" hidden="1">
      <c r="B85" s="12"/>
      <c r="C85" s="12"/>
      <c r="D85" s="12"/>
    </row>
    <row r="86" spans="2:4" hidden="1">
      <c r="B86" s="12"/>
      <c r="C86" s="12"/>
      <c r="D86" s="12"/>
    </row>
    <row r="87" spans="2:4" hidden="1">
      <c r="B87" s="12"/>
      <c r="C87" s="12"/>
      <c r="D87" s="12"/>
    </row>
    <row r="88" spans="2:4" hidden="1">
      <c r="B88" s="12"/>
      <c r="C88" s="12"/>
      <c r="D88" s="12"/>
    </row>
    <row r="89" spans="2:4" hidden="1">
      <c r="B89" s="12"/>
      <c r="C89" s="12"/>
      <c r="D89" s="12"/>
    </row>
    <row r="90" spans="2:4" hidden="1">
      <c r="B90" s="12"/>
      <c r="C90" s="12"/>
      <c r="D90" s="12"/>
    </row>
    <row r="91" spans="2:4" hidden="1">
      <c r="B91" s="12"/>
      <c r="C91" s="12"/>
      <c r="D91" s="12"/>
    </row>
    <row r="92" spans="2:4" hidden="1">
      <c r="B92" s="12"/>
      <c r="C92" s="12"/>
      <c r="D92" s="12"/>
    </row>
    <row r="93" spans="2:4" hidden="1">
      <c r="B93" s="12"/>
      <c r="C93" s="12"/>
      <c r="D93" s="12"/>
    </row>
    <row r="94" spans="2:4" hidden="1">
      <c r="B94" s="12"/>
      <c r="C94" s="12"/>
      <c r="D94" s="12"/>
    </row>
    <row r="95" spans="2:4" hidden="1">
      <c r="B95" s="12"/>
      <c r="C95" s="12"/>
      <c r="D95" s="12"/>
    </row>
    <row r="96" spans="2:4" hidden="1">
      <c r="B96" s="12"/>
      <c r="C96" s="12"/>
      <c r="D96" s="12"/>
    </row>
    <row r="97" spans="2:4" hidden="1">
      <c r="B97" s="12"/>
      <c r="C97" s="12"/>
      <c r="D97" s="12"/>
    </row>
    <row r="98" spans="2:4" hidden="1">
      <c r="B98" s="12"/>
      <c r="C98" s="12"/>
      <c r="D98" s="12"/>
    </row>
    <row r="99" spans="2:4" hidden="1">
      <c r="B99" s="12"/>
      <c r="C99" s="12"/>
      <c r="D99" s="12"/>
    </row>
    <row r="100" spans="2:4" hidden="1">
      <c r="B100" s="12"/>
      <c r="C100" s="12"/>
      <c r="D100" s="12"/>
    </row>
    <row r="101" spans="2:4" hidden="1">
      <c r="B101" s="12"/>
      <c r="C101" s="12"/>
      <c r="D101" s="12"/>
    </row>
    <row r="102" spans="2:4" hidden="1">
      <c r="B102" s="12"/>
      <c r="C102" s="12"/>
      <c r="D102" s="12"/>
    </row>
    <row r="103" spans="2:4" hidden="1">
      <c r="B103" s="12"/>
      <c r="C103" s="12"/>
      <c r="D103" s="12"/>
    </row>
    <row r="104" spans="2:4" hidden="1">
      <c r="B104" s="12"/>
      <c r="C104" s="12"/>
      <c r="D104" s="12"/>
    </row>
    <row r="105" spans="2:4" hidden="1">
      <c r="B105" s="12"/>
      <c r="C105" s="12"/>
      <c r="D105" s="12"/>
    </row>
    <row r="106" spans="2:4" hidden="1">
      <c r="B106" s="12"/>
      <c r="C106" s="12"/>
      <c r="D106" s="12"/>
    </row>
    <row r="107" spans="2:4" hidden="1">
      <c r="B107" s="12"/>
      <c r="C107" s="12"/>
      <c r="D107" s="12"/>
    </row>
    <row r="108" spans="2:4" hidden="1">
      <c r="B108" s="12"/>
      <c r="C108" s="12"/>
      <c r="D108" s="12"/>
    </row>
    <row r="109" spans="2:4" hidden="1">
      <c r="B109" s="12"/>
      <c r="C109" s="12"/>
      <c r="D109" s="12"/>
    </row>
    <row r="110" spans="2:4" hidden="1">
      <c r="B110" s="12"/>
      <c r="C110" s="12"/>
      <c r="D110" s="12"/>
    </row>
    <row r="111" spans="2:4" hidden="1">
      <c r="B111" s="12"/>
      <c r="C111" s="12"/>
      <c r="D111" s="12"/>
    </row>
    <row r="112" spans="2:4" hidden="1">
      <c r="B112" s="12"/>
      <c r="C112" s="12"/>
      <c r="D112" s="12"/>
    </row>
    <row r="113" spans="2:4" hidden="1">
      <c r="B113" s="12"/>
      <c r="C113" s="12"/>
      <c r="D113" s="12"/>
    </row>
    <row r="114" spans="2:4" hidden="1">
      <c r="B114" s="12"/>
      <c r="C114" s="12"/>
      <c r="D114" s="12"/>
    </row>
    <row r="115" spans="2:4" hidden="1">
      <c r="B115" s="12"/>
      <c r="C115" s="12"/>
      <c r="D115" s="12"/>
    </row>
    <row r="116" spans="2:4" hidden="1">
      <c r="B116" s="12"/>
      <c r="C116" s="12"/>
      <c r="D116" s="12"/>
    </row>
    <row r="117" spans="2:4" hidden="1">
      <c r="B117" s="12"/>
      <c r="C117" s="12"/>
      <c r="D117" s="12"/>
    </row>
    <row r="118" spans="2:4" hidden="1">
      <c r="B118" s="12"/>
      <c r="C118" s="12"/>
      <c r="D118" s="12"/>
    </row>
    <row r="119" spans="2:4" hidden="1">
      <c r="B119" s="12"/>
      <c r="C119" s="12"/>
      <c r="D119" s="12"/>
    </row>
    <row r="120" spans="2:4" hidden="1">
      <c r="B120" s="12"/>
      <c r="C120" s="12"/>
      <c r="D120" s="12"/>
    </row>
    <row r="121" spans="2:4" hidden="1">
      <c r="B121" s="12"/>
      <c r="C121" s="12"/>
      <c r="D121" s="12"/>
    </row>
    <row r="122" spans="2:4" hidden="1">
      <c r="B122" s="12"/>
      <c r="C122" s="12"/>
      <c r="D122" s="12"/>
    </row>
    <row r="123" spans="2:4" hidden="1">
      <c r="B123" s="12"/>
      <c r="C123" s="12"/>
      <c r="D123" s="12"/>
    </row>
    <row r="124" spans="2:4" hidden="1">
      <c r="B124" s="12"/>
      <c r="C124" s="12"/>
      <c r="D124" s="12"/>
    </row>
    <row r="125" spans="2:4" hidden="1">
      <c r="B125" s="12"/>
      <c r="C125" s="12"/>
      <c r="D125" s="12"/>
    </row>
    <row r="126" spans="2:4" hidden="1">
      <c r="B126" s="12"/>
      <c r="C126" s="12"/>
      <c r="D126" s="12"/>
    </row>
    <row r="127" spans="2:4" hidden="1">
      <c r="B127" s="12"/>
      <c r="C127" s="12"/>
      <c r="D127" s="12"/>
    </row>
    <row r="128" spans="2:4" hidden="1">
      <c r="B128" s="12"/>
      <c r="C128" s="12"/>
      <c r="D128" s="12"/>
    </row>
    <row r="129" spans="2:4" hidden="1">
      <c r="B129" s="12"/>
      <c r="C129" s="12"/>
      <c r="D129" s="12"/>
    </row>
    <row r="130" spans="2:4" hidden="1">
      <c r="B130" s="12"/>
      <c r="C130" s="12"/>
      <c r="D130" s="12"/>
    </row>
    <row r="131" spans="2:4" hidden="1">
      <c r="B131" s="12"/>
      <c r="C131" s="12"/>
      <c r="D131" s="12"/>
    </row>
    <row r="132" spans="2:4" hidden="1">
      <c r="B132" s="12"/>
      <c r="C132" s="12"/>
      <c r="D132" s="12"/>
    </row>
    <row r="133" spans="2:4" hidden="1">
      <c r="B133" s="12"/>
      <c r="C133" s="12"/>
      <c r="D133" s="12"/>
    </row>
    <row r="134" spans="2:4" hidden="1">
      <c r="B134" s="12"/>
      <c r="C134" s="12"/>
      <c r="D134" s="12"/>
    </row>
    <row r="135" spans="2:4" hidden="1">
      <c r="B135" s="12"/>
      <c r="C135" s="12"/>
      <c r="D135" s="12"/>
    </row>
    <row r="136" spans="2:4" hidden="1">
      <c r="B136" s="12"/>
      <c r="C136" s="12"/>
      <c r="D136" s="12"/>
    </row>
    <row r="137" spans="2:4" hidden="1">
      <c r="B137" s="12"/>
      <c r="C137" s="12"/>
      <c r="D137" s="12"/>
    </row>
    <row r="138" spans="2:4" hidden="1">
      <c r="B138" s="12"/>
      <c r="C138" s="12"/>
      <c r="D138" s="12"/>
    </row>
    <row r="139" spans="2:4" hidden="1">
      <c r="B139" s="12"/>
      <c r="C139" s="12"/>
      <c r="D139" s="12"/>
    </row>
    <row r="140" spans="2:4" hidden="1">
      <c r="B140" s="12"/>
      <c r="C140" s="12"/>
      <c r="D140" s="12"/>
    </row>
    <row r="141" spans="2:4" hidden="1">
      <c r="B141" s="12"/>
      <c r="C141" s="12"/>
      <c r="D141" s="12"/>
    </row>
    <row r="142" spans="2:4" hidden="1">
      <c r="B142" s="12"/>
      <c r="C142" s="12"/>
      <c r="D142" s="12"/>
    </row>
    <row r="143" spans="2:4" hidden="1">
      <c r="B143" s="12"/>
      <c r="C143" s="12"/>
      <c r="D143" s="12"/>
    </row>
    <row r="144" spans="2:4" hidden="1">
      <c r="B144" s="12"/>
      <c r="C144" s="12"/>
      <c r="D144" s="12"/>
    </row>
    <row r="145" spans="2:4" hidden="1">
      <c r="B145" s="12"/>
      <c r="C145" s="12"/>
      <c r="D145" s="12"/>
    </row>
    <row r="146" spans="2:4" hidden="1">
      <c r="B146" s="12"/>
      <c r="C146" s="12"/>
      <c r="D146" s="12"/>
    </row>
    <row r="147" spans="2:4" hidden="1">
      <c r="B147" s="12"/>
      <c r="C147" s="12"/>
      <c r="D147" s="12"/>
    </row>
    <row r="148" spans="2:4" hidden="1">
      <c r="B148" s="12"/>
      <c r="C148" s="12"/>
      <c r="D148" s="12"/>
    </row>
    <row r="149" spans="2:4" hidden="1">
      <c r="B149" s="12"/>
      <c r="C149" s="12"/>
      <c r="D149" s="12"/>
    </row>
    <row r="150" spans="2:4" hidden="1">
      <c r="B150" s="12"/>
      <c r="C150" s="12"/>
      <c r="D150" s="12"/>
    </row>
    <row r="151" spans="2:4" hidden="1">
      <c r="B151" s="12"/>
      <c r="C151" s="12"/>
      <c r="D151" s="12"/>
    </row>
    <row r="152" spans="2:4" hidden="1">
      <c r="B152" s="12"/>
      <c r="C152" s="12"/>
      <c r="D152" s="12"/>
    </row>
    <row r="153" spans="2:4" hidden="1">
      <c r="B153" s="12"/>
      <c r="C153" s="12"/>
      <c r="D153" s="12"/>
    </row>
    <row r="154" spans="2:4" hidden="1">
      <c r="B154" s="12"/>
      <c r="C154" s="12"/>
      <c r="D154" s="12"/>
    </row>
    <row r="155" spans="2:4" hidden="1">
      <c r="B155" s="12"/>
      <c r="C155" s="12"/>
      <c r="D155" s="12"/>
    </row>
    <row r="156" spans="2:4" hidden="1">
      <c r="B156" s="12"/>
      <c r="C156" s="12"/>
      <c r="D156" s="12"/>
    </row>
    <row r="157" spans="2:4" hidden="1">
      <c r="B157" s="12"/>
      <c r="C157" s="12"/>
      <c r="D157" s="12"/>
    </row>
    <row r="158" spans="2:4" hidden="1">
      <c r="B158" s="12"/>
      <c r="C158" s="12"/>
      <c r="D158" s="12"/>
    </row>
    <row r="159" spans="2:4" hidden="1">
      <c r="B159" s="12"/>
      <c r="C159" s="12"/>
      <c r="D159" s="12"/>
    </row>
    <row r="160" spans="2:4" hidden="1">
      <c r="B160" s="12"/>
      <c r="C160" s="12"/>
      <c r="D160" s="12"/>
    </row>
    <row r="161" spans="2:4" hidden="1">
      <c r="B161" s="12"/>
      <c r="C161" s="12"/>
      <c r="D161" s="12"/>
    </row>
    <row r="162" spans="2:4" hidden="1">
      <c r="B162" s="12"/>
      <c r="C162" s="12"/>
      <c r="D162" s="12"/>
    </row>
    <row r="163" spans="2:4" hidden="1">
      <c r="B163" s="12"/>
      <c r="C163" s="12"/>
      <c r="D163" s="12"/>
    </row>
    <row r="164" spans="2:4" hidden="1">
      <c r="B164" s="12"/>
      <c r="C164" s="12"/>
      <c r="D164" s="12"/>
    </row>
    <row r="165" spans="2:4" hidden="1">
      <c r="B165" s="12"/>
      <c r="C165" s="12"/>
      <c r="D165" s="12"/>
    </row>
    <row r="166" spans="2:4" hidden="1">
      <c r="B166" s="12"/>
      <c r="C166" s="12"/>
      <c r="D166" s="12"/>
    </row>
    <row r="167" spans="2:4" hidden="1">
      <c r="B167" s="12"/>
      <c r="C167" s="12"/>
      <c r="D167" s="12"/>
    </row>
    <row r="168" spans="2:4" hidden="1">
      <c r="B168" s="12"/>
      <c r="C168" s="12"/>
      <c r="D168" s="12"/>
    </row>
    <row r="169" spans="2:4" hidden="1">
      <c r="B169" s="12"/>
      <c r="C169" s="12"/>
      <c r="D169" s="12"/>
    </row>
    <row r="170" spans="2:4" hidden="1">
      <c r="B170" s="12"/>
      <c r="C170" s="12"/>
      <c r="D170" s="12"/>
    </row>
    <row r="171" spans="2:4" hidden="1">
      <c r="B171" s="12"/>
      <c r="C171" s="12"/>
      <c r="D171" s="12"/>
    </row>
    <row r="172" spans="2:4" hidden="1">
      <c r="B172" s="12"/>
      <c r="C172" s="12"/>
      <c r="D172" s="12"/>
    </row>
    <row r="173" spans="2:4" hidden="1">
      <c r="B173" s="12"/>
      <c r="C173" s="12"/>
      <c r="D173" s="12"/>
    </row>
    <row r="174" spans="2:4" hidden="1">
      <c r="B174" s="12"/>
      <c r="C174" s="12"/>
      <c r="D174" s="12"/>
    </row>
    <row r="175" spans="2:4" hidden="1">
      <c r="B175" s="12"/>
      <c r="C175" s="12"/>
      <c r="D175" s="12"/>
    </row>
    <row r="176" spans="2:4" hidden="1">
      <c r="B176" s="12"/>
      <c r="C176" s="12"/>
      <c r="D176" s="12"/>
    </row>
    <row r="177" spans="2:4" hidden="1">
      <c r="B177" s="12"/>
      <c r="C177" s="12"/>
      <c r="D177" s="12"/>
    </row>
    <row r="178" spans="2:4" hidden="1">
      <c r="B178" s="12"/>
      <c r="C178" s="12"/>
      <c r="D178" s="12"/>
    </row>
    <row r="179" spans="2:4" hidden="1">
      <c r="B179" s="12"/>
      <c r="C179" s="12"/>
      <c r="D179" s="12"/>
    </row>
    <row r="180" spans="2:4" hidden="1">
      <c r="B180" s="12"/>
      <c r="C180" s="12"/>
      <c r="D180" s="12"/>
    </row>
    <row r="181" spans="2:4" hidden="1">
      <c r="B181" s="12"/>
      <c r="C181" s="12"/>
      <c r="D181" s="12"/>
    </row>
    <row r="182" spans="2:4" hidden="1">
      <c r="B182" s="12"/>
      <c r="C182" s="12"/>
      <c r="D182" s="12"/>
    </row>
    <row r="183" spans="2:4" hidden="1">
      <c r="B183" s="12"/>
      <c r="C183" s="12"/>
      <c r="D183" s="12"/>
    </row>
    <row r="184" spans="2:4" hidden="1">
      <c r="B184" s="12"/>
      <c r="C184" s="12"/>
      <c r="D184" s="12"/>
    </row>
    <row r="185" spans="2:4" hidden="1">
      <c r="B185" s="12"/>
      <c r="C185" s="12"/>
      <c r="D185" s="12"/>
    </row>
    <row r="186" spans="2:4" hidden="1">
      <c r="B186" s="12"/>
      <c r="C186" s="12"/>
      <c r="D186" s="12"/>
    </row>
    <row r="187" spans="2:4" hidden="1">
      <c r="B187" s="12"/>
      <c r="C187" s="12"/>
      <c r="D187" s="12"/>
    </row>
    <row r="188" spans="2:4" hidden="1">
      <c r="B188" s="12"/>
      <c r="C188" s="12"/>
      <c r="D188" s="12"/>
    </row>
    <row r="189" spans="2:4" hidden="1">
      <c r="B189" s="12"/>
      <c r="C189" s="12"/>
      <c r="D189" s="12"/>
    </row>
    <row r="190" spans="2:4" hidden="1">
      <c r="B190" s="12"/>
      <c r="C190" s="12"/>
      <c r="D190" s="12"/>
    </row>
    <row r="191" spans="2:4" hidden="1">
      <c r="B191" s="12"/>
      <c r="C191" s="12"/>
      <c r="D191" s="12"/>
    </row>
    <row r="192" spans="2:4" hidden="1">
      <c r="B192" s="12"/>
      <c r="C192" s="12"/>
      <c r="D192" s="12"/>
    </row>
    <row r="193" spans="2:4" hidden="1">
      <c r="B193" s="12"/>
      <c r="C193" s="12"/>
      <c r="D193" s="12"/>
    </row>
    <row r="194" spans="2:4" hidden="1">
      <c r="B194" s="12"/>
      <c r="C194" s="12"/>
      <c r="D194" s="12"/>
    </row>
    <row r="195" spans="2:4" hidden="1">
      <c r="B195" s="12"/>
      <c r="C195" s="12"/>
      <c r="D195" s="12"/>
    </row>
    <row r="196" spans="2:4" hidden="1">
      <c r="B196" s="12"/>
      <c r="C196" s="12"/>
      <c r="D196" s="12"/>
    </row>
    <row r="197" spans="2:4" hidden="1">
      <c r="B197" s="12"/>
      <c r="C197" s="12"/>
      <c r="D197" s="12"/>
    </row>
    <row r="198" spans="2:4" hidden="1">
      <c r="B198" s="12"/>
      <c r="C198" s="12"/>
      <c r="D198" s="12"/>
    </row>
    <row r="199" spans="2:4" hidden="1">
      <c r="B199" s="12"/>
      <c r="C199" s="12"/>
      <c r="D199" s="12"/>
    </row>
    <row r="200" spans="2:4" hidden="1">
      <c r="B200" s="12"/>
      <c r="C200" s="12"/>
      <c r="D200" s="12"/>
    </row>
    <row r="201" spans="2:4" hidden="1">
      <c r="B201" s="12"/>
      <c r="C201" s="12"/>
      <c r="D201" s="12"/>
    </row>
    <row r="202" spans="2:4" hidden="1">
      <c r="B202" s="12"/>
      <c r="C202" s="12"/>
      <c r="D202" s="12"/>
    </row>
    <row r="203" spans="2:4" hidden="1">
      <c r="B203" s="12"/>
      <c r="C203" s="12"/>
      <c r="D203" s="12"/>
    </row>
    <row r="204" spans="2:4" hidden="1">
      <c r="B204" s="12"/>
      <c r="C204" s="12"/>
      <c r="D204" s="12"/>
    </row>
    <row r="205" spans="2:4" hidden="1">
      <c r="B205" s="12"/>
      <c r="C205" s="12"/>
      <c r="D205" s="12"/>
    </row>
    <row r="206" spans="2:4" hidden="1">
      <c r="B206" s="12"/>
      <c r="C206" s="12"/>
      <c r="D206" s="12"/>
    </row>
    <row r="207" spans="2:4" hidden="1">
      <c r="B207" s="12"/>
      <c r="C207" s="12"/>
      <c r="D207" s="12"/>
    </row>
    <row r="208" spans="2:4" hidden="1">
      <c r="B208" s="12"/>
      <c r="C208" s="12"/>
      <c r="D208" s="12"/>
    </row>
    <row r="209" spans="2:4" hidden="1">
      <c r="B209" s="12"/>
      <c r="C209" s="12"/>
      <c r="D209" s="12"/>
    </row>
    <row r="210" spans="2:4" hidden="1">
      <c r="B210" s="12"/>
      <c r="C210" s="12"/>
      <c r="D210" s="12"/>
    </row>
    <row r="211" spans="2:4" hidden="1">
      <c r="B211" s="12"/>
      <c r="C211" s="12"/>
      <c r="D211" s="12"/>
    </row>
    <row r="212" spans="2:4" hidden="1">
      <c r="B212" s="12"/>
      <c r="C212" s="12"/>
      <c r="D212" s="12"/>
    </row>
    <row r="213" spans="2:4" hidden="1">
      <c r="B213" s="12"/>
      <c r="C213" s="12"/>
      <c r="D213" s="12"/>
    </row>
    <row r="214" spans="2:4" hidden="1">
      <c r="B214" s="12"/>
      <c r="C214" s="12"/>
      <c r="D214" s="12"/>
    </row>
    <row r="215" spans="2:4" hidden="1">
      <c r="B215" s="12"/>
      <c r="C215" s="12"/>
      <c r="D215" s="12"/>
    </row>
    <row r="216" spans="2:4" hidden="1">
      <c r="B216" s="12"/>
      <c r="C216" s="12"/>
      <c r="D216" s="12"/>
    </row>
    <row r="217" spans="2:4" hidden="1">
      <c r="B217" s="12"/>
      <c r="C217" s="12"/>
      <c r="D217" s="12"/>
    </row>
    <row r="218" spans="2:4" hidden="1">
      <c r="B218" s="12"/>
      <c r="C218" s="12"/>
      <c r="D218" s="12"/>
    </row>
    <row r="219" spans="2:4" hidden="1">
      <c r="B219" s="12"/>
      <c r="C219" s="12"/>
      <c r="D219" s="12"/>
    </row>
    <row r="220" spans="2:4" hidden="1">
      <c r="B220" s="12"/>
      <c r="C220" s="12"/>
      <c r="D220" s="12"/>
    </row>
    <row r="221" spans="2:4" hidden="1">
      <c r="B221" s="12"/>
      <c r="C221" s="12"/>
      <c r="D221" s="12"/>
    </row>
    <row r="222" spans="2:4" hidden="1">
      <c r="B222" s="12"/>
      <c r="C222" s="12"/>
      <c r="D222" s="12"/>
    </row>
    <row r="223" spans="2:4" hidden="1">
      <c r="B223" s="12"/>
      <c r="C223" s="12"/>
      <c r="D223" s="12"/>
    </row>
    <row r="224" spans="2:4" hidden="1">
      <c r="B224" s="12"/>
      <c r="C224" s="12"/>
      <c r="D224" s="12"/>
    </row>
    <row r="225" spans="2:4" hidden="1">
      <c r="B225" s="12"/>
      <c r="C225" s="12"/>
      <c r="D225" s="12"/>
    </row>
    <row r="226" spans="2:4" hidden="1">
      <c r="B226" s="12"/>
      <c r="C226" s="12"/>
      <c r="D226" s="12"/>
    </row>
    <row r="227" spans="2:4" hidden="1">
      <c r="B227" s="12"/>
      <c r="C227" s="12"/>
      <c r="D227" s="12"/>
    </row>
    <row r="228" spans="2:4" hidden="1">
      <c r="B228" s="12"/>
      <c r="C228" s="12"/>
      <c r="D228" s="12"/>
    </row>
    <row r="229" spans="2:4" hidden="1">
      <c r="B229" s="12"/>
      <c r="C229" s="12"/>
      <c r="D229" s="12"/>
    </row>
    <row r="230" spans="2:4" hidden="1">
      <c r="B230" s="12"/>
      <c r="C230" s="12"/>
      <c r="D230" s="12"/>
    </row>
    <row r="231" spans="2:4" hidden="1">
      <c r="B231" s="12"/>
      <c r="C231" s="12"/>
      <c r="D231" s="12"/>
    </row>
    <row r="232" spans="2:4" hidden="1">
      <c r="B232" s="12"/>
      <c r="C232" s="12"/>
      <c r="D232" s="12"/>
    </row>
    <row r="233" spans="2:4" hidden="1">
      <c r="B233" s="12"/>
      <c r="C233" s="12"/>
      <c r="D233" s="12"/>
    </row>
    <row r="234" spans="2:4" hidden="1">
      <c r="B234" s="12"/>
      <c r="C234" s="12"/>
      <c r="D234" s="12"/>
    </row>
    <row r="235" spans="2:4" hidden="1">
      <c r="B235" s="12"/>
      <c r="C235" s="12"/>
      <c r="D235" s="12"/>
    </row>
    <row r="236" spans="2:4" hidden="1">
      <c r="B236" s="12"/>
      <c r="C236" s="12"/>
      <c r="D236" s="12"/>
    </row>
    <row r="237" spans="2:4" hidden="1">
      <c r="B237" s="12"/>
      <c r="C237" s="12"/>
      <c r="D237" s="12"/>
    </row>
    <row r="238" spans="2:4" hidden="1">
      <c r="B238" s="12"/>
      <c r="C238" s="12"/>
      <c r="D238" s="12"/>
    </row>
    <row r="239" spans="2:4" hidden="1">
      <c r="B239" s="12"/>
      <c r="C239" s="12"/>
      <c r="D239" s="12"/>
    </row>
    <row r="240" spans="2:4" hidden="1">
      <c r="B240" s="12"/>
      <c r="C240" s="12"/>
      <c r="D240" s="12"/>
    </row>
    <row r="241" spans="2:4" hidden="1">
      <c r="B241" s="12"/>
      <c r="C241" s="12"/>
      <c r="D241" s="12"/>
    </row>
    <row r="242" spans="2:4" hidden="1">
      <c r="B242" s="12"/>
      <c r="C242" s="12"/>
      <c r="D242" s="12"/>
    </row>
    <row r="243" spans="2:4" hidden="1">
      <c r="B243" s="12"/>
      <c r="C243" s="12"/>
      <c r="D243" s="12"/>
    </row>
    <row r="244" spans="2:4" hidden="1">
      <c r="B244" s="12"/>
      <c r="C244" s="12"/>
      <c r="D244" s="12"/>
    </row>
    <row r="245" spans="2:4" hidden="1">
      <c r="B245" s="12"/>
      <c r="C245" s="12"/>
      <c r="D245" s="12"/>
    </row>
    <row r="246" spans="2:4" hidden="1">
      <c r="B246" s="12"/>
      <c r="C246" s="12"/>
      <c r="D246" s="12"/>
    </row>
    <row r="247" spans="2:4" hidden="1">
      <c r="B247" s="12"/>
      <c r="C247" s="12"/>
      <c r="D247" s="12"/>
    </row>
    <row r="248" spans="2:4" hidden="1">
      <c r="B248" s="12"/>
      <c r="C248" s="12"/>
      <c r="D248" s="12"/>
    </row>
    <row r="249" spans="2:4" hidden="1">
      <c r="B249" s="12"/>
      <c r="C249" s="12"/>
      <c r="D249" s="12"/>
    </row>
    <row r="250" spans="2:4" hidden="1">
      <c r="B250" s="12"/>
      <c r="C250" s="12"/>
      <c r="D250" s="12"/>
    </row>
    <row r="251" spans="2:4" hidden="1">
      <c r="B251" s="12"/>
      <c r="C251" s="12"/>
      <c r="D251" s="12"/>
    </row>
    <row r="252" spans="2:4" hidden="1">
      <c r="B252" s="12"/>
      <c r="C252" s="12"/>
      <c r="D252" s="12"/>
    </row>
    <row r="253" spans="2:4" hidden="1">
      <c r="B253" s="12"/>
      <c r="C253" s="12"/>
      <c r="D253" s="12"/>
    </row>
    <row r="254" spans="2:4" hidden="1">
      <c r="B254" s="12"/>
      <c r="C254" s="12"/>
      <c r="D254" s="12"/>
    </row>
    <row r="255" spans="2:4" hidden="1">
      <c r="B255" s="12"/>
      <c r="C255" s="12"/>
      <c r="D255" s="12"/>
    </row>
    <row r="256" spans="2:4" hidden="1">
      <c r="B256" s="12"/>
      <c r="C256" s="12"/>
      <c r="D256" s="12"/>
    </row>
    <row r="257" spans="2:4" hidden="1">
      <c r="B257" s="12"/>
      <c r="C257" s="12"/>
      <c r="D257" s="12"/>
    </row>
    <row r="258" spans="2:4" hidden="1">
      <c r="B258" s="12"/>
      <c r="C258" s="12"/>
      <c r="D258" s="12"/>
    </row>
    <row r="259" spans="2:4" hidden="1">
      <c r="B259" s="12"/>
      <c r="C259" s="12"/>
      <c r="D259" s="12"/>
    </row>
    <row r="260" spans="2:4" hidden="1">
      <c r="B260" s="12"/>
      <c r="C260" s="12"/>
      <c r="D260" s="12"/>
    </row>
    <row r="261" spans="2:4" hidden="1">
      <c r="B261" s="12"/>
      <c r="C261" s="12"/>
      <c r="D261" s="12"/>
    </row>
    <row r="262" spans="2:4" hidden="1">
      <c r="B262" s="12"/>
      <c r="C262" s="12"/>
      <c r="D262" s="12"/>
    </row>
    <row r="263" spans="2:4" hidden="1">
      <c r="B263" s="12"/>
      <c r="C263" s="12"/>
      <c r="D263" s="12"/>
    </row>
    <row r="264" spans="2:4" hidden="1">
      <c r="B264" s="12"/>
      <c r="C264" s="12"/>
      <c r="D264" s="12"/>
    </row>
    <row r="265" spans="2:4" hidden="1">
      <c r="B265" s="12"/>
      <c r="C265" s="12"/>
      <c r="D265" s="12"/>
    </row>
    <row r="266" spans="2:4" hidden="1">
      <c r="B266" s="12"/>
      <c r="C266" s="12"/>
      <c r="D266" s="12"/>
    </row>
    <row r="267" spans="2:4" hidden="1">
      <c r="B267" s="12"/>
      <c r="C267" s="12"/>
      <c r="D267" s="12"/>
    </row>
    <row r="268" spans="2:4" hidden="1">
      <c r="B268" s="12"/>
      <c r="C268" s="12"/>
      <c r="D268" s="12"/>
    </row>
    <row r="269" spans="2:4" hidden="1">
      <c r="B269" s="12"/>
      <c r="C269" s="12"/>
      <c r="D269" s="12"/>
    </row>
    <row r="270" spans="2:4" hidden="1">
      <c r="B270" s="12"/>
      <c r="C270" s="12"/>
      <c r="D270" s="12"/>
    </row>
    <row r="271" spans="2:4" hidden="1">
      <c r="B271" s="12"/>
      <c r="C271" s="12"/>
      <c r="D271" s="12"/>
    </row>
    <row r="272" spans="2:4" hidden="1">
      <c r="B272" s="12"/>
      <c r="C272" s="12"/>
      <c r="D272" s="12"/>
    </row>
    <row r="273" spans="2:4" hidden="1">
      <c r="B273" s="12"/>
      <c r="C273" s="12"/>
      <c r="D273" s="12"/>
    </row>
    <row r="274" spans="2:4" hidden="1">
      <c r="B274" s="12"/>
      <c r="C274" s="12"/>
      <c r="D274" s="12"/>
    </row>
    <row r="275" spans="2:4" hidden="1">
      <c r="B275" s="12"/>
      <c r="C275" s="12"/>
      <c r="D275" s="12"/>
    </row>
    <row r="276" spans="2:4" hidden="1">
      <c r="B276" s="12"/>
      <c r="C276" s="12"/>
      <c r="D276" s="12"/>
    </row>
    <row r="277" spans="2:4" hidden="1">
      <c r="B277" s="12"/>
      <c r="C277" s="12"/>
      <c r="D277" s="12"/>
    </row>
    <row r="278" spans="2:4" hidden="1">
      <c r="B278" s="12"/>
      <c r="C278" s="12"/>
      <c r="D278" s="12"/>
    </row>
    <row r="279" spans="2:4" hidden="1">
      <c r="B279" s="12"/>
      <c r="C279" s="12"/>
      <c r="D279" s="12"/>
    </row>
    <row r="280" spans="2:4" hidden="1">
      <c r="B280" s="12"/>
      <c r="C280" s="12"/>
      <c r="D280" s="12"/>
    </row>
    <row r="281" spans="2:4" hidden="1">
      <c r="B281" s="12"/>
      <c r="C281" s="12"/>
      <c r="D281" s="12"/>
    </row>
    <row r="282" spans="2:4" hidden="1">
      <c r="B282" s="12"/>
      <c r="C282" s="12"/>
      <c r="D282" s="12"/>
    </row>
    <row r="283" spans="2:4" hidden="1">
      <c r="B283" s="12"/>
      <c r="C283" s="12"/>
      <c r="D283" s="12"/>
    </row>
    <row r="284" spans="2:4" hidden="1">
      <c r="B284" s="12"/>
      <c r="C284" s="12"/>
      <c r="D284" s="12"/>
    </row>
    <row r="285" spans="2:4" hidden="1">
      <c r="B285" s="12"/>
      <c r="C285" s="12"/>
      <c r="D285" s="12"/>
    </row>
    <row r="286" spans="2:4" hidden="1">
      <c r="B286" s="12"/>
      <c r="C286" s="12"/>
      <c r="D286" s="12"/>
    </row>
    <row r="287" spans="2:4" hidden="1">
      <c r="B287" s="12"/>
      <c r="C287" s="12"/>
      <c r="D287" s="12"/>
    </row>
    <row r="288" spans="2:4" hidden="1">
      <c r="B288" s="12"/>
      <c r="C288" s="12"/>
      <c r="D288" s="12"/>
    </row>
    <row r="289" spans="2:4" hidden="1">
      <c r="B289" s="12"/>
      <c r="C289" s="12"/>
      <c r="D289" s="12"/>
    </row>
    <row r="290" spans="2:4" hidden="1">
      <c r="B290" s="12"/>
      <c r="C290" s="12"/>
      <c r="D290" s="12"/>
    </row>
    <row r="291" spans="2:4" hidden="1">
      <c r="B291" s="12"/>
      <c r="C291" s="12"/>
      <c r="D291" s="12"/>
    </row>
    <row r="292" spans="2:4" hidden="1">
      <c r="B292" s="12"/>
      <c r="C292" s="12"/>
      <c r="D292" s="12"/>
    </row>
    <row r="293" spans="2:4" hidden="1">
      <c r="B293" s="12"/>
      <c r="C293" s="12"/>
      <c r="D293" s="12"/>
    </row>
    <row r="294" spans="2:4" hidden="1">
      <c r="B294" s="12"/>
      <c r="C294" s="12"/>
      <c r="D294" s="12"/>
    </row>
    <row r="295" spans="2:4" hidden="1">
      <c r="B295" s="12"/>
      <c r="C295" s="12"/>
      <c r="D295" s="12"/>
    </row>
    <row r="296" spans="2:4" hidden="1">
      <c r="B296" s="12"/>
      <c r="C296" s="12"/>
      <c r="D296" s="12"/>
    </row>
    <row r="297" spans="2:4" hidden="1">
      <c r="B297" s="12"/>
      <c r="C297" s="12"/>
      <c r="D297" s="12"/>
    </row>
    <row r="298" spans="2:4" hidden="1">
      <c r="B298" s="12"/>
      <c r="C298" s="12"/>
      <c r="D298" s="12"/>
    </row>
    <row r="299" spans="2:4" hidden="1">
      <c r="B299" s="12"/>
      <c r="C299" s="12"/>
      <c r="D299" s="12"/>
    </row>
    <row r="300" spans="2:4" hidden="1">
      <c r="B300" s="12"/>
      <c r="C300" s="12"/>
      <c r="D300" s="12"/>
    </row>
    <row r="301" spans="2:4" hidden="1">
      <c r="B301" s="12"/>
      <c r="C301" s="12"/>
      <c r="D301" s="12"/>
    </row>
    <row r="302" spans="2:4" hidden="1">
      <c r="B302" s="12"/>
      <c r="C302" s="12"/>
      <c r="D302" s="12"/>
    </row>
    <row r="303" spans="2:4" hidden="1">
      <c r="B303" s="12"/>
      <c r="C303" s="12"/>
      <c r="D303" s="12"/>
    </row>
    <row r="304" spans="2:4" hidden="1">
      <c r="B304" s="12"/>
      <c r="C304" s="12"/>
      <c r="D304" s="12"/>
    </row>
    <row r="305" spans="2:4" hidden="1">
      <c r="B305" s="12"/>
      <c r="C305" s="12"/>
      <c r="D305" s="12"/>
    </row>
    <row r="306" spans="2:4" hidden="1">
      <c r="B306" s="12"/>
      <c r="C306" s="12"/>
      <c r="D306" s="12"/>
    </row>
    <row r="307" spans="2:4" hidden="1">
      <c r="B307" s="12"/>
      <c r="C307" s="12"/>
      <c r="D307" s="12"/>
    </row>
    <row r="308" spans="2:4" hidden="1">
      <c r="B308" s="12"/>
      <c r="C308" s="12"/>
      <c r="D308" s="12"/>
    </row>
    <row r="309" spans="2:4" hidden="1">
      <c r="B309" s="12"/>
      <c r="C309" s="12"/>
      <c r="D309" s="12"/>
    </row>
    <row r="310" spans="2:4" hidden="1">
      <c r="B310" s="12"/>
      <c r="C310" s="12"/>
      <c r="D310" s="12"/>
    </row>
    <row r="311" spans="2:4" hidden="1">
      <c r="B311" s="12"/>
      <c r="C311" s="12"/>
      <c r="D311" s="12"/>
    </row>
    <row r="312" spans="2:4" hidden="1">
      <c r="B312" s="12"/>
      <c r="C312" s="12"/>
      <c r="D312" s="12"/>
    </row>
    <row r="313" spans="2:4" hidden="1">
      <c r="B313" s="12"/>
      <c r="C313" s="12"/>
      <c r="D313" s="12"/>
    </row>
    <row r="314" spans="2:4" hidden="1">
      <c r="B314" s="12"/>
      <c r="C314" s="12"/>
      <c r="D314" s="12"/>
    </row>
    <row r="315" spans="2:4" hidden="1">
      <c r="B315" s="12"/>
      <c r="C315" s="12"/>
      <c r="D315" s="12"/>
    </row>
    <row r="316" spans="2:4" hidden="1">
      <c r="B316" s="12"/>
      <c r="C316" s="12"/>
      <c r="D316" s="12"/>
    </row>
    <row r="317" spans="2:4" hidden="1">
      <c r="B317" s="12"/>
      <c r="C317" s="12"/>
      <c r="D317" s="12"/>
    </row>
    <row r="318" spans="2:4" hidden="1">
      <c r="B318" s="12"/>
      <c r="C318" s="12"/>
      <c r="D318" s="12"/>
    </row>
    <row r="319" spans="2:4" hidden="1">
      <c r="B319" s="12"/>
      <c r="C319" s="12"/>
      <c r="D319" s="12"/>
    </row>
    <row r="320" spans="2:4" hidden="1">
      <c r="B320" s="12"/>
      <c r="C320" s="12"/>
      <c r="D320" s="12"/>
    </row>
    <row r="321" spans="2:4" hidden="1">
      <c r="B321" s="12"/>
      <c r="C321" s="12"/>
      <c r="D321" s="12"/>
    </row>
    <row r="322" spans="2:4" hidden="1">
      <c r="B322" s="12"/>
      <c r="C322" s="12"/>
      <c r="D322" s="12"/>
    </row>
    <row r="323" spans="2:4" hidden="1">
      <c r="B323" s="12"/>
      <c r="C323" s="12"/>
      <c r="D323" s="12"/>
    </row>
    <row r="324" spans="2:4" hidden="1">
      <c r="B324" s="12"/>
      <c r="C324" s="12"/>
      <c r="D324" s="12"/>
    </row>
    <row r="325" spans="2:4" hidden="1">
      <c r="B325" s="12"/>
      <c r="C325" s="12"/>
      <c r="D325" s="12"/>
    </row>
    <row r="326" spans="2:4" hidden="1">
      <c r="B326" s="12"/>
      <c r="C326" s="12"/>
      <c r="D326" s="12"/>
    </row>
    <row r="327" spans="2:4" hidden="1">
      <c r="B327" s="12"/>
      <c r="C327" s="12"/>
      <c r="D327" s="12"/>
    </row>
    <row r="328" spans="2:4" hidden="1">
      <c r="B328" s="12"/>
      <c r="C328" s="12"/>
      <c r="D328" s="12"/>
    </row>
    <row r="329" spans="2:4" hidden="1">
      <c r="B329" s="12"/>
      <c r="C329" s="12"/>
      <c r="D329" s="12"/>
    </row>
    <row r="330" spans="2:4" hidden="1">
      <c r="B330" s="12"/>
      <c r="C330" s="12"/>
      <c r="D330" s="12"/>
    </row>
    <row r="331" spans="2:4" hidden="1">
      <c r="B331" s="12"/>
      <c r="C331" s="12"/>
      <c r="D331" s="12"/>
    </row>
    <row r="332" spans="2:4" hidden="1">
      <c r="B332" s="12"/>
      <c r="C332" s="12"/>
      <c r="D332" s="12"/>
    </row>
    <row r="333" spans="2:4" hidden="1">
      <c r="B333" s="12"/>
      <c r="C333" s="12"/>
      <c r="D333" s="12"/>
    </row>
    <row r="334" spans="2:4" hidden="1">
      <c r="B334" s="12"/>
      <c r="C334" s="12"/>
      <c r="D334" s="12"/>
    </row>
    <row r="335" spans="2:4" hidden="1">
      <c r="B335" s="12"/>
      <c r="C335" s="12"/>
      <c r="D335" s="12"/>
    </row>
    <row r="336" spans="2:4" hidden="1">
      <c r="B336" s="12"/>
      <c r="C336" s="12"/>
      <c r="D336" s="12"/>
    </row>
    <row r="337" spans="2:4" hidden="1">
      <c r="B337" s="12"/>
      <c r="C337" s="12"/>
      <c r="D337" s="12"/>
    </row>
    <row r="338" spans="2:4" hidden="1">
      <c r="B338" s="12"/>
      <c r="C338" s="12"/>
      <c r="D338" s="12"/>
    </row>
    <row r="339" spans="2:4" hidden="1">
      <c r="B339" s="12"/>
      <c r="C339" s="12"/>
      <c r="D339" s="12"/>
    </row>
    <row r="340" spans="2:4" hidden="1">
      <c r="B340" s="12"/>
      <c r="C340" s="12"/>
      <c r="D340" s="12"/>
    </row>
    <row r="341" spans="2:4" hidden="1">
      <c r="B341" s="12"/>
      <c r="C341" s="12"/>
      <c r="D341" s="12"/>
    </row>
    <row r="342" spans="2:4" hidden="1">
      <c r="B342" s="12"/>
      <c r="C342" s="12"/>
      <c r="D342" s="12"/>
    </row>
    <row r="343" spans="2:4" hidden="1">
      <c r="B343" s="12"/>
      <c r="C343" s="12"/>
      <c r="D343" s="12"/>
    </row>
    <row r="344" spans="2:4" hidden="1">
      <c r="B344" s="12"/>
      <c r="C344" s="12"/>
      <c r="D344" s="12"/>
    </row>
    <row r="345" spans="2:4" hidden="1">
      <c r="B345" s="12"/>
      <c r="C345" s="12"/>
      <c r="D345" s="12"/>
    </row>
    <row r="346" spans="2:4" hidden="1">
      <c r="B346" s="12"/>
      <c r="C346" s="12"/>
      <c r="D346" s="12"/>
    </row>
    <row r="347" spans="2:4" hidden="1">
      <c r="B347" s="12"/>
      <c r="C347" s="12"/>
      <c r="D347" s="12"/>
    </row>
    <row r="348" spans="2:4" hidden="1">
      <c r="B348" s="12"/>
      <c r="C348" s="12"/>
      <c r="D348" s="12"/>
    </row>
    <row r="349" spans="2:4" hidden="1">
      <c r="B349" s="12"/>
      <c r="C349" s="12"/>
      <c r="D349" s="12"/>
    </row>
    <row r="350" spans="2:4" hidden="1">
      <c r="B350" s="12"/>
      <c r="C350" s="12"/>
      <c r="D350" s="12"/>
    </row>
    <row r="351" spans="2:4" hidden="1">
      <c r="B351" s="12"/>
      <c r="C351" s="12"/>
      <c r="D351" s="12"/>
    </row>
    <row r="352" spans="2:4" hidden="1">
      <c r="B352" s="12"/>
      <c r="C352" s="12"/>
      <c r="D352" s="12"/>
    </row>
    <row r="353" spans="2:4" hidden="1">
      <c r="B353" s="12"/>
      <c r="C353" s="12"/>
      <c r="D353" s="12"/>
    </row>
    <row r="354" spans="2:4" hidden="1">
      <c r="B354" s="12"/>
      <c r="C354" s="12"/>
      <c r="D354" s="12"/>
    </row>
    <row r="355" spans="2:4" hidden="1">
      <c r="B355" s="12"/>
      <c r="C355" s="12"/>
      <c r="D355" s="12"/>
    </row>
    <row r="356" spans="2:4" hidden="1">
      <c r="B356" s="12"/>
      <c r="C356" s="12"/>
      <c r="D356" s="12"/>
    </row>
    <row r="357" spans="2:4" hidden="1">
      <c r="B357" s="12"/>
      <c r="C357" s="12"/>
      <c r="D357" s="12"/>
    </row>
    <row r="358" spans="2:4" hidden="1">
      <c r="B358" s="12"/>
      <c r="C358" s="12"/>
      <c r="D358" s="12"/>
    </row>
    <row r="359" spans="2:4" hidden="1">
      <c r="B359" s="12"/>
      <c r="C359" s="12"/>
      <c r="D359" s="12"/>
    </row>
    <row r="360" spans="2:4" hidden="1">
      <c r="B360" s="12"/>
      <c r="C360" s="12"/>
      <c r="D360" s="12"/>
    </row>
    <row r="361" spans="2:4" hidden="1">
      <c r="B361" s="12"/>
      <c r="C361" s="12"/>
      <c r="D361" s="12"/>
    </row>
    <row r="362" spans="2:4" hidden="1">
      <c r="B362" s="12"/>
      <c r="C362" s="12"/>
      <c r="D362" s="12"/>
    </row>
    <row r="363" spans="2:4" hidden="1">
      <c r="B363" s="12"/>
      <c r="C363" s="12"/>
      <c r="D363" s="12"/>
    </row>
    <row r="364" spans="2:4" hidden="1">
      <c r="B364" s="12"/>
      <c r="C364" s="12"/>
      <c r="D364" s="12"/>
    </row>
    <row r="365" spans="2:4" hidden="1">
      <c r="B365" s="12"/>
      <c r="C365" s="12"/>
      <c r="D365" s="12"/>
    </row>
    <row r="366" spans="2:4" hidden="1">
      <c r="B366" s="12"/>
      <c r="C366" s="12"/>
      <c r="D366" s="12"/>
    </row>
    <row r="367" spans="2:4" hidden="1">
      <c r="B367" s="12"/>
      <c r="C367" s="12"/>
      <c r="D367" s="12"/>
    </row>
    <row r="368" spans="2:4" hidden="1">
      <c r="B368" s="12"/>
      <c r="C368" s="12"/>
      <c r="D368" s="12"/>
    </row>
    <row r="369" spans="2:4" hidden="1">
      <c r="B369" s="12"/>
      <c r="C369" s="12"/>
      <c r="D369" s="12"/>
    </row>
    <row r="370" spans="2:4" hidden="1">
      <c r="B370" s="12"/>
      <c r="C370" s="12"/>
      <c r="D370" s="12"/>
    </row>
    <row r="371" spans="2:4" hidden="1">
      <c r="B371" s="12"/>
      <c r="C371" s="12"/>
      <c r="D371" s="12"/>
    </row>
    <row r="372" spans="2:4" hidden="1">
      <c r="B372" s="12"/>
      <c r="C372" s="12"/>
      <c r="D372" s="12"/>
    </row>
    <row r="373" spans="2:4" hidden="1">
      <c r="B373" s="12"/>
      <c r="C373" s="12"/>
      <c r="D373" s="12"/>
    </row>
    <row r="374" spans="2:4" hidden="1">
      <c r="B374" s="12"/>
      <c r="C374" s="12"/>
      <c r="D374" s="12"/>
    </row>
    <row r="375" spans="2:4" hidden="1">
      <c r="B375" s="12"/>
      <c r="C375" s="12"/>
      <c r="D375" s="12"/>
    </row>
    <row r="376" spans="2:4" hidden="1">
      <c r="B376" s="12"/>
      <c r="C376" s="12"/>
      <c r="D376" s="12"/>
    </row>
    <row r="377" spans="2:4" hidden="1">
      <c r="B377" s="12"/>
      <c r="C377" s="12"/>
      <c r="D377" s="12"/>
    </row>
    <row r="378" spans="2:4" hidden="1">
      <c r="B378" s="12"/>
      <c r="C378" s="12"/>
      <c r="D378" s="12"/>
    </row>
    <row r="379" spans="2:4" hidden="1">
      <c r="B379" s="12"/>
      <c r="C379" s="12"/>
      <c r="D379" s="12"/>
    </row>
    <row r="380" spans="2:4" hidden="1">
      <c r="B380" s="12"/>
      <c r="C380" s="12"/>
      <c r="D380" s="12"/>
    </row>
    <row r="381" spans="2:4" hidden="1">
      <c r="B381" s="12"/>
      <c r="C381" s="12"/>
      <c r="D381" s="12"/>
    </row>
    <row r="382" spans="2:4" hidden="1">
      <c r="B382" s="12"/>
      <c r="C382" s="12"/>
      <c r="D382" s="12"/>
    </row>
    <row r="383" spans="2:4" hidden="1">
      <c r="B383" s="12"/>
      <c r="C383" s="12"/>
      <c r="D383" s="12"/>
    </row>
    <row r="384" spans="2:4" hidden="1">
      <c r="B384" s="12"/>
      <c r="C384" s="12"/>
      <c r="D384" s="12"/>
    </row>
    <row r="385" spans="2:4" hidden="1">
      <c r="B385" s="12"/>
      <c r="C385" s="12"/>
      <c r="D385" s="12"/>
    </row>
    <row r="386" spans="2:4" hidden="1">
      <c r="B386" s="12"/>
      <c r="C386" s="12"/>
      <c r="D386" s="12"/>
    </row>
    <row r="387" spans="2:4" hidden="1">
      <c r="B387" s="12"/>
      <c r="C387" s="12"/>
      <c r="D387" s="12"/>
    </row>
    <row r="388" spans="2:4" hidden="1">
      <c r="B388" s="12"/>
      <c r="C388" s="12"/>
      <c r="D388" s="12"/>
    </row>
    <row r="389" spans="2:4" hidden="1">
      <c r="B389" s="12"/>
      <c r="C389" s="12"/>
      <c r="D389" s="12"/>
    </row>
    <row r="390" spans="2:4" hidden="1">
      <c r="B390" s="12"/>
      <c r="C390" s="12"/>
      <c r="D390" s="12"/>
    </row>
    <row r="391" spans="2:4" hidden="1">
      <c r="B391" s="12"/>
      <c r="C391" s="12"/>
      <c r="D391" s="12"/>
    </row>
    <row r="392" spans="2:4" hidden="1">
      <c r="B392" s="12"/>
      <c r="C392" s="12"/>
      <c r="D392" s="12"/>
    </row>
    <row r="393" spans="2:4" hidden="1">
      <c r="B393" s="12"/>
      <c r="C393" s="12"/>
      <c r="D393" s="12"/>
    </row>
    <row r="394" spans="2:4" hidden="1">
      <c r="B394" s="12"/>
      <c r="C394" s="12"/>
      <c r="D394" s="12"/>
    </row>
    <row r="395" spans="2:4" hidden="1">
      <c r="B395" s="12"/>
      <c r="C395" s="12"/>
      <c r="D395" s="12"/>
    </row>
    <row r="396" spans="2:4" hidden="1">
      <c r="B396" s="12"/>
      <c r="C396" s="12"/>
      <c r="D396" s="12"/>
    </row>
    <row r="397" spans="2:4" hidden="1">
      <c r="B397" s="12"/>
      <c r="C397" s="12"/>
      <c r="D397" s="12"/>
    </row>
    <row r="398" spans="2:4" hidden="1">
      <c r="B398" s="12"/>
      <c r="C398" s="12"/>
      <c r="D398" s="12"/>
    </row>
    <row r="399" spans="2:4" hidden="1">
      <c r="B399" s="12"/>
      <c r="C399" s="12"/>
      <c r="D399" s="12"/>
    </row>
    <row r="400" spans="2:4" hidden="1">
      <c r="B400" s="12"/>
      <c r="C400" s="12"/>
      <c r="D400" s="12"/>
    </row>
    <row r="401" spans="2:4" hidden="1">
      <c r="B401" s="12"/>
      <c r="C401" s="12"/>
      <c r="D401" s="12"/>
    </row>
    <row r="402" spans="2:4" hidden="1">
      <c r="B402" s="12"/>
      <c r="C402" s="12"/>
      <c r="D402" s="12"/>
    </row>
    <row r="403" spans="2:4" hidden="1">
      <c r="B403" s="12"/>
      <c r="C403" s="12"/>
      <c r="D403" s="12"/>
    </row>
    <row r="404" spans="2:4" hidden="1">
      <c r="B404" s="12"/>
      <c r="C404" s="12"/>
      <c r="D404" s="12"/>
    </row>
    <row r="405" spans="2:4" hidden="1">
      <c r="B405" s="12"/>
      <c r="C405" s="12"/>
      <c r="D405" s="12"/>
    </row>
    <row r="406" spans="2:4" hidden="1">
      <c r="B406" s="12"/>
      <c r="C406" s="12"/>
      <c r="D406" s="12"/>
    </row>
    <row r="407" spans="2:4" hidden="1">
      <c r="B407" s="12"/>
      <c r="C407" s="12"/>
      <c r="D407" s="12"/>
    </row>
    <row r="408" spans="2:4" hidden="1">
      <c r="B408" s="12"/>
      <c r="C408" s="12"/>
      <c r="D408" s="12"/>
    </row>
    <row r="409" spans="2:4" hidden="1">
      <c r="B409" s="12"/>
      <c r="C409" s="12"/>
      <c r="D409" s="12"/>
    </row>
    <row r="410" spans="2:4" hidden="1">
      <c r="B410" s="12"/>
      <c r="C410" s="12"/>
      <c r="D410" s="12"/>
    </row>
    <row r="411" spans="2:4" hidden="1">
      <c r="B411" s="12"/>
      <c r="C411" s="12"/>
      <c r="D411" s="12"/>
    </row>
    <row r="412" spans="2:4" hidden="1">
      <c r="B412" s="12"/>
      <c r="C412" s="12"/>
      <c r="D412" s="12"/>
    </row>
    <row r="413" spans="2:4" hidden="1">
      <c r="B413" s="12"/>
      <c r="C413" s="12"/>
      <c r="D413" s="12"/>
    </row>
    <row r="414" spans="2:4" hidden="1">
      <c r="B414" s="12"/>
      <c r="C414" s="12"/>
      <c r="D414" s="12"/>
    </row>
    <row r="415" spans="2:4" hidden="1">
      <c r="B415" s="12"/>
      <c r="C415" s="12"/>
      <c r="D415" s="12"/>
    </row>
    <row r="416" spans="2:4" hidden="1">
      <c r="B416" s="12"/>
      <c r="C416" s="12"/>
      <c r="D416" s="12"/>
    </row>
    <row r="417" spans="2:4" hidden="1">
      <c r="B417" s="12"/>
      <c r="C417" s="12"/>
      <c r="D417" s="12"/>
    </row>
    <row r="418" spans="2:4" hidden="1">
      <c r="B418" s="12"/>
      <c r="C418" s="12"/>
      <c r="D418" s="12"/>
    </row>
    <row r="419" spans="2:4" hidden="1">
      <c r="B419" s="12"/>
      <c r="C419" s="12"/>
      <c r="D419" s="12"/>
    </row>
    <row r="420" spans="2:4" hidden="1">
      <c r="B420" s="12"/>
      <c r="C420" s="12"/>
      <c r="D420" s="12"/>
    </row>
    <row r="421" spans="2:4" hidden="1">
      <c r="B421" s="12"/>
      <c r="C421" s="12"/>
      <c r="D421" s="12"/>
    </row>
    <row r="422" spans="2:4" hidden="1">
      <c r="B422" s="12"/>
      <c r="C422" s="12"/>
      <c r="D422" s="12"/>
    </row>
    <row r="423" spans="2:4" hidden="1">
      <c r="B423" s="12"/>
      <c r="C423" s="12"/>
      <c r="D423" s="12"/>
    </row>
    <row r="424" spans="2:4" hidden="1">
      <c r="B424" s="12"/>
      <c r="C424" s="12"/>
      <c r="D424" s="12"/>
    </row>
    <row r="425" spans="2:4" hidden="1">
      <c r="B425" s="12"/>
      <c r="C425" s="12"/>
      <c r="D425" s="12"/>
    </row>
    <row r="426" spans="2:4" hidden="1">
      <c r="B426" s="12"/>
      <c r="C426" s="12"/>
      <c r="D426" s="12"/>
    </row>
    <row r="427" spans="2:4" hidden="1">
      <c r="B427" s="12"/>
      <c r="C427" s="12"/>
      <c r="D427" s="12"/>
    </row>
    <row r="428" spans="2:4" hidden="1">
      <c r="B428" s="12"/>
      <c r="C428" s="12"/>
      <c r="D428" s="12"/>
    </row>
    <row r="429" spans="2:4" hidden="1">
      <c r="B429" s="12"/>
      <c r="C429" s="12"/>
      <c r="D429" s="12"/>
    </row>
    <row r="430" spans="2:4" hidden="1">
      <c r="B430" s="12"/>
      <c r="C430" s="12"/>
      <c r="D430" s="12"/>
    </row>
    <row r="431" spans="2:4" hidden="1">
      <c r="B431" s="12"/>
      <c r="C431" s="12"/>
      <c r="D431" s="12"/>
    </row>
    <row r="432" spans="2:4" hidden="1">
      <c r="B432" s="12"/>
      <c r="C432" s="12"/>
      <c r="D432" s="12"/>
    </row>
    <row r="433" spans="2:4" hidden="1">
      <c r="B433" s="12"/>
      <c r="C433" s="12"/>
      <c r="D433" s="12"/>
    </row>
    <row r="434" spans="2:4" hidden="1">
      <c r="B434" s="12"/>
      <c r="C434" s="12"/>
      <c r="D434" s="12"/>
    </row>
    <row r="435" spans="2:4" hidden="1">
      <c r="B435" s="12"/>
      <c r="C435" s="12"/>
      <c r="D435" s="12"/>
    </row>
    <row r="436" spans="2:4" hidden="1">
      <c r="B436" s="12"/>
      <c r="C436" s="12"/>
      <c r="D436" s="12"/>
    </row>
    <row r="437" spans="2:4" hidden="1">
      <c r="B437" s="12"/>
      <c r="C437" s="12"/>
      <c r="D437" s="12"/>
    </row>
    <row r="438" spans="2:4" hidden="1">
      <c r="B438" s="12"/>
      <c r="C438" s="12"/>
      <c r="D438" s="12"/>
    </row>
    <row r="439" spans="2:4" hidden="1">
      <c r="B439" s="12"/>
      <c r="C439" s="12"/>
      <c r="D439" s="12"/>
    </row>
    <row r="440" spans="2:4" hidden="1">
      <c r="B440" s="12"/>
      <c r="C440" s="12"/>
      <c r="D440" s="12"/>
    </row>
    <row r="441" spans="2:4" hidden="1">
      <c r="B441" s="12"/>
      <c r="C441" s="12"/>
      <c r="D441" s="12"/>
    </row>
    <row r="442" spans="2:4" hidden="1">
      <c r="B442" s="12"/>
      <c r="C442" s="12"/>
      <c r="D442" s="12"/>
    </row>
    <row r="443" spans="2:4" hidden="1">
      <c r="B443" s="12"/>
      <c r="C443" s="12"/>
      <c r="D443" s="12"/>
    </row>
    <row r="444" spans="2:4" hidden="1">
      <c r="B444" s="12"/>
      <c r="C444" s="12"/>
      <c r="D444" s="12"/>
    </row>
    <row r="445" spans="2:4" hidden="1">
      <c r="B445" s="12"/>
      <c r="C445" s="12"/>
      <c r="D445" s="12"/>
    </row>
    <row r="446" spans="2:4" hidden="1">
      <c r="B446" s="12"/>
      <c r="C446" s="12"/>
      <c r="D446" s="12"/>
    </row>
    <row r="447" spans="2:4" hidden="1">
      <c r="B447" s="12"/>
      <c r="C447" s="12"/>
      <c r="D447" s="12"/>
    </row>
    <row r="448" spans="2:4" hidden="1">
      <c r="B448" s="12"/>
      <c r="C448" s="12"/>
      <c r="D448" s="12"/>
    </row>
    <row r="449" spans="2:4" hidden="1">
      <c r="B449" s="12"/>
      <c r="C449" s="12"/>
      <c r="D449" s="12"/>
    </row>
    <row r="450" spans="2:4" hidden="1">
      <c r="B450" s="12"/>
      <c r="C450" s="12"/>
      <c r="D450" s="12"/>
    </row>
    <row r="451" spans="2:4" hidden="1">
      <c r="B451" s="12"/>
      <c r="C451" s="12"/>
      <c r="D451" s="12"/>
    </row>
    <row r="452" spans="2:4" hidden="1">
      <c r="B452" s="12"/>
      <c r="C452" s="12"/>
      <c r="D452" s="12"/>
    </row>
    <row r="453" spans="2:4" hidden="1">
      <c r="B453" s="12"/>
      <c r="C453" s="12"/>
      <c r="D453" s="12"/>
    </row>
    <row r="454" spans="2:4" hidden="1">
      <c r="B454" s="12"/>
      <c r="C454" s="12"/>
      <c r="D454" s="12"/>
    </row>
    <row r="455" spans="2:4" hidden="1">
      <c r="B455" s="12"/>
      <c r="C455" s="12"/>
      <c r="D455" s="12"/>
    </row>
    <row r="456" spans="2:4" hidden="1">
      <c r="B456" s="12"/>
      <c r="C456" s="12"/>
      <c r="D456" s="12"/>
    </row>
    <row r="457" spans="2:4" hidden="1">
      <c r="B457" s="12"/>
      <c r="C457" s="12"/>
      <c r="D457" s="12"/>
    </row>
    <row r="458" spans="2:4" hidden="1">
      <c r="B458" s="12"/>
      <c r="C458" s="12"/>
      <c r="D458" s="12"/>
    </row>
    <row r="459" spans="2:4" hidden="1">
      <c r="B459" s="12"/>
      <c r="C459" s="12"/>
      <c r="D459" s="12"/>
    </row>
    <row r="460" spans="2:4" hidden="1">
      <c r="B460" s="12"/>
      <c r="C460" s="12"/>
      <c r="D460" s="12"/>
    </row>
    <row r="461" spans="2:4" hidden="1">
      <c r="B461" s="12"/>
      <c r="C461" s="12"/>
      <c r="D461" s="12"/>
    </row>
    <row r="462" spans="2:4" hidden="1">
      <c r="B462" s="12"/>
      <c r="C462" s="12"/>
      <c r="D462" s="12"/>
    </row>
    <row r="463" spans="2:4" hidden="1">
      <c r="B463" s="12"/>
      <c r="C463" s="12"/>
      <c r="D463" s="12"/>
    </row>
    <row r="464" spans="2:4" hidden="1">
      <c r="B464" s="12"/>
      <c r="C464" s="12"/>
      <c r="D464" s="12"/>
    </row>
    <row r="465" spans="2:4" hidden="1">
      <c r="B465" s="12"/>
      <c r="C465" s="12"/>
      <c r="D465" s="12"/>
    </row>
    <row r="466" spans="2:4" hidden="1">
      <c r="B466" s="12"/>
      <c r="C466" s="12"/>
      <c r="D466" s="12"/>
    </row>
    <row r="467" spans="2:4" hidden="1">
      <c r="B467" s="12"/>
      <c r="C467" s="12"/>
      <c r="D467" s="12"/>
    </row>
    <row r="468" spans="2:4" hidden="1">
      <c r="B468" s="12"/>
      <c r="C468" s="12"/>
      <c r="D468" s="12"/>
    </row>
    <row r="469" spans="2:4" hidden="1">
      <c r="B469" s="12"/>
      <c r="C469" s="12"/>
      <c r="D469" s="12"/>
    </row>
    <row r="470" spans="2:4" hidden="1">
      <c r="B470" s="12"/>
      <c r="C470" s="12"/>
      <c r="D470" s="12"/>
    </row>
    <row r="471" spans="2:4" hidden="1">
      <c r="B471" s="12"/>
      <c r="C471" s="12"/>
      <c r="D471" s="12"/>
    </row>
    <row r="472" spans="2:4" hidden="1">
      <c r="B472" s="12"/>
      <c r="C472" s="12"/>
      <c r="D472" s="12"/>
    </row>
    <row r="473" spans="2:4" hidden="1">
      <c r="B473" s="12"/>
      <c r="C473" s="12"/>
      <c r="D473" s="12"/>
    </row>
    <row r="474" spans="2:4" hidden="1">
      <c r="B474" s="12"/>
      <c r="C474" s="12"/>
      <c r="D474" s="12"/>
    </row>
    <row r="475" spans="2:4" hidden="1">
      <c r="B475" s="12"/>
      <c r="C475" s="12"/>
      <c r="D475" s="12"/>
    </row>
    <row r="476" spans="2:4" hidden="1">
      <c r="B476" s="12"/>
      <c r="C476" s="12"/>
      <c r="D476" s="12"/>
    </row>
    <row r="477" spans="2:4" hidden="1">
      <c r="B477" s="12"/>
      <c r="C477" s="12"/>
      <c r="D477" s="12"/>
    </row>
    <row r="478" spans="2:4" hidden="1">
      <c r="B478" s="12"/>
      <c r="C478" s="12"/>
      <c r="D478" s="12"/>
    </row>
    <row r="479" spans="2:4" hidden="1">
      <c r="B479" s="12"/>
      <c r="C479" s="12"/>
      <c r="D479" s="12"/>
    </row>
    <row r="480" spans="2:4" hidden="1">
      <c r="B480" s="12"/>
      <c r="C480" s="12"/>
      <c r="D480" s="12"/>
    </row>
    <row r="481" spans="2:4" hidden="1">
      <c r="B481" s="12"/>
      <c r="C481" s="12"/>
      <c r="D481" s="12"/>
    </row>
    <row r="482" spans="2:4" hidden="1">
      <c r="B482" s="12"/>
      <c r="C482" s="12"/>
      <c r="D482" s="12"/>
    </row>
    <row r="483" spans="2:4" hidden="1">
      <c r="B483" s="12"/>
      <c r="C483" s="12"/>
      <c r="D483" s="12"/>
    </row>
    <row r="484" spans="2:4" hidden="1">
      <c r="B484" s="12"/>
      <c r="C484" s="12"/>
      <c r="D484" s="12"/>
    </row>
    <row r="485" spans="2:4" hidden="1">
      <c r="B485" s="12"/>
      <c r="C485" s="12"/>
      <c r="D485" s="12"/>
    </row>
    <row r="486" spans="2:4" hidden="1">
      <c r="B486" s="12"/>
      <c r="C486" s="12"/>
      <c r="D486" s="12"/>
    </row>
    <row r="487" spans="2:4" hidden="1">
      <c r="B487" s="12"/>
      <c r="C487" s="12"/>
      <c r="D487" s="12"/>
    </row>
    <row r="488" spans="2:4" hidden="1">
      <c r="B488" s="12"/>
      <c r="C488" s="12"/>
      <c r="D488" s="12"/>
    </row>
    <row r="489" spans="2:4" hidden="1">
      <c r="B489" s="12"/>
      <c r="C489" s="12"/>
      <c r="D489" s="12"/>
    </row>
    <row r="490" spans="2:4" hidden="1">
      <c r="B490" s="12"/>
      <c r="C490" s="12"/>
      <c r="D490" s="12"/>
    </row>
    <row r="491" spans="2:4" hidden="1">
      <c r="B491" s="12"/>
      <c r="C491" s="12"/>
      <c r="D491" s="12"/>
    </row>
    <row r="492" spans="2:4" hidden="1">
      <c r="B492" s="12"/>
      <c r="C492" s="12"/>
      <c r="D492" s="12"/>
    </row>
    <row r="493" spans="2:4" hidden="1">
      <c r="B493" s="12"/>
      <c r="C493" s="12"/>
      <c r="D493" s="12"/>
    </row>
    <row r="494" spans="2:4" hidden="1">
      <c r="B494" s="12"/>
      <c r="C494" s="12"/>
      <c r="D494" s="12"/>
    </row>
    <row r="495" spans="2:4" hidden="1">
      <c r="B495" s="12"/>
      <c r="C495" s="12"/>
      <c r="D495" s="12"/>
    </row>
    <row r="496" spans="2:4" hidden="1">
      <c r="B496" s="12"/>
      <c r="C496" s="12"/>
      <c r="D496" s="12"/>
    </row>
    <row r="497" spans="2:4" hidden="1">
      <c r="B497" s="12"/>
      <c r="C497" s="12"/>
      <c r="D497" s="12"/>
    </row>
    <row r="498" spans="2:4" hidden="1">
      <c r="B498" s="12"/>
      <c r="C498" s="12"/>
      <c r="D498" s="12"/>
    </row>
    <row r="499" spans="2:4" hidden="1">
      <c r="B499" s="12"/>
      <c r="C499" s="12"/>
      <c r="D499" s="12"/>
    </row>
    <row r="500" spans="2:4" hidden="1">
      <c r="B500" s="12"/>
      <c r="C500" s="12"/>
      <c r="D500" s="12"/>
    </row>
    <row r="501" spans="2:4" hidden="1">
      <c r="B501" s="12"/>
      <c r="C501" s="12"/>
      <c r="D501" s="12"/>
    </row>
    <row r="502" spans="2:4" hidden="1">
      <c r="B502" s="12"/>
      <c r="C502" s="12"/>
      <c r="D502" s="12"/>
    </row>
    <row r="503" spans="2:4" hidden="1">
      <c r="B503" s="12"/>
      <c r="C503" s="12"/>
      <c r="D503" s="12"/>
    </row>
    <row r="504" spans="2:4" hidden="1">
      <c r="B504" s="12"/>
      <c r="C504" s="12"/>
      <c r="D504" s="12"/>
    </row>
    <row r="505" spans="2:4" hidden="1">
      <c r="B505" s="12"/>
      <c r="C505" s="12"/>
      <c r="D505" s="12"/>
    </row>
    <row r="506" spans="2:4" hidden="1">
      <c r="B506" s="12"/>
      <c r="C506" s="12"/>
      <c r="D506" s="12"/>
    </row>
    <row r="507" spans="2:4" hidden="1">
      <c r="B507" s="12"/>
      <c r="C507" s="12"/>
      <c r="D507" s="12"/>
    </row>
    <row r="508" spans="2:4" hidden="1">
      <c r="B508" s="12"/>
      <c r="C508" s="12"/>
      <c r="D508" s="12"/>
    </row>
    <row r="509" spans="2:4" hidden="1">
      <c r="B509" s="12"/>
      <c r="C509" s="12"/>
      <c r="D509" s="12"/>
    </row>
    <row r="510" spans="2:4" hidden="1"/>
    <row r="511" spans="2:4" hidden="1"/>
    <row r="512" spans="2:4" hidden="1"/>
    <row r="513" spans="1:1" hidden="1">
      <c r="A513" s="12"/>
    </row>
    <row r="514" spans="1:1" hidden="1">
      <c r="A514" s="12"/>
    </row>
    <row r="515" spans="1:1" hidden="1">
      <c r="A515" s="14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44.140625" style="11" customWidth="1"/>
    <col min="2" max="2" width="12.42578125" style="11" customWidth="1"/>
    <col min="3" max="3" width="13.140625" style="11" customWidth="1"/>
    <col min="4" max="4" width="13.85546875" style="11" customWidth="1"/>
    <col min="5" max="5" width="11.85546875" style="12" customWidth="1"/>
    <col min="6" max="6" width="11.5703125" style="12" customWidth="1"/>
    <col min="7" max="7" width="14.7109375" style="12" customWidth="1"/>
    <col min="8" max="8" width="11.7109375" style="12" customWidth="1"/>
    <col min="9" max="9" width="14.7109375" style="12" customWidth="1"/>
    <col min="10" max="10" width="22.7109375" style="12" customWidth="1"/>
    <col min="11" max="11" width="26.85546875" style="12" customWidth="1"/>
    <col min="12" max="12" width="25.42578125" style="12" customWidth="1"/>
    <col min="13" max="13" width="6.7109375" style="12" hidden="1" customWidth="1"/>
    <col min="14" max="14" width="7.7109375" style="12" hidden="1" customWidth="1"/>
    <col min="15" max="15" width="7.140625" style="12" hidden="1" customWidth="1"/>
    <col min="16" max="16" width="6" style="12" hidden="1" customWidth="1"/>
    <col min="17" max="17" width="7.85546875" style="12" hidden="1" customWidth="1"/>
    <col min="18" max="18" width="8.140625" style="12" hidden="1" customWidth="1"/>
    <col min="19" max="19" width="6.28515625" style="12" hidden="1" customWidth="1"/>
    <col min="20" max="20" width="8" style="12" hidden="1" customWidth="1"/>
    <col min="21" max="21" width="8.7109375" style="12" hidden="1" customWidth="1"/>
    <col min="22" max="22" width="10" style="12" hidden="1" customWidth="1"/>
    <col min="23" max="23" width="9.5703125" style="12" hidden="1" customWidth="1"/>
    <col min="24" max="24" width="6.140625" style="12" hidden="1" customWidth="1"/>
    <col min="25" max="26" width="5.7109375" style="12" hidden="1" customWidth="1"/>
    <col min="27" max="27" width="6.85546875" style="12" hidden="1" customWidth="1"/>
    <col min="28" max="28" width="6.42578125" style="12" hidden="1" customWidth="1"/>
    <col min="29" max="29" width="6.7109375" style="12" hidden="1" customWidth="1"/>
    <col min="30" max="30" width="7.28515625" style="12" hidden="1" customWidth="1"/>
    <col min="31" max="42" width="5.7109375" style="12" hidden="1" customWidth="1"/>
    <col min="43" max="43" width="9.140625" style="12" hidden="1" customWidth="1"/>
    <col min="44" max="98" width="0" style="12" hidden="1" customWidth="1"/>
    <col min="99" max="16384" width="9.140625" style="12" hidden="1"/>
  </cols>
  <sheetData>
    <row r="1" spans="1:97">
      <c r="A1" s="2" t="s">
        <v>0</v>
      </c>
      <c r="B1" t="s">
        <v>194</v>
      </c>
    </row>
    <row r="2" spans="1:97">
      <c r="A2" s="2" t="s">
        <v>1</v>
      </c>
    </row>
    <row r="3" spans="1:97">
      <c r="A3" s="2" t="s">
        <v>2</v>
      </c>
      <c r="B3" t="s">
        <v>195</v>
      </c>
    </row>
    <row r="4" spans="1:97">
      <c r="A4" s="2" t="s">
        <v>3</v>
      </c>
    </row>
    <row r="5" spans="1:97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6"/>
    </row>
    <row r="6" spans="1:97" ht="26.25" customHeight="1">
      <c r="A6" s="154" t="s">
        <v>88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6"/>
    </row>
    <row r="7" spans="1:97" s="14" customFormat="1">
      <c r="A7" s="38" t="s">
        <v>93</v>
      </c>
      <c r="B7" s="39" t="s">
        <v>46</v>
      </c>
      <c r="C7" s="39" t="s">
        <v>134</v>
      </c>
      <c r="D7" s="39" t="s">
        <v>47</v>
      </c>
      <c r="E7" s="39" t="s">
        <v>81</v>
      </c>
      <c r="F7" s="39" t="s">
        <v>50</v>
      </c>
      <c r="G7" s="39" t="s">
        <v>184</v>
      </c>
      <c r="H7" s="39" t="s">
        <v>185</v>
      </c>
      <c r="I7" s="39" t="s">
        <v>5</v>
      </c>
      <c r="J7" s="39" t="s">
        <v>70</v>
      </c>
      <c r="K7" s="39" t="s">
        <v>54</v>
      </c>
      <c r="L7" s="40" t="s">
        <v>180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CS7" s="12"/>
    </row>
    <row r="8" spans="1:97" s="14" customFormat="1" ht="14.25" customHeight="1">
      <c r="A8" s="15"/>
      <c r="B8" s="24"/>
      <c r="C8" s="16"/>
      <c r="D8" s="16"/>
      <c r="E8" s="24"/>
      <c r="F8" s="24"/>
      <c r="G8" s="24" t="s">
        <v>181</v>
      </c>
      <c r="H8" s="24"/>
      <c r="I8" s="24" t="s">
        <v>6</v>
      </c>
      <c r="J8" s="24" t="s">
        <v>7</v>
      </c>
      <c r="K8" s="24" t="s">
        <v>7</v>
      </c>
      <c r="L8" s="25" t="s">
        <v>7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CS8" s="12"/>
    </row>
    <row r="9" spans="1:97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27" t="s">
        <v>63</v>
      </c>
      <c r="L9" s="27" t="s">
        <v>73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CS9" s="12"/>
    </row>
    <row r="10" spans="1:97" s="18" customFormat="1" ht="18" customHeight="1">
      <c r="A10" s="19" t="s">
        <v>89</v>
      </c>
      <c r="B10" s="6"/>
      <c r="C10" s="6"/>
      <c r="D10" s="6"/>
      <c r="E10" s="6"/>
      <c r="F10" s="6"/>
      <c r="G10" s="61">
        <f>G11+G19</f>
        <v>14088591.59</v>
      </c>
      <c r="H10" s="6"/>
      <c r="I10" s="61">
        <f>I11+I19</f>
        <v>378540.17154033313</v>
      </c>
      <c r="J10" s="6"/>
      <c r="K10" s="62">
        <f>I10/$I$10</f>
        <v>1</v>
      </c>
      <c r="L10" s="62">
        <f>I10/'סכום נכסי הקרן'!$C$41</f>
        <v>1.6516795299882862E-2</v>
      </c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CS10" s="12"/>
    </row>
    <row r="11" spans="1:97">
      <c r="A11" s="65" t="s">
        <v>202</v>
      </c>
      <c r="B11" s="12"/>
      <c r="C11" s="12"/>
      <c r="D11" s="12"/>
      <c r="G11" s="67">
        <f>SUM(G12:G18)</f>
        <v>4587190</v>
      </c>
      <c r="I11" s="67">
        <f>SUM(I12:I18)</f>
        <v>339052.86627798056</v>
      </c>
      <c r="K11" s="66">
        <f t="shared" ref="K11:K24" si="0">I11/$I$10</f>
        <v>0.89568529780690598</v>
      </c>
      <c r="L11" s="66">
        <f>I11/'סכום נכסי הקרן'!$C$41</f>
        <v>1.4793850716991285E-2</v>
      </c>
    </row>
    <row r="12" spans="1:97">
      <c r="A12" t="s">
        <v>3289</v>
      </c>
      <c r="B12" t="s">
        <v>3290</v>
      </c>
      <c r="C12" t="s">
        <v>120</v>
      </c>
      <c r="D12" t="s">
        <v>3291</v>
      </c>
      <c r="E12" t="s">
        <v>987</v>
      </c>
      <c r="F12" t="s">
        <v>103</v>
      </c>
      <c r="G12" s="63">
        <v>891003</v>
      </c>
      <c r="H12" s="63">
        <v>280.58269999999959</v>
      </c>
      <c r="I12" s="63">
        <v>8150.0008948080604</v>
      </c>
      <c r="J12" s="64">
        <v>0.11559999999999999</v>
      </c>
      <c r="K12" s="64">
        <f t="shared" si="0"/>
        <v>2.1530081897634699E-2</v>
      </c>
      <c r="L12" s="64">
        <f>I12/'סכום נכסי הקרן'!$C$41</f>
        <v>3.5560795549294586E-4</v>
      </c>
    </row>
    <row r="13" spans="1:97">
      <c r="A13" t="s">
        <v>3292</v>
      </c>
      <c r="B13" t="s">
        <v>3293</v>
      </c>
      <c r="C13" t="s">
        <v>120</v>
      </c>
      <c r="D13" t="s">
        <v>3294</v>
      </c>
      <c r="E13" t="s">
        <v>837</v>
      </c>
      <c r="F13" t="s">
        <v>99</v>
      </c>
      <c r="G13" s="63">
        <v>115593</v>
      </c>
      <c r="H13" s="63">
        <v>50750.013193000013</v>
      </c>
      <c r="I13" s="63">
        <v>58663.462750184503</v>
      </c>
      <c r="J13" s="64">
        <v>9.8599999999999993E-2</v>
      </c>
      <c r="K13" s="64">
        <f t="shared" si="0"/>
        <v>0.15497288573488682</v>
      </c>
      <c r="L13" s="64">
        <f>I13/'סכום נכסי הקרן'!$C$41</f>
        <v>2.5596554307152622E-3</v>
      </c>
    </row>
    <row r="14" spans="1:97">
      <c r="A14" t="s">
        <v>3295</v>
      </c>
      <c r="B14" t="s">
        <v>2222</v>
      </c>
      <c r="C14" t="s">
        <v>120</v>
      </c>
      <c r="D14" t="s">
        <v>2223</v>
      </c>
      <c r="E14" t="s">
        <v>1846</v>
      </c>
      <c r="F14" t="s">
        <v>99</v>
      </c>
      <c r="G14" s="63">
        <v>25650</v>
      </c>
      <c r="H14" s="63">
        <v>389.86354799999998</v>
      </c>
      <c r="I14" s="63">
        <v>100.000000062</v>
      </c>
      <c r="J14" s="64">
        <v>0.1487</v>
      </c>
      <c r="K14" s="64">
        <f t="shared" si="0"/>
        <v>2.64172755179684E-4</v>
      </c>
      <c r="L14" s="64">
        <f>I14/'סכום נכסי הקרן'!$C$41</f>
        <v>4.3632873211089101E-6</v>
      </c>
    </row>
    <row r="15" spans="1:97">
      <c r="A15" t="s">
        <v>3296</v>
      </c>
      <c r="B15" t="s">
        <v>3297</v>
      </c>
      <c r="C15" t="s">
        <v>120</v>
      </c>
      <c r="D15" t="s">
        <v>3298</v>
      </c>
      <c r="E15" t="s">
        <v>1423</v>
      </c>
      <c r="F15" t="s">
        <v>99</v>
      </c>
      <c r="G15" s="63">
        <v>174</v>
      </c>
      <c r="H15" s="63">
        <v>38338500</v>
      </c>
      <c r="I15" s="63">
        <v>66708.990000000005</v>
      </c>
      <c r="J15" s="64">
        <v>0.16500000000000001</v>
      </c>
      <c r="K15" s="64">
        <f t="shared" si="0"/>
        <v>0.17622697672627916</v>
      </c>
      <c r="L15" s="64">
        <f>I15/'סכום נכסי הקרן'!$C$41</f>
        <v>2.9107049009051739E-3</v>
      </c>
    </row>
    <row r="16" spans="1:97">
      <c r="A16" t="s">
        <v>3299</v>
      </c>
      <c r="B16" t="s">
        <v>3300</v>
      </c>
      <c r="C16" t="s">
        <v>120</v>
      </c>
      <c r="D16" t="s">
        <v>3301</v>
      </c>
      <c r="E16" t="s">
        <v>1882</v>
      </c>
      <c r="F16" t="s">
        <v>103</v>
      </c>
      <c r="G16" s="63">
        <v>3231018</v>
      </c>
      <c r="H16" s="63">
        <v>61.9</v>
      </c>
      <c r="I16" s="63">
        <v>6520.0004629200002</v>
      </c>
      <c r="J16" s="64">
        <v>5.5999999999999999E-3</v>
      </c>
      <c r="K16" s="64">
        <f t="shared" si="0"/>
        <v>1.7224064849944994E-2</v>
      </c>
      <c r="L16" s="64">
        <f>I16/'סכום נכסי הקרן'!$C$41</f>
        <v>2.8448635335844908E-4</v>
      </c>
    </row>
    <row r="17" spans="1:12">
      <c r="A17" t="s">
        <v>3302</v>
      </c>
      <c r="B17" t="s">
        <v>3303</v>
      </c>
      <c r="C17" t="s">
        <v>120</v>
      </c>
      <c r="D17" t="s">
        <v>3304</v>
      </c>
      <c r="E17" t="s">
        <v>448</v>
      </c>
      <c r="F17" t="s">
        <v>103</v>
      </c>
      <c r="G17" s="63">
        <v>323017</v>
      </c>
      <c r="H17" s="63">
        <v>16831.612099999991</v>
      </c>
      <c r="I17" s="63">
        <v>177242.83717000601</v>
      </c>
      <c r="J17" s="64">
        <v>5.7700000000000001E-2</v>
      </c>
      <c r="K17" s="64">
        <f t="shared" si="0"/>
        <v>0.46822728602034497</v>
      </c>
      <c r="L17" s="64">
        <f>I17/'סכום נכסי הקרן'!$C$41</f>
        <v>7.733614237017742E-3</v>
      </c>
    </row>
    <row r="18" spans="1:12">
      <c r="A18" t="s">
        <v>3564</v>
      </c>
      <c r="B18">
        <v>74209</v>
      </c>
      <c r="C18" t="s">
        <v>120</v>
      </c>
      <c r="D18">
        <v>514829126</v>
      </c>
      <c r="E18" t="s">
        <v>3565</v>
      </c>
      <c r="F18" t="s">
        <v>99</v>
      </c>
      <c r="G18" s="63">
        <v>735</v>
      </c>
      <c r="H18" s="63">
        <v>2947969.39</v>
      </c>
      <c r="I18" s="63">
        <f>21667575/1000</f>
        <v>21667.575000000001</v>
      </c>
      <c r="J18" s="64">
        <v>0.36749999999999999</v>
      </c>
      <c r="K18" s="64">
        <f t="shared" si="0"/>
        <v>5.7239829822635716E-2</v>
      </c>
      <c r="L18" s="64">
        <f>I18/'סכום נכסי הקרן'!$C$41</f>
        <v>9.4541855218060447E-4</v>
      </c>
    </row>
    <row r="19" spans="1:12">
      <c r="A19" s="65" t="s">
        <v>256</v>
      </c>
      <c r="B19" s="12"/>
      <c r="C19" s="12"/>
      <c r="D19" s="12"/>
      <c r="G19" s="67">
        <v>9501401.5899999999</v>
      </c>
      <c r="I19" s="67">
        <v>39487.305262352558</v>
      </c>
      <c r="K19" s="66">
        <f t="shared" si="0"/>
        <v>0.10431470219309398</v>
      </c>
      <c r="L19" s="66">
        <f>I19/'סכום נכסי הקרן'!$C$41</f>
        <v>1.722944582891575E-3</v>
      </c>
    </row>
    <row r="20" spans="1:12">
      <c r="A20" s="65" t="s">
        <v>402</v>
      </c>
      <c r="B20" s="12"/>
      <c r="C20" s="12"/>
      <c r="D20" s="12"/>
      <c r="G20" s="67">
        <v>0</v>
      </c>
      <c r="I20" s="67">
        <v>0</v>
      </c>
      <c r="K20" s="66">
        <f t="shared" si="0"/>
        <v>0</v>
      </c>
      <c r="L20" s="66">
        <f>I20/'סכום נכסי הקרן'!$C$41</f>
        <v>0</v>
      </c>
    </row>
    <row r="21" spans="1:12">
      <c r="A21" t="s">
        <v>252</v>
      </c>
      <c r="B21" t="s">
        <v>252</v>
      </c>
      <c r="C21" s="12"/>
      <c r="D21" s="12"/>
      <c r="E21" t="s">
        <v>252</v>
      </c>
      <c r="F21" t="s">
        <v>252</v>
      </c>
      <c r="G21" s="63">
        <v>0</v>
      </c>
      <c r="H21" s="63">
        <v>0</v>
      </c>
      <c r="I21" s="63">
        <v>0</v>
      </c>
      <c r="J21" s="64">
        <v>0</v>
      </c>
      <c r="K21" s="64">
        <f t="shared" si="0"/>
        <v>0</v>
      </c>
      <c r="L21" s="64">
        <f>I21/'סכום נכסי הקרן'!$C$41</f>
        <v>0</v>
      </c>
    </row>
    <row r="22" spans="1:12">
      <c r="A22" s="65" t="s">
        <v>403</v>
      </c>
      <c r="B22" s="12"/>
      <c r="C22" s="12"/>
      <c r="D22" s="12"/>
      <c r="G22" s="67">
        <v>9501401.5899999999</v>
      </c>
      <c r="I22" s="67">
        <v>39487.305262352558</v>
      </c>
      <c r="K22" s="66">
        <f t="shared" si="0"/>
        <v>0.10431470219309398</v>
      </c>
      <c r="L22" s="66">
        <f>I22/'סכום נכסי הקרן'!$C$41</f>
        <v>1.722944582891575E-3</v>
      </c>
    </row>
    <row r="23" spans="1:12">
      <c r="A23" t="s">
        <v>3305</v>
      </c>
      <c r="B23" t="s">
        <v>3306</v>
      </c>
      <c r="C23" t="s">
        <v>120</v>
      </c>
      <c r="D23" t="s">
        <v>3307</v>
      </c>
      <c r="E23" t="s">
        <v>1685</v>
      </c>
      <c r="F23" t="s">
        <v>107</v>
      </c>
      <c r="G23" s="63">
        <v>7999999</v>
      </c>
      <c r="H23" s="63">
        <v>112.00500000000017</v>
      </c>
      <c r="I23" s="63">
        <v>34719.753580030199</v>
      </c>
      <c r="J23" s="64">
        <v>6.1499999999999999E-2</v>
      </c>
      <c r="K23" s="64">
        <f t="shared" si="0"/>
        <v>9.1720129567096256E-2</v>
      </c>
      <c r="L23" s="64">
        <f>I23/'סכום נכסי הקרן'!$C$41</f>
        <v>1.5149226049384625E-3</v>
      </c>
    </row>
    <row r="24" spans="1:12">
      <c r="A24" t="s">
        <v>3308</v>
      </c>
      <c r="B24" t="s">
        <v>3309</v>
      </c>
      <c r="C24" t="s">
        <v>120</v>
      </c>
      <c r="D24" t="s">
        <v>3298</v>
      </c>
      <c r="E24" t="s">
        <v>1685</v>
      </c>
      <c r="F24" t="s">
        <v>107</v>
      </c>
      <c r="G24" s="63">
        <v>1501402.59</v>
      </c>
      <c r="H24" s="63">
        <v>81.949999999999818</v>
      </c>
      <c r="I24" s="63">
        <v>4767.5516823223597</v>
      </c>
      <c r="J24" s="64">
        <v>0.11</v>
      </c>
      <c r="K24" s="64">
        <f t="shared" si="0"/>
        <v>1.2594572625997717E-2</v>
      </c>
      <c r="L24" s="64">
        <f>I24/'סכום נכסי הקרן'!$C$41</f>
        <v>2.0802197795311245E-4</v>
      </c>
    </row>
    <row r="25" spans="1:12">
      <c r="A25" s="140" t="s">
        <v>258</v>
      </c>
      <c r="B25" s="12"/>
      <c r="C25" s="12"/>
      <c r="D25" s="12"/>
    </row>
    <row r="26" spans="1:12">
      <c r="A26" s="140" t="s">
        <v>396</v>
      </c>
      <c r="B26" s="12"/>
      <c r="C26" s="12"/>
      <c r="D26" s="12"/>
    </row>
    <row r="27" spans="1:12">
      <c r="A27" s="140" t="s">
        <v>397</v>
      </c>
      <c r="B27" s="12"/>
      <c r="C27" s="12"/>
      <c r="D27" s="12"/>
    </row>
    <row r="28" spans="1:12">
      <c r="A28" s="140" t="s">
        <v>398</v>
      </c>
      <c r="B28" s="12"/>
      <c r="C28" s="12"/>
      <c r="D28" s="12"/>
    </row>
    <row r="29" spans="1:12" hidden="1">
      <c r="B29" s="12"/>
      <c r="C29" s="12"/>
      <c r="D29" s="12"/>
    </row>
    <row r="30" spans="1:12" hidden="1">
      <c r="B30" s="12"/>
      <c r="C30" s="12"/>
      <c r="D30" s="12"/>
    </row>
    <row r="31" spans="1:12" hidden="1">
      <c r="B31" s="12"/>
      <c r="C31" s="12"/>
      <c r="D31" s="12"/>
    </row>
    <row r="32" spans="1:12" hidden="1">
      <c r="B32" s="12"/>
      <c r="C32" s="12"/>
      <c r="D32" s="12"/>
    </row>
    <row r="33" spans="2:4" hidden="1">
      <c r="B33" s="12"/>
      <c r="C33" s="12"/>
      <c r="D33" s="12"/>
    </row>
    <row r="34" spans="2:4" hidden="1">
      <c r="B34" s="12"/>
      <c r="C34" s="12"/>
      <c r="D34" s="12"/>
    </row>
    <row r="35" spans="2:4" hidden="1">
      <c r="B35" s="12"/>
      <c r="C35" s="12"/>
      <c r="D35" s="12"/>
    </row>
    <row r="36" spans="2:4" hidden="1">
      <c r="B36" s="12"/>
      <c r="C36" s="12"/>
      <c r="D36" s="12"/>
    </row>
    <row r="37" spans="2:4" hidden="1">
      <c r="B37" s="12"/>
      <c r="C37" s="12"/>
      <c r="D37" s="12"/>
    </row>
    <row r="38" spans="2:4" hidden="1">
      <c r="B38" s="12"/>
      <c r="C38" s="12"/>
      <c r="D38" s="12"/>
    </row>
    <row r="39" spans="2:4" hidden="1">
      <c r="B39" s="12"/>
      <c r="C39" s="12"/>
      <c r="D39" s="12"/>
    </row>
    <row r="40" spans="2:4" hidden="1">
      <c r="B40" s="12"/>
      <c r="C40" s="12"/>
      <c r="D40" s="12"/>
    </row>
    <row r="41" spans="2:4" hidden="1">
      <c r="B41" s="12"/>
      <c r="C41" s="12"/>
      <c r="D41" s="12"/>
    </row>
    <row r="42" spans="2:4" hidden="1">
      <c r="B42" s="12"/>
      <c r="C42" s="12"/>
      <c r="D42" s="12"/>
    </row>
    <row r="43" spans="2:4" hidden="1">
      <c r="B43" s="12"/>
      <c r="C43" s="12"/>
      <c r="D43" s="12"/>
    </row>
    <row r="44" spans="2:4" hidden="1">
      <c r="B44" s="12"/>
      <c r="C44" s="12"/>
      <c r="D44" s="12"/>
    </row>
    <row r="45" spans="2:4" hidden="1">
      <c r="B45" s="12"/>
      <c r="C45" s="12"/>
      <c r="D45" s="12"/>
    </row>
    <row r="46" spans="2:4" hidden="1">
      <c r="B46" s="12"/>
      <c r="C46" s="12"/>
      <c r="D46" s="12"/>
    </row>
    <row r="47" spans="2:4" hidden="1">
      <c r="B47" s="12"/>
      <c r="C47" s="12"/>
      <c r="D47" s="12"/>
    </row>
    <row r="48" spans="2:4" hidden="1">
      <c r="B48" s="12"/>
      <c r="C48" s="12"/>
      <c r="D48" s="12"/>
    </row>
    <row r="49" spans="2:4" hidden="1">
      <c r="B49" s="12"/>
      <c r="C49" s="12"/>
      <c r="D49" s="12"/>
    </row>
    <row r="50" spans="2:4" hidden="1">
      <c r="B50" s="12"/>
      <c r="C50" s="12"/>
      <c r="D50" s="12"/>
    </row>
    <row r="51" spans="2:4" hidden="1">
      <c r="B51" s="12"/>
      <c r="C51" s="12"/>
      <c r="D51" s="12"/>
    </row>
    <row r="52" spans="2:4" hidden="1">
      <c r="B52" s="12"/>
      <c r="C52" s="12"/>
      <c r="D52" s="12"/>
    </row>
    <row r="53" spans="2:4" hidden="1">
      <c r="B53" s="12"/>
      <c r="C53" s="12"/>
      <c r="D53" s="12"/>
    </row>
    <row r="54" spans="2:4" hidden="1">
      <c r="B54" s="12"/>
      <c r="C54" s="12"/>
      <c r="D54" s="12"/>
    </row>
    <row r="55" spans="2:4" hidden="1">
      <c r="B55" s="12"/>
      <c r="C55" s="12"/>
      <c r="D55" s="12"/>
    </row>
    <row r="56" spans="2:4" hidden="1">
      <c r="B56" s="12"/>
      <c r="C56" s="12"/>
      <c r="D56" s="12"/>
    </row>
    <row r="57" spans="2:4" hidden="1">
      <c r="B57" s="12"/>
      <c r="C57" s="12"/>
      <c r="D57" s="12"/>
    </row>
    <row r="58" spans="2:4" hidden="1">
      <c r="B58" s="12"/>
      <c r="C58" s="12"/>
      <c r="D58" s="12"/>
    </row>
    <row r="59" spans="2:4" hidden="1">
      <c r="B59" s="12"/>
      <c r="C59" s="12"/>
      <c r="D59" s="12"/>
    </row>
    <row r="60" spans="2:4" hidden="1">
      <c r="B60" s="12"/>
      <c r="C60" s="12"/>
      <c r="D60" s="12"/>
    </row>
    <row r="61" spans="2:4" hidden="1">
      <c r="B61" s="12"/>
      <c r="C61" s="12"/>
      <c r="D61" s="12"/>
    </row>
    <row r="62" spans="2:4" hidden="1">
      <c r="B62" s="12"/>
      <c r="C62" s="12"/>
      <c r="D62" s="12"/>
    </row>
    <row r="63" spans="2:4" hidden="1">
      <c r="B63" s="12"/>
      <c r="C63" s="12"/>
      <c r="D63" s="12"/>
    </row>
    <row r="64" spans="2:4" hidden="1">
      <c r="B64" s="12"/>
      <c r="C64" s="12"/>
      <c r="D64" s="12"/>
    </row>
    <row r="65" spans="2:4" hidden="1">
      <c r="B65" s="12"/>
      <c r="C65" s="12"/>
      <c r="D65" s="12"/>
    </row>
    <row r="66" spans="2:4" hidden="1">
      <c r="B66" s="12"/>
      <c r="C66" s="12"/>
      <c r="D66" s="12"/>
    </row>
    <row r="67" spans="2:4" hidden="1">
      <c r="B67" s="12"/>
      <c r="C67" s="12"/>
      <c r="D67" s="12"/>
    </row>
    <row r="68" spans="2:4" hidden="1">
      <c r="B68" s="12"/>
      <c r="C68" s="12"/>
      <c r="D68" s="12"/>
    </row>
    <row r="69" spans="2:4" hidden="1">
      <c r="B69" s="12"/>
      <c r="C69" s="12"/>
      <c r="D69" s="12"/>
    </row>
    <row r="70" spans="2:4" hidden="1">
      <c r="B70" s="12"/>
      <c r="C70" s="12"/>
      <c r="D70" s="12"/>
    </row>
    <row r="71" spans="2:4" hidden="1">
      <c r="B71" s="12"/>
      <c r="C71" s="12"/>
      <c r="D71" s="12"/>
    </row>
    <row r="72" spans="2:4" hidden="1">
      <c r="B72" s="12"/>
      <c r="C72" s="12"/>
      <c r="D72" s="12"/>
    </row>
    <row r="73" spans="2:4" hidden="1">
      <c r="B73" s="12"/>
      <c r="C73" s="12"/>
      <c r="D73" s="12"/>
    </row>
    <row r="74" spans="2:4" hidden="1">
      <c r="B74" s="12"/>
      <c r="C74" s="12"/>
      <c r="D74" s="12"/>
    </row>
    <row r="75" spans="2:4" hidden="1">
      <c r="B75" s="12"/>
      <c r="C75" s="12"/>
      <c r="D75" s="12"/>
    </row>
    <row r="76" spans="2:4" hidden="1">
      <c r="B76" s="12"/>
      <c r="C76" s="12"/>
      <c r="D76" s="12"/>
    </row>
    <row r="77" spans="2:4" hidden="1">
      <c r="B77" s="12"/>
      <c r="C77" s="12"/>
      <c r="D77" s="12"/>
    </row>
    <row r="78" spans="2:4" hidden="1">
      <c r="B78" s="12"/>
      <c r="C78" s="12"/>
      <c r="D78" s="12"/>
    </row>
    <row r="79" spans="2:4" hidden="1">
      <c r="B79" s="12"/>
      <c r="C79" s="12"/>
      <c r="D79" s="12"/>
    </row>
    <row r="80" spans="2:4" hidden="1">
      <c r="B80" s="12"/>
      <c r="C80" s="12"/>
      <c r="D80" s="12"/>
    </row>
    <row r="81" spans="2:4" hidden="1">
      <c r="B81" s="12"/>
      <c r="C81" s="12"/>
      <c r="D81" s="12"/>
    </row>
    <row r="82" spans="2:4" hidden="1">
      <c r="B82" s="12"/>
      <c r="C82" s="12"/>
      <c r="D82" s="12"/>
    </row>
    <row r="83" spans="2:4" hidden="1">
      <c r="B83" s="12"/>
      <c r="C83" s="12"/>
      <c r="D83" s="12"/>
    </row>
    <row r="84" spans="2:4" hidden="1">
      <c r="B84" s="12"/>
      <c r="C84" s="12"/>
      <c r="D84" s="12"/>
    </row>
    <row r="85" spans="2:4" hidden="1">
      <c r="B85" s="12"/>
      <c r="C85" s="12"/>
      <c r="D85" s="12"/>
    </row>
    <row r="86" spans="2:4" hidden="1">
      <c r="B86" s="12"/>
      <c r="C86" s="12"/>
      <c r="D86" s="12"/>
    </row>
    <row r="87" spans="2:4" hidden="1">
      <c r="B87" s="12"/>
      <c r="C87" s="12"/>
      <c r="D87" s="12"/>
    </row>
    <row r="88" spans="2:4" hidden="1">
      <c r="B88" s="12"/>
      <c r="C88" s="12"/>
      <c r="D88" s="12"/>
    </row>
    <row r="89" spans="2:4" hidden="1">
      <c r="B89" s="12"/>
      <c r="C89" s="12"/>
      <c r="D89" s="12"/>
    </row>
    <row r="90" spans="2:4" hidden="1">
      <c r="B90" s="12"/>
      <c r="C90" s="12"/>
      <c r="D90" s="12"/>
    </row>
    <row r="91" spans="2:4" hidden="1">
      <c r="B91" s="12"/>
      <c r="C91" s="12"/>
      <c r="D91" s="12"/>
    </row>
    <row r="92" spans="2:4" hidden="1">
      <c r="B92" s="12"/>
      <c r="C92" s="12"/>
      <c r="D92" s="12"/>
    </row>
    <row r="93" spans="2:4" hidden="1">
      <c r="B93" s="12"/>
      <c r="C93" s="12"/>
      <c r="D93" s="12"/>
    </row>
    <row r="94" spans="2:4" hidden="1">
      <c r="B94" s="12"/>
      <c r="C94" s="12"/>
      <c r="D94" s="12"/>
    </row>
    <row r="95" spans="2:4" hidden="1">
      <c r="B95" s="12"/>
      <c r="C95" s="12"/>
      <c r="D95" s="12"/>
    </row>
    <row r="96" spans="2:4" hidden="1">
      <c r="B96" s="12"/>
      <c r="C96" s="12"/>
      <c r="D96" s="12"/>
    </row>
    <row r="97" spans="2:4" hidden="1">
      <c r="B97" s="12"/>
      <c r="C97" s="12"/>
      <c r="D97" s="12"/>
    </row>
    <row r="98" spans="2:4" hidden="1">
      <c r="B98" s="12"/>
      <c r="C98" s="12"/>
      <c r="D98" s="12"/>
    </row>
    <row r="99" spans="2:4" hidden="1">
      <c r="B99" s="12"/>
      <c r="C99" s="12"/>
      <c r="D99" s="12"/>
    </row>
    <row r="100" spans="2:4" hidden="1">
      <c r="B100" s="12"/>
      <c r="C100" s="12"/>
      <c r="D100" s="12"/>
    </row>
    <row r="101" spans="2:4" hidden="1">
      <c r="B101" s="12"/>
      <c r="C101" s="12"/>
      <c r="D101" s="12"/>
    </row>
    <row r="102" spans="2:4" hidden="1">
      <c r="B102" s="12"/>
      <c r="C102" s="12"/>
      <c r="D102" s="12"/>
    </row>
    <row r="103" spans="2:4" hidden="1">
      <c r="B103" s="12"/>
      <c r="C103" s="12"/>
      <c r="D103" s="12"/>
    </row>
    <row r="104" spans="2:4" hidden="1">
      <c r="B104" s="12"/>
      <c r="C104" s="12"/>
      <c r="D104" s="12"/>
    </row>
    <row r="105" spans="2:4" hidden="1">
      <c r="B105" s="12"/>
      <c r="C105" s="12"/>
      <c r="D105" s="12"/>
    </row>
    <row r="106" spans="2:4" hidden="1">
      <c r="B106" s="12"/>
      <c r="C106" s="12"/>
      <c r="D106" s="12"/>
    </row>
    <row r="107" spans="2:4" hidden="1">
      <c r="B107" s="12"/>
      <c r="C107" s="12"/>
      <c r="D107" s="12"/>
    </row>
    <row r="108" spans="2:4" hidden="1">
      <c r="B108" s="12"/>
      <c r="C108" s="12"/>
      <c r="D108" s="12"/>
    </row>
    <row r="109" spans="2:4" hidden="1">
      <c r="B109" s="12"/>
      <c r="C109" s="12"/>
      <c r="D109" s="12"/>
    </row>
    <row r="110" spans="2:4" hidden="1">
      <c r="B110" s="12"/>
      <c r="C110" s="12"/>
      <c r="D110" s="12"/>
    </row>
    <row r="111" spans="2:4" hidden="1">
      <c r="B111" s="12"/>
      <c r="C111" s="12"/>
      <c r="D111" s="12"/>
    </row>
    <row r="112" spans="2:4" hidden="1">
      <c r="B112" s="12"/>
      <c r="C112" s="12"/>
      <c r="D112" s="12"/>
    </row>
    <row r="113" spans="2:4" hidden="1">
      <c r="B113" s="12"/>
      <c r="C113" s="12"/>
      <c r="D113" s="12"/>
    </row>
    <row r="114" spans="2:4" hidden="1">
      <c r="B114" s="12"/>
      <c r="C114" s="12"/>
      <c r="D114" s="12"/>
    </row>
    <row r="115" spans="2:4" hidden="1">
      <c r="B115" s="12"/>
      <c r="C115" s="12"/>
      <c r="D115" s="12"/>
    </row>
    <row r="116" spans="2:4" hidden="1">
      <c r="B116" s="12"/>
      <c r="C116" s="12"/>
      <c r="D116" s="12"/>
    </row>
    <row r="117" spans="2:4" hidden="1">
      <c r="B117" s="12"/>
      <c r="C117" s="12"/>
      <c r="D117" s="12"/>
    </row>
    <row r="118" spans="2:4" hidden="1">
      <c r="B118" s="12"/>
      <c r="C118" s="12"/>
      <c r="D118" s="12"/>
    </row>
    <row r="119" spans="2:4" hidden="1">
      <c r="B119" s="12"/>
      <c r="C119" s="12"/>
      <c r="D119" s="12"/>
    </row>
    <row r="120" spans="2:4" hidden="1">
      <c r="B120" s="12"/>
      <c r="C120" s="12"/>
      <c r="D120" s="12"/>
    </row>
    <row r="121" spans="2:4" hidden="1">
      <c r="B121" s="12"/>
      <c r="C121" s="12"/>
      <c r="D121" s="12"/>
    </row>
    <row r="122" spans="2:4" hidden="1">
      <c r="B122" s="12"/>
      <c r="C122" s="12"/>
      <c r="D122" s="12"/>
    </row>
    <row r="123" spans="2:4" hidden="1">
      <c r="B123" s="12"/>
      <c r="C123" s="12"/>
      <c r="D123" s="12"/>
    </row>
    <row r="124" spans="2:4" hidden="1">
      <c r="B124" s="12"/>
      <c r="C124" s="12"/>
      <c r="D124" s="12"/>
    </row>
    <row r="125" spans="2:4" hidden="1">
      <c r="B125" s="12"/>
      <c r="C125" s="12"/>
      <c r="D125" s="12"/>
    </row>
    <row r="126" spans="2:4" hidden="1">
      <c r="B126" s="12"/>
      <c r="C126" s="12"/>
      <c r="D126" s="12"/>
    </row>
    <row r="127" spans="2:4" hidden="1">
      <c r="B127" s="12"/>
      <c r="C127" s="12"/>
      <c r="D127" s="12"/>
    </row>
    <row r="128" spans="2:4" hidden="1">
      <c r="B128" s="12"/>
      <c r="C128" s="12"/>
      <c r="D128" s="12"/>
    </row>
    <row r="129" spans="2:4" hidden="1">
      <c r="B129" s="12"/>
      <c r="C129" s="12"/>
      <c r="D129" s="12"/>
    </row>
    <row r="130" spans="2:4" hidden="1">
      <c r="B130" s="12"/>
      <c r="C130" s="12"/>
      <c r="D130" s="12"/>
    </row>
    <row r="131" spans="2:4" hidden="1">
      <c r="B131" s="12"/>
      <c r="C131" s="12"/>
      <c r="D131" s="12"/>
    </row>
    <row r="132" spans="2:4" hidden="1">
      <c r="B132" s="12"/>
      <c r="C132" s="12"/>
      <c r="D132" s="12"/>
    </row>
    <row r="133" spans="2:4" hidden="1">
      <c r="B133" s="12"/>
      <c r="C133" s="12"/>
      <c r="D133" s="12"/>
    </row>
    <row r="134" spans="2:4" hidden="1">
      <c r="B134" s="12"/>
      <c r="C134" s="12"/>
      <c r="D134" s="12"/>
    </row>
    <row r="135" spans="2:4" hidden="1">
      <c r="B135" s="12"/>
      <c r="C135" s="12"/>
      <c r="D135" s="12"/>
    </row>
    <row r="136" spans="2:4" hidden="1">
      <c r="B136" s="12"/>
      <c r="C136" s="12"/>
      <c r="D136" s="12"/>
    </row>
    <row r="137" spans="2:4" hidden="1">
      <c r="B137" s="12"/>
      <c r="C137" s="12"/>
      <c r="D137" s="12"/>
    </row>
    <row r="138" spans="2:4" hidden="1">
      <c r="B138" s="12"/>
      <c r="C138" s="12"/>
      <c r="D138" s="12"/>
    </row>
    <row r="139" spans="2:4" hidden="1">
      <c r="B139" s="12"/>
      <c r="C139" s="12"/>
      <c r="D139" s="12"/>
    </row>
    <row r="140" spans="2:4" hidden="1">
      <c r="B140" s="12"/>
      <c r="C140" s="12"/>
      <c r="D140" s="12"/>
    </row>
    <row r="141" spans="2:4" hidden="1">
      <c r="B141" s="12"/>
      <c r="C141" s="12"/>
      <c r="D141" s="12"/>
    </row>
    <row r="142" spans="2:4" hidden="1">
      <c r="B142" s="12"/>
      <c r="C142" s="12"/>
      <c r="D142" s="12"/>
    </row>
    <row r="143" spans="2:4" hidden="1">
      <c r="B143" s="12"/>
      <c r="C143" s="12"/>
      <c r="D143" s="12"/>
    </row>
    <row r="144" spans="2:4" hidden="1">
      <c r="B144" s="12"/>
      <c r="C144" s="12"/>
      <c r="D144" s="12"/>
    </row>
    <row r="145" spans="2:4" hidden="1">
      <c r="B145" s="12"/>
      <c r="C145" s="12"/>
      <c r="D145" s="12"/>
    </row>
    <row r="146" spans="2:4" hidden="1">
      <c r="B146" s="12"/>
      <c r="C146" s="12"/>
      <c r="D146" s="12"/>
    </row>
    <row r="147" spans="2:4" hidden="1">
      <c r="B147" s="12"/>
      <c r="C147" s="12"/>
      <c r="D147" s="12"/>
    </row>
    <row r="148" spans="2:4" hidden="1">
      <c r="B148" s="12"/>
      <c r="C148" s="12"/>
      <c r="D148" s="12"/>
    </row>
    <row r="149" spans="2:4" hidden="1">
      <c r="B149" s="12"/>
      <c r="C149" s="12"/>
      <c r="D149" s="12"/>
    </row>
    <row r="150" spans="2:4" hidden="1">
      <c r="B150" s="12"/>
      <c r="C150" s="12"/>
      <c r="D150" s="12"/>
    </row>
    <row r="151" spans="2:4" hidden="1">
      <c r="B151" s="12"/>
      <c r="C151" s="12"/>
      <c r="D151" s="12"/>
    </row>
    <row r="152" spans="2:4" hidden="1">
      <c r="B152" s="12"/>
      <c r="C152" s="12"/>
      <c r="D152" s="12"/>
    </row>
    <row r="153" spans="2:4" hidden="1">
      <c r="B153" s="12"/>
      <c r="C153" s="12"/>
      <c r="D153" s="12"/>
    </row>
    <row r="154" spans="2:4" hidden="1">
      <c r="B154" s="12"/>
      <c r="C154" s="12"/>
      <c r="D154" s="12"/>
    </row>
    <row r="155" spans="2:4" hidden="1">
      <c r="B155" s="12"/>
      <c r="C155" s="12"/>
      <c r="D155" s="12"/>
    </row>
    <row r="156" spans="2:4" hidden="1">
      <c r="B156" s="12"/>
      <c r="C156" s="12"/>
      <c r="D156" s="12"/>
    </row>
    <row r="157" spans="2:4" hidden="1">
      <c r="B157" s="12"/>
      <c r="C157" s="12"/>
      <c r="D157" s="12"/>
    </row>
    <row r="158" spans="2:4" hidden="1">
      <c r="B158" s="12"/>
      <c r="C158" s="12"/>
      <c r="D158" s="12"/>
    </row>
    <row r="159" spans="2:4" hidden="1">
      <c r="B159" s="12"/>
      <c r="C159" s="12"/>
      <c r="D159" s="12"/>
    </row>
    <row r="160" spans="2:4" hidden="1">
      <c r="B160" s="12"/>
      <c r="C160" s="12"/>
      <c r="D160" s="12"/>
    </row>
    <row r="161" spans="2:4" hidden="1">
      <c r="B161" s="12"/>
      <c r="C161" s="12"/>
      <c r="D161" s="12"/>
    </row>
    <row r="162" spans="2:4" hidden="1">
      <c r="B162" s="12"/>
      <c r="C162" s="12"/>
      <c r="D162" s="12"/>
    </row>
    <row r="163" spans="2:4" hidden="1">
      <c r="B163" s="12"/>
      <c r="C163" s="12"/>
      <c r="D163" s="12"/>
    </row>
    <row r="164" spans="2:4" hidden="1">
      <c r="B164" s="12"/>
      <c r="C164" s="12"/>
      <c r="D164" s="12"/>
    </row>
    <row r="165" spans="2:4" hidden="1">
      <c r="B165" s="12"/>
      <c r="C165" s="12"/>
      <c r="D165" s="12"/>
    </row>
    <row r="166" spans="2:4" hidden="1">
      <c r="B166" s="12"/>
      <c r="C166" s="12"/>
      <c r="D166" s="12"/>
    </row>
    <row r="167" spans="2:4" hidden="1">
      <c r="B167" s="12"/>
      <c r="C167" s="12"/>
      <c r="D167" s="12"/>
    </row>
    <row r="168" spans="2:4" hidden="1">
      <c r="B168" s="12"/>
      <c r="C168" s="12"/>
      <c r="D168" s="12"/>
    </row>
    <row r="169" spans="2:4" hidden="1">
      <c r="B169" s="12"/>
      <c r="C169" s="12"/>
      <c r="D169" s="12"/>
    </row>
    <row r="170" spans="2:4" hidden="1">
      <c r="B170" s="12"/>
      <c r="C170" s="12"/>
      <c r="D170" s="12"/>
    </row>
    <row r="171" spans="2:4" hidden="1">
      <c r="B171" s="12"/>
      <c r="C171" s="12"/>
      <c r="D171" s="12"/>
    </row>
    <row r="172" spans="2:4" hidden="1">
      <c r="B172" s="12"/>
      <c r="C172" s="12"/>
      <c r="D172" s="12"/>
    </row>
    <row r="173" spans="2:4" hidden="1">
      <c r="B173" s="12"/>
      <c r="C173" s="12"/>
      <c r="D173" s="12"/>
    </row>
    <row r="174" spans="2:4" hidden="1">
      <c r="B174" s="12"/>
      <c r="C174" s="12"/>
      <c r="D174" s="12"/>
    </row>
    <row r="175" spans="2:4" hidden="1">
      <c r="B175" s="12"/>
      <c r="C175" s="12"/>
      <c r="D175" s="12"/>
    </row>
    <row r="176" spans="2:4" hidden="1">
      <c r="B176" s="12"/>
      <c r="C176" s="12"/>
      <c r="D176" s="12"/>
    </row>
    <row r="177" spans="2:4" hidden="1">
      <c r="B177" s="12"/>
      <c r="C177" s="12"/>
      <c r="D177" s="12"/>
    </row>
    <row r="178" spans="2:4" hidden="1">
      <c r="B178" s="12"/>
      <c r="C178" s="12"/>
      <c r="D178" s="12"/>
    </row>
    <row r="179" spans="2:4" hidden="1">
      <c r="B179" s="12"/>
      <c r="C179" s="12"/>
      <c r="D179" s="12"/>
    </row>
    <row r="180" spans="2:4" hidden="1">
      <c r="B180" s="12"/>
      <c r="C180" s="12"/>
      <c r="D180" s="12"/>
    </row>
    <row r="181" spans="2:4" hidden="1">
      <c r="B181" s="12"/>
      <c r="C181" s="12"/>
      <c r="D181" s="12"/>
    </row>
    <row r="182" spans="2:4" hidden="1">
      <c r="B182" s="12"/>
      <c r="C182" s="12"/>
      <c r="D182" s="12"/>
    </row>
    <row r="183" spans="2:4" hidden="1">
      <c r="B183" s="12"/>
      <c r="C183" s="12"/>
      <c r="D183" s="12"/>
    </row>
    <row r="184" spans="2:4" hidden="1">
      <c r="B184" s="12"/>
      <c r="C184" s="12"/>
      <c r="D184" s="12"/>
    </row>
    <row r="185" spans="2:4" hidden="1">
      <c r="B185" s="12"/>
      <c r="C185" s="12"/>
      <c r="D185" s="12"/>
    </row>
    <row r="186" spans="2:4" hidden="1">
      <c r="B186" s="12"/>
      <c r="C186" s="12"/>
      <c r="D186" s="12"/>
    </row>
    <row r="187" spans="2:4" hidden="1">
      <c r="B187" s="12"/>
      <c r="C187" s="12"/>
      <c r="D187" s="12"/>
    </row>
    <row r="188" spans="2:4" hidden="1">
      <c r="B188" s="12"/>
      <c r="C188" s="12"/>
      <c r="D188" s="12"/>
    </row>
    <row r="189" spans="2:4" hidden="1">
      <c r="B189" s="12"/>
      <c r="C189" s="12"/>
      <c r="D189" s="12"/>
    </row>
    <row r="190" spans="2:4" hidden="1">
      <c r="B190" s="12"/>
      <c r="C190" s="12"/>
      <c r="D190" s="12"/>
    </row>
    <row r="191" spans="2:4" hidden="1">
      <c r="B191" s="12"/>
      <c r="C191" s="12"/>
      <c r="D191" s="12"/>
    </row>
    <row r="192" spans="2:4" hidden="1">
      <c r="B192" s="12"/>
      <c r="C192" s="12"/>
      <c r="D192" s="12"/>
    </row>
    <row r="193" spans="2:4" hidden="1">
      <c r="B193" s="12"/>
      <c r="C193" s="12"/>
      <c r="D193" s="12"/>
    </row>
    <row r="194" spans="2:4" hidden="1">
      <c r="B194" s="12"/>
      <c r="C194" s="12"/>
      <c r="D194" s="12"/>
    </row>
    <row r="195" spans="2:4" hidden="1">
      <c r="B195" s="12"/>
      <c r="C195" s="12"/>
      <c r="D195" s="12"/>
    </row>
    <row r="196" spans="2:4" hidden="1">
      <c r="B196" s="12"/>
      <c r="C196" s="12"/>
      <c r="D196" s="12"/>
    </row>
    <row r="197" spans="2:4" hidden="1">
      <c r="B197" s="12"/>
      <c r="C197" s="12"/>
      <c r="D197" s="12"/>
    </row>
    <row r="198" spans="2:4" hidden="1">
      <c r="B198" s="12"/>
      <c r="C198" s="12"/>
      <c r="D198" s="12"/>
    </row>
    <row r="199" spans="2:4" hidden="1">
      <c r="B199" s="12"/>
      <c r="C199" s="12"/>
      <c r="D199" s="12"/>
    </row>
    <row r="200" spans="2:4" hidden="1">
      <c r="B200" s="12"/>
      <c r="C200" s="12"/>
      <c r="D200" s="12"/>
    </row>
    <row r="201" spans="2:4" hidden="1">
      <c r="B201" s="12"/>
      <c r="C201" s="12"/>
      <c r="D201" s="12"/>
    </row>
    <row r="202" spans="2:4" hidden="1">
      <c r="B202" s="12"/>
      <c r="C202" s="12"/>
      <c r="D202" s="12"/>
    </row>
    <row r="203" spans="2:4" hidden="1">
      <c r="B203" s="12"/>
      <c r="C203" s="12"/>
      <c r="D203" s="12"/>
    </row>
    <row r="204" spans="2:4" hidden="1">
      <c r="B204" s="12"/>
      <c r="C204" s="12"/>
      <c r="D204" s="12"/>
    </row>
    <row r="205" spans="2:4" hidden="1">
      <c r="B205" s="12"/>
      <c r="C205" s="12"/>
      <c r="D205" s="12"/>
    </row>
    <row r="206" spans="2:4" hidden="1">
      <c r="B206" s="12"/>
      <c r="C206" s="12"/>
      <c r="D206" s="12"/>
    </row>
    <row r="207" spans="2:4" hidden="1">
      <c r="B207" s="12"/>
      <c r="C207" s="12"/>
      <c r="D207" s="12"/>
    </row>
    <row r="208" spans="2:4" hidden="1">
      <c r="B208" s="12"/>
      <c r="C208" s="12"/>
      <c r="D208" s="12"/>
    </row>
    <row r="209" spans="2:4" hidden="1">
      <c r="B209" s="12"/>
      <c r="C209" s="12"/>
      <c r="D209" s="12"/>
    </row>
    <row r="210" spans="2:4" hidden="1">
      <c r="B210" s="12"/>
      <c r="C210" s="12"/>
      <c r="D210" s="12"/>
    </row>
    <row r="211" spans="2:4" hidden="1">
      <c r="B211" s="12"/>
      <c r="C211" s="12"/>
      <c r="D211" s="12"/>
    </row>
    <row r="212" spans="2:4" hidden="1">
      <c r="B212" s="12"/>
      <c r="C212" s="12"/>
      <c r="D212" s="12"/>
    </row>
    <row r="213" spans="2:4" hidden="1">
      <c r="B213" s="12"/>
      <c r="C213" s="12"/>
      <c r="D213" s="12"/>
    </row>
    <row r="214" spans="2:4" hidden="1">
      <c r="B214" s="12"/>
      <c r="C214" s="12"/>
      <c r="D214" s="12"/>
    </row>
    <row r="215" spans="2:4" hidden="1">
      <c r="B215" s="12"/>
      <c r="C215" s="12"/>
      <c r="D215" s="12"/>
    </row>
    <row r="216" spans="2:4" hidden="1">
      <c r="B216" s="12"/>
      <c r="C216" s="12"/>
      <c r="D216" s="12"/>
    </row>
    <row r="217" spans="2:4" hidden="1">
      <c r="B217" s="12"/>
      <c r="C217" s="12"/>
      <c r="D217" s="12"/>
    </row>
    <row r="218" spans="2:4" hidden="1">
      <c r="B218" s="12"/>
      <c r="C218" s="12"/>
      <c r="D218" s="12"/>
    </row>
    <row r="219" spans="2:4" hidden="1">
      <c r="B219" s="12"/>
      <c r="C219" s="12"/>
      <c r="D219" s="12"/>
    </row>
    <row r="220" spans="2:4" hidden="1">
      <c r="B220" s="12"/>
      <c r="C220" s="12"/>
      <c r="D220" s="12"/>
    </row>
    <row r="221" spans="2:4" hidden="1">
      <c r="B221" s="12"/>
      <c r="C221" s="12"/>
      <c r="D221" s="12"/>
    </row>
    <row r="222" spans="2:4" hidden="1">
      <c r="B222" s="12"/>
      <c r="C222" s="12"/>
      <c r="D222" s="12"/>
    </row>
    <row r="223" spans="2:4" hidden="1">
      <c r="B223" s="12"/>
      <c r="C223" s="12"/>
      <c r="D223" s="12"/>
    </row>
    <row r="224" spans="2:4" hidden="1">
      <c r="B224" s="12"/>
      <c r="C224" s="12"/>
      <c r="D224" s="12"/>
    </row>
    <row r="225" spans="2:4" hidden="1">
      <c r="B225" s="12"/>
      <c r="C225" s="12"/>
      <c r="D225" s="12"/>
    </row>
    <row r="226" spans="2:4" hidden="1">
      <c r="B226" s="12"/>
      <c r="C226" s="12"/>
      <c r="D226" s="12"/>
    </row>
    <row r="227" spans="2:4" hidden="1">
      <c r="B227" s="12"/>
      <c r="C227" s="12"/>
      <c r="D227" s="12"/>
    </row>
    <row r="228" spans="2:4" hidden="1">
      <c r="B228" s="12"/>
      <c r="C228" s="12"/>
      <c r="D228" s="12"/>
    </row>
    <row r="229" spans="2:4" hidden="1">
      <c r="B229" s="12"/>
      <c r="C229" s="12"/>
      <c r="D229" s="12"/>
    </row>
    <row r="230" spans="2:4" hidden="1">
      <c r="B230" s="12"/>
      <c r="C230" s="12"/>
      <c r="D230" s="12"/>
    </row>
    <row r="231" spans="2:4" hidden="1">
      <c r="B231" s="12"/>
      <c r="C231" s="12"/>
      <c r="D231" s="12"/>
    </row>
    <row r="232" spans="2:4" hidden="1">
      <c r="B232" s="12"/>
      <c r="C232" s="12"/>
      <c r="D232" s="12"/>
    </row>
    <row r="233" spans="2:4" hidden="1">
      <c r="B233" s="12"/>
      <c r="C233" s="12"/>
      <c r="D233" s="12"/>
    </row>
    <row r="234" spans="2:4" hidden="1">
      <c r="B234" s="12"/>
      <c r="C234" s="12"/>
      <c r="D234" s="12"/>
    </row>
    <row r="235" spans="2:4" hidden="1">
      <c r="B235" s="12"/>
      <c r="C235" s="12"/>
      <c r="D235" s="12"/>
    </row>
    <row r="236" spans="2:4" hidden="1">
      <c r="B236" s="12"/>
      <c r="C236" s="12"/>
      <c r="D236" s="12"/>
    </row>
    <row r="237" spans="2:4" hidden="1">
      <c r="B237" s="12"/>
      <c r="C237" s="12"/>
      <c r="D237" s="12"/>
    </row>
    <row r="238" spans="2:4" hidden="1">
      <c r="B238" s="12"/>
      <c r="C238" s="12"/>
      <c r="D238" s="12"/>
    </row>
    <row r="239" spans="2:4" hidden="1">
      <c r="B239" s="12"/>
      <c r="C239" s="12"/>
      <c r="D239" s="12"/>
    </row>
    <row r="240" spans="2:4" hidden="1">
      <c r="B240" s="12"/>
      <c r="C240" s="12"/>
      <c r="D240" s="12"/>
    </row>
    <row r="241" spans="2:4" hidden="1">
      <c r="B241" s="12"/>
      <c r="C241" s="12"/>
      <c r="D241" s="12"/>
    </row>
    <row r="242" spans="2:4" hidden="1">
      <c r="B242" s="12"/>
      <c r="C242" s="12"/>
      <c r="D242" s="12"/>
    </row>
    <row r="243" spans="2:4" hidden="1">
      <c r="B243" s="12"/>
      <c r="C243" s="12"/>
      <c r="D243" s="12"/>
    </row>
    <row r="244" spans="2:4" hidden="1">
      <c r="B244" s="12"/>
      <c r="C244" s="12"/>
      <c r="D244" s="12"/>
    </row>
    <row r="245" spans="2:4" hidden="1">
      <c r="B245" s="12"/>
      <c r="C245" s="12"/>
      <c r="D245" s="12"/>
    </row>
    <row r="246" spans="2:4" hidden="1">
      <c r="B246" s="12"/>
      <c r="C246" s="12"/>
      <c r="D246" s="12"/>
    </row>
    <row r="247" spans="2:4" hidden="1">
      <c r="B247" s="12"/>
      <c r="C247" s="12"/>
      <c r="D247" s="12"/>
    </row>
    <row r="248" spans="2:4" hidden="1">
      <c r="B248" s="12"/>
      <c r="C248" s="12"/>
      <c r="D248" s="12"/>
    </row>
    <row r="249" spans="2:4" hidden="1">
      <c r="B249" s="12"/>
      <c r="C249" s="12"/>
      <c r="D249" s="12"/>
    </row>
    <row r="250" spans="2:4" hidden="1">
      <c r="B250" s="12"/>
      <c r="C250" s="12"/>
      <c r="D250" s="12"/>
    </row>
    <row r="251" spans="2:4" hidden="1">
      <c r="B251" s="12"/>
      <c r="C251" s="12"/>
      <c r="D251" s="12"/>
    </row>
    <row r="252" spans="2:4" hidden="1">
      <c r="B252" s="12"/>
      <c r="C252" s="12"/>
      <c r="D252" s="12"/>
    </row>
    <row r="253" spans="2:4" hidden="1">
      <c r="B253" s="12"/>
      <c r="C253" s="12"/>
      <c r="D253" s="12"/>
    </row>
    <row r="254" spans="2:4" hidden="1">
      <c r="B254" s="12"/>
      <c r="C254" s="12"/>
      <c r="D254" s="12"/>
    </row>
    <row r="255" spans="2:4" hidden="1">
      <c r="B255" s="12"/>
      <c r="C255" s="12"/>
      <c r="D255" s="12"/>
    </row>
    <row r="256" spans="2:4" hidden="1">
      <c r="B256" s="12"/>
      <c r="C256" s="12"/>
      <c r="D256" s="12"/>
    </row>
    <row r="257" spans="2:4" hidden="1">
      <c r="B257" s="12"/>
      <c r="C257" s="12"/>
      <c r="D257" s="12"/>
    </row>
    <row r="258" spans="2:4" hidden="1">
      <c r="B258" s="12"/>
      <c r="C258" s="12"/>
      <c r="D258" s="12"/>
    </row>
    <row r="259" spans="2:4" hidden="1">
      <c r="B259" s="12"/>
      <c r="C259" s="12"/>
      <c r="D259" s="12"/>
    </row>
    <row r="260" spans="2:4" hidden="1">
      <c r="B260" s="12"/>
      <c r="C260" s="12"/>
      <c r="D260" s="12"/>
    </row>
    <row r="261" spans="2:4" hidden="1">
      <c r="B261" s="12"/>
      <c r="C261" s="12"/>
      <c r="D261" s="12"/>
    </row>
    <row r="262" spans="2:4" hidden="1">
      <c r="B262" s="12"/>
      <c r="C262" s="12"/>
      <c r="D262" s="12"/>
    </row>
    <row r="263" spans="2:4" hidden="1">
      <c r="B263" s="12"/>
      <c r="C263" s="12"/>
      <c r="D263" s="12"/>
    </row>
    <row r="264" spans="2:4" hidden="1">
      <c r="B264" s="12"/>
      <c r="C264" s="12"/>
      <c r="D264" s="12"/>
    </row>
    <row r="265" spans="2:4" hidden="1">
      <c r="B265" s="12"/>
      <c r="C265" s="12"/>
      <c r="D265" s="12"/>
    </row>
    <row r="266" spans="2:4" hidden="1">
      <c r="B266" s="12"/>
      <c r="C266" s="12"/>
      <c r="D266" s="12"/>
    </row>
    <row r="267" spans="2:4" hidden="1">
      <c r="B267" s="12"/>
      <c r="C267" s="12"/>
      <c r="D267" s="12"/>
    </row>
    <row r="268" spans="2:4" hidden="1">
      <c r="B268" s="12"/>
      <c r="C268" s="12"/>
      <c r="D268" s="12"/>
    </row>
    <row r="269" spans="2:4" hidden="1">
      <c r="B269" s="12"/>
      <c r="C269" s="12"/>
      <c r="D269" s="12"/>
    </row>
    <row r="270" spans="2:4" hidden="1">
      <c r="B270" s="12"/>
      <c r="C270" s="12"/>
      <c r="D270" s="12"/>
    </row>
    <row r="271" spans="2:4" hidden="1">
      <c r="B271" s="12"/>
      <c r="C271" s="12"/>
      <c r="D271" s="12"/>
    </row>
    <row r="272" spans="2:4" hidden="1">
      <c r="B272" s="12"/>
      <c r="C272" s="12"/>
      <c r="D272" s="12"/>
    </row>
    <row r="273" spans="2:4" hidden="1">
      <c r="B273" s="12"/>
      <c r="C273" s="12"/>
      <c r="D273" s="12"/>
    </row>
    <row r="274" spans="2:4" hidden="1">
      <c r="B274" s="12"/>
      <c r="C274" s="12"/>
      <c r="D274" s="12"/>
    </row>
    <row r="275" spans="2:4" hidden="1">
      <c r="B275" s="12"/>
      <c r="C275" s="12"/>
      <c r="D275" s="12"/>
    </row>
    <row r="276" spans="2:4" hidden="1">
      <c r="B276" s="12"/>
      <c r="C276" s="12"/>
      <c r="D276" s="12"/>
    </row>
    <row r="277" spans="2:4" hidden="1">
      <c r="B277" s="12"/>
      <c r="C277" s="12"/>
      <c r="D277" s="12"/>
    </row>
    <row r="278" spans="2:4" hidden="1">
      <c r="B278" s="12"/>
      <c r="C278" s="12"/>
      <c r="D278" s="12"/>
    </row>
    <row r="279" spans="2:4" hidden="1">
      <c r="B279" s="12"/>
      <c r="C279" s="12"/>
      <c r="D279" s="12"/>
    </row>
    <row r="280" spans="2:4" hidden="1">
      <c r="B280" s="12"/>
      <c r="C280" s="12"/>
      <c r="D280" s="12"/>
    </row>
    <row r="281" spans="2:4" hidden="1">
      <c r="B281" s="12"/>
      <c r="C281" s="12"/>
      <c r="D281" s="12"/>
    </row>
    <row r="282" spans="2:4" hidden="1">
      <c r="B282" s="12"/>
      <c r="C282" s="12"/>
      <c r="D282" s="12"/>
    </row>
    <row r="283" spans="2:4" hidden="1">
      <c r="B283" s="12"/>
      <c r="C283" s="12"/>
      <c r="D283" s="12"/>
    </row>
    <row r="284" spans="2:4" hidden="1">
      <c r="B284" s="12"/>
      <c r="C284" s="12"/>
      <c r="D284" s="12"/>
    </row>
    <row r="285" spans="2:4" hidden="1">
      <c r="B285" s="12"/>
      <c r="C285" s="12"/>
      <c r="D285" s="12"/>
    </row>
    <row r="286" spans="2:4" hidden="1">
      <c r="B286" s="12"/>
      <c r="C286" s="12"/>
      <c r="D286" s="12"/>
    </row>
    <row r="287" spans="2:4" hidden="1">
      <c r="B287" s="12"/>
      <c r="C287" s="12"/>
      <c r="D287" s="12"/>
    </row>
    <row r="288" spans="2:4" hidden="1">
      <c r="B288" s="12"/>
      <c r="C288" s="12"/>
      <c r="D288" s="12"/>
    </row>
    <row r="289" spans="2:4" hidden="1">
      <c r="B289" s="12"/>
      <c r="C289" s="12"/>
      <c r="D289" s="12"/>
    </row>
    <row r="290" spans="2:4" hidden="1">
      <c r="B290" s="12"/>
      <c r="C290" s="12"/>
      <c r="D290" s="12"/>
    </row>
    <row r="291" spans="2:4" hidden="1">
      <c r="B291" s="12"/>
      <c r="C291" s="12"/>
      <c r="D291" s="12"/>
    </row>
    <row r="292" spans="2:4" hidden="1">
      <c r="B292" s="12"/>
      <c r="C292" s="12"/>
      <c r="D292" s="12"/>
    </row>
    <row r="293" spans="2:4" hidden="1">
      <c r="B293" s="12"/>
      <c r="C293" s="12"/>
      <c r="D293" s="12"/>
    </row>
    <row r="294" spans="2:4" hidden="1">
      <c r="B294" s="12"/>
      <c r="C294" s="12"/>
      <c r="D294" s="12"/>
    </row>
    <row r="295" spans="2:4" hidden="1">
      <c r="B295" s="12"/>
      <c r="C295" s="12"/>
      <c r="D295" s="12"/>
    </row>
    <row r="296" spans="2:4" hidden="1">
      <c r="B296" s="12"/>
      <c r="C296" s="12"/>
      <c r="D296" s="12"/>
    </row>
    <row r="297" spans="2:4" hidden="1">
      <c r="B297" s="12"/>
      <c r="C297" s="12"/>
      <c r="D297" s="12"/>
    </row>
    <row r="298" spans="2:4" hidden="1">
      <c r="B298" s="12"/>
      <c r="C298" s="12"/>
      <c r="D298" s="12"/>
    </row>
    <row r="299" spans="2:4" hidden="1">
      <c r="B299" s="12"/>
      <c r="C299" s="12"/>
      <c r="D299" s="12"/>
    </row>
    <row r="300" spans="2:4" hidden="1">
      <c r="B300" s="12"/>
      <c r="C300" s="12"/>
      <c r="D300" s="12"/>
    </row>
    <row r="301" spans="2:4" hidden="1">
      <c r="B301" s="12"/>
      <c r="C301" s="12"/>
      <c r="D301" s="12"/>
    </row>
    <row r="302" spans="2:4" hidden="1">
      <c r="B302" s="12"/>
      <c r="C302" s="12"/>
      <c r="D302" s="12"/>
    </row>
    <row r="303" spans="2:4" hidden="1">
      <c r="B303" s="12"/>
      <c r="C303" s="12"/>
      <c r="D303" s="12"/>
    </row>
    <row r="304" spans="2:4" hidden="1">
      <c r="B304" s="12"/>
      <c r="C304" s="12"/>
      <c r="D304" s="12"/>
    </row>
    <row r="305" spans="2:4" hidden="1">
      <c r="B305" s="12"/>
      <c r="C305" s="12"/>
      <c r="D305" s="12"/>
    </row>
    <row r="306" spans="2:4" hidden="1">
      <c r="B306" s="12"/>
      <c r="C306" s="12"/>
      <c r="D306" s="12"/>
    </row>
    <row r="307" spans="2:4" hidden="1">
      <c r="B307" s="12"/>
      <c r="C307" s="12"/>
      <c r="D307" s="12"/>
    </row>
    <row r="308" spans="2:4" hidden="1">
      <c r="B308" s="12"/>
      <c r="C308" s="12"/>
      <c r="D308" s="12"/>
    </row>
    <row r="309" spans="2:4" hidden="1">
      <c r="B309" s="12"/>
      <c r="C309" s="12"/>
      <c r="D309" s="12"/>
    </row>
    <row r="310" spans="2:4" hidden="1">
      <c r="B310" s="12"/>
      <c r="C310" s="12"/>
      <c r="D310" s="12"/>
    </row>
    <row r="311" spans="2:4" hidden="1">
      <c r="B311" s="12"/>
      <c r="C311" s="12"/>
      <c r="D311" s="12"/>
    </row>
    <row r="312" spans="2:4" hidden="1">
      <c r="B312" s="12"/>
      <c r="C312" s="12"/>
      <c r="D312" s="12"/>
    </row>
    <row r="313" spans="2:4" hidden="1">
      <c r="B313" s="12"/>
      <c r="C313" s="12"/>
      <c r="D313" s="12"/>
    </row>
    <row r="314" spans="2:4" hidden="1">
      <c r="B314" s="12"/>
      <c r="C314" s="12"/>
      <c r="D314" s="12"/>
    </row>
    <row r="315" spans="2:4" hidden="1">
      <c r="B315" s="12"/>
      <c r="C315" s="12"/>
      <c r="D315" s="12"/>
    </row>
    <row r="316" spans="2:4" hidden="1">
      <c r="B316" s="12"/>
      <c r="C316" s="12"/>
      <c r="D316" s="12"/>
    </row>
    <row r="317" spans="2:4" hidden="1">
      <c r="B317" s="12"/>
      <c r="C317" s="12"/>
      <c r="D317" s="12"/>
    </row>
    <row r="318" spans="2:4" hidden="1">
      <c r="B318" s="12"/>
      <c r="C318" s="12"/>
      <c r="D318" s="12"/>
    </row>
    <row r="319" spans="2:4" hidden="1">
      <c r="B319" s="12"/>
      <c r="C319" s="12"/>
      <c r="D319" s="12"/>
    </row>
    <row r="320" spans="2:4" hidden="1">
      <c r="B320" s="12"/>
      <c r="C320" s="12"/>
      <c r="D320" s="12"/>
    </row>
    <row r="321" spans="2:4" hidden="1">
      <c r="B321" s="12"/>
      <c r="C321" s="12"/>
      <c r="D321" s="12"/>
    </row>
    <row r="322" spans="2:4" hidden="1">
      <c r="B322" s="12"/>
      <c r="C322" s="12"/>
      <c r="D322" s="12"/>
    </row>
    <row r="323" spans="2:4" hidden="1">
      <c r="B323" s="12"/>
      <c r="C323" s="12"/>
      <c r="D323" s="12"/>
    </row>
    <row r="324" spans="2:4" hidden="1">
      <c r="B324" s="12"/>
      <c r="C324" s="12"/>
      <c r="D324" s="12"/>
    </row>
    <row r="325" spans="2:4" hidden="1">
      <c r="B325" s="12"/>
      <c r="C325" s="12"/>
      <c r="D325" s="12"/>
    </row>
    <row r="326" spans="2:4" hidden="1">
      <c r="B326" s="12"/>
      <c r="C326" s="12"/>
      <c r="D326" s="12"/>
    </row>
    <row r="327" spans="2:4" hidden="1">
      <c r="B327" s="12"/>
      <c r="C327" s="12"/>
      <c r="D327" s="12"/>
    </row>
    <row r="328" spans="2:4" hidden="1">
      <c r="B328" s="12"/>
      <c r="C328" s="12"/>
      <c r="D328" s="12"/>
    </row>
    <row r="329" spans="2:4" hidden="1">
      <c r="B329" s="12"/>
      <c r="C329" s="12"/>
      <c r="D329" s="12"/>
    </row>
    <row r="330" spans="2:4" hidden="1">
      <c r="B330" s="12"/>
      <c r="C330" s="12"/>
      <c r="D330" s="12"/>
    </row>
    <row r="331" spans="2:4" hidden="1">
      <c r="B331" s="12"/>
      <c r="C331" s="12"/>
      <c r="D331" s="12"/>
    </row>
    <row r="332" spans="2:4" hidden="1">
      <c r="B332" s="12"/>
      <c r="C332" s="12"/>
      <c r="D332" s="12"/>
    </row>
    <row r="333" spans="2:4" hidden="1">
      <c r="B333" s="12"/>
      <c r="C333" s="12"/>
      <c r="D333" s="12"/>
    </row>
    <row r="334" spans="2:4" hidden="1">
      <c r="B334" s="12"/>
      <c r="C334" s="12"/>
      <c r="D334" s="12"/>
    </row>
    <row r="335" spans="2:4" hidden="1">
      <c r="B335" s="12"/>
      <c r="C335" s="12"/>
      <c r="D335" s="12"/>
    </row>
    <row r="336" spans="2:4" hidden="1">
      <c r="B336" s="12"/>
      <c r="C336" s="12"/>
      <c r="D336" s="12"/>
    </row>
    <row r="337" spans="2:4" hidden="1">
      <c r="B337" s="12"/>
      <c r="C337" s="12"/>
      <c r="D337" s="12"/>
    </row>
    <row r="338" spans="2:4" hidden="1">
      <c r="B338" s="12"/>
      <c r="C338" s="12"/>
      <c r="D338" s="12"/>
    </row>
    <row r="339" spans="2:4" hidden="1">
      <c r="B339" s="12"/>
      <c r="C339" s="12"/>
      <c r="D339" s="12"/>
    </row>
    <row r="340" spans="2:4" hidden="1">
      <c r="B340" s="12"/>
      <c r="C340" s="12"/>
      <c r="D340" s="12"/>
    </row>
    <row r="341" spans="2:4" hidden="1">
      <c r="B341" s="12"/>
      <c r="C341" s="12"/>
      <c r="D341" s="12"/>
    </row>
    <row r="342" spans="2:4" hidden="1">
      <c r="B342" s="12"/>
      <c r="C342" s="12"/>
      <c r="D342" s="12"/>
    </row>
    <row r="343" spans="2:4" hidden="1">
      <c r="B343" s="12"/>
      <c r="C343" s="12"/>
      <c r="D343" s="12"/>
    </row>
    <row r="344" spans="2:4" hidden="1">
      <c r="B344" s="12"/>
      <c r="C344" s="12"/>
      <c r="D344" s="12"/>
    </row>
    <row r="345" spans="2:4" hidden="1">
      <c r="B345" s="12"/>
      <c r="C345" s="12"/>
      <c r="D345" s="12"/>
    </row>
    <row r="346" spans="2:4" hidden="1">
      <c r="B346" s="12"/>
      <c r="C346" s="12"/>
      <c r="D346" s="12"/>
    </row>
    <row r="347" spans="2:4" hidden="1">
      <c r="B347" s="12"/>
      <c r="C347" s="12"/>
      <c r="D347" s="12"/>
    </row>
    <row r="348" spans="2:4" hidden="1">
      <c r="B348" s="12"/>
      <c r="C348" s="12"/>
      <c r="D348" s="12"/>
    </row>
    <row r="349" spans="2:4" hidden="1">
      <c r="B349" s="12"/>
      <c r="C349" s="12"/>
      <c r="D349" s="12"/>
    </row>
    <row r="350" spans="2:4" hidden="1">
      <c r="B350" s="12"/>
      <c r="C350" s="12"/>
      <c r="D350" s="12"/>
    </row>
    <row r="351" spans="2:4" hidden="1">
      <c r="B351" s="12"/>
      <c r="C351" s="12"/>
      <c r="D351" s="12"/>
    </row>
    <row r="352" spans="2:4" hidden="1">
      <c r="B352" s="12"/>
      <c r="C352" s="12"/>
      <c r="D352" s="12"/>
    </row>
    <row r="353" spans="2:4" hidden="1">
      <c r="B353" s="12"/>
      <c r="C353" s="12"/>
      <c r="D353" s="12"/>
    </row>
    <row r="354" spans="2:4" hidden="1">
      <c r="B354" s="12"/>
      <c r="C354" s="12"/>
      <c r="D354" s="12"/>
    </row>
    <row r="355" spans="2:4" hidden="1">
      <c r="B355" s="12"/>
      <c r="C355" s="12"/>
      <c r="D355" s="12"/>
    </row>
    <row r="356" spans="2:4" hidden="1">
      <c r="B356" s="12"/>
      <c r="C356" s="12"/>
      <c r="D356" s="12"/>
    </row>
    <row r="357" spans="2:4" hidden="1">
      <c r="B357" s="12"/>
      <c r="C357" s="12"/>
      <c r="D357" s="12"/>
    </row>
    <row r="358" spans="2:4" hidden="1">
      <c r="B358" s="12"/>
      <c r="C358" s="12"/>
      <c r="D358" s="12"/>
    </row>
    <row r="359" spans="2:4" hidden="1">
      <c r="B359" s="12"/>
      <c r="C359" s="12"/>
      <c r="D359" s="12"/>
    </row>
    <row r="360" spans="2:4" hidden="1">
      <c r="B360" s="12"/>
      <c r="C360" s="12"/>
      <c r="D360" s="12"/>
    </row>
    <row r="361" spans="2:4" hidden="1">
      <c r="B361" s="12"/>
      <c r="C361" s="12"/>
      <c r="D361" s="12"/>
    </row>
    <row r="362" spans="2:4" hidden="1">
      <c r="B362" s="12"/>
      <c r="C362" s="12"/>
      <c r="D362" s="12"/>
    </row>
    <row r="363" spans="2:4" hidden="1">
      <c r="B363" s="12"/>
      <c r="C363" s="12"/>
      <c r="D363" s="12"/>
    </row>
    <row r="364" spans="2:4" hidden="1">
      <c r="B364" s="12"/>
      <c r="C364" s="12"/>
      <c r="D364" s="12"/>
    </row>
    <row r="365" spans="2:4" hidden="1">
      <c r="B365" s="12"/>
      <c r="C365" s="12"/>
      <c r="D365" s="12"/>
    </row>
    <row r="366" spans="2:4" hidden="1">
      <c r="B366" s="12"/>
      <c r="C366" s="12"/>
      <c r="D366" s="12"/>
    </row>
    <row r="367" spans="2:4" hidden="1">
      <c r="B367" s="12"/>
      <c r="C367" s="12"/>
      <c r="D367" s="12"/>
    </row>
    <row r="368" spans="2:4" hidden="1">
      <c r="B368" s="12"/>
      <c r="C368" s="12"/>
      <c r="D368" s="12"/>
    </row>
    <row r="369" spans="2:4" hidden="1">
      <c r="B369" s="12"/>
      <c r="C369" s="12"/>
      <c r="D369" s="12"/>
    </row>
    <row r="370" spans="2:4" hidden="1">
      <c r="B370" s="12"/>
      <c r="C370" s="12"/>
      <c r="D370" s="12"/>
    </row>
    <row r="371" spans="2:4" hidden="1">
      <c r="B371" s="12"/>
      <c r="C371" s="12"/>
      <c r="D371" s="12"/>
    </row>
    <row r="372" spans="2:4" hidden="1">
      <c r="B372" s="12"/>
      <c r="C372" s="12"/>
      <c r="D372" s="12"/>
    </row>
    <row r="373" spans="2:4" hidden="1">
      <c r="B373" s="12"/>
      <c r="C373" s="12"/>
      <c r="D373" s="12"/>
    </row>
    <row r="374" spans="2:4" hidden="1">
      <c r="B374" s="12"/>
      <c r="C374" s="12"/>
      <c r="D374" s="12"/>
    </row>
    <row r="375" spans="2:4" hidden="1">
      <c r="B375" s="12"/>
      <c r="C375" s="12"/>
      <c r="D375" s="12"/>
    </row>
    <row r="376" spans="2:4" hidden="1">
      <c r="B376" s="12"/>
      <c r="C376" s="12"/>
      <c r="D376" s="12"/>
    </row>
    <row r="377" spans="2:4" hidden="1">
      <c r="B377" s="12"/>
      <c r="C377" s="12"/>
      <c r="D377" s="12"/>
    </row>
    <row r="378" spans="2:4" hidden="1">
      <c r="B378" s="12"/>
      <c r="C378" s="12"/>
      <c r="D378" s="12"/>
    </row>
    <row r="379" spans="2:4" hidden="1">
      <c r="B379" s="12"/>
      <c r="C379" s="12"/>
      <c r="D379" s="12"/>
    </row>
    <row r="380" spans="2:4" hidden="1">
      <c r="B380" s="12"/>
      <c r="C380" s="12"/>
      <c r="D380" s="12"/>
    </row>
    <row r="381" spans="2:4" hidden="1">
      <c r="B381" s="12"/>
      <c r="C381" s="12"/>
      <c r="D381" s="12"/>
    </row>
    <row r="382" spans="2:4" hidden="1">
      <c r="B382" s="12"/>
      <c r="C382" s="12"/>
      <c r="D382" s="12"/>
    </row>
    <row r="383" spans="2:4" hidden="1">
      <c r="B383" s="12"/>
      <c r="C383" s="12"/>
      <c r="D383" s="12"/>
    </row>
    <row r="384" spans="2:4" hidden="1">
      <c r="B384" s="12"/>
      <c r="C384" s="12"/>
      <c r="D384" s="12"/>
    </row>
    <row r="385" spans="1:4" hidden="1">
      <c r="B385" s="12"/>
      <c r="C385" s="12"/>
      <c r="D385" s="12"/>
    </row>
    <row r="386" spans="1:4" hidden="1">
      <c r="B386" s="12"/>
      <c r="C386" s="12"/>
      <c r="D386" s="12"/>
    </row>
    <row r="387" spans="1:4" hidden="1">
      <c r="B387" s="12"/>
      <c r="C387" s="12"/>
      <c r="D387" s="12"/>
    </row>
    <row r="388" spans="1:4" hidden="1">
      <c r="A388" s="12"/>
      <c r="B388" s="12"/>
      <c r="C388" s="12"/>
      <c r="D388" s="12"/>
    </row>
    <row r="389" spans="1:4" hidden="1">
      <c r="A389" s="12"/>
      <c r="B389" s="12"/>
      <c r="C389" s="12"/>
      <c r="D389" s="12"/>
    </row>
    <row r="390" spans="1:4" hidden="1">
      <c r="A390" s="14"/>
      <c r="B390" s="12"/>
      <c r="C390" s="12"/>
      <c r="D390" s="12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28" workbookViewId="0">
      <selection activeCell="A7" sqref="A7"/>
    </sheetView>
  </sheetViews>
  <sheetFormatPr defaultColWidth="0" defaultRowHeight="18" zeroHeight="1"/>
  <cols>
    <col min="1" max="1" width="47.28515625" style="11" customWidth="1"/>
    <col min="2" max="2" width="12.42578125" style="11" customWidth="1"/>
    <col min="3" max="3" width="11.5703125" style="12" customWidth="1"/>
    <col min="4" max="4" width="15.140625" style="12" customWidth="1"/>
    <col min="5" max="5" width="14.7109375" style="12" customWidth="1"/>
    <col min="6" max="6" width="11.7109375" style="12" customWidth="1"/>
    <col min="7" max="7" width="14.7109375" style="12" customWidth="1"/>
    <col min="8" max="8" width="22.7109375" style="12" customWidth="1"/>
    <col min="9" max="9" width="26.85546875" style="12" customWidth="1"/>
    <col min="10" max="10" width="25.42578125" style="12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7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2" hidden="1" customWidth="1"/>
    <col min="23" max="23" width="6.140625" style="12" hidden="1" customWidth="1"/>
    <col min="24" max="25" width="5.7109375" style="12" hidden="1" customWidth="1"/>
    <col min="26" max="26" width="6.85546875" style="12" hidden="1" customWidth="1"/>
    <col min="27" max="27" width="6.42578125" style="12" hidden="1" customWidth="1"/>
    <col min="28" max="28" width="6.7109375" style="12" hidden="1" customWidth="1"/>
    <col min="29" max="29" width="7.28515625" style="12" hidden="1" customWidth="1"/>
    <col min="30" max="41" width="5.7109375" style="12" hidden="1" customWidth="1"/>
    <col min="42" max="42" width="9.140625" style="12" hidden="1" customWidth="1"/>
    <col min="43" max="55" width="0" style="12" hidden="1" customWidth="1"/>
    <col min="56" max="16384" width="9.140625" style="12" hidden="1"/>
  </cols>
  <sheetData>
    <row r="1" spans="1:54">
      <c r="A1" s="2" t="s">
        <v>0</v>
      </c>
      <c r="B1" t="s">
        <v>194</v>
      </c>
    </row>
    <row r="2" spans="1:54">
      <c r="A2" s="2" t="s">
        <v>1</v>
      </c>
    </row>
    <row r="3" spans="1:54">
      <c r="A3" s="2" t="s">
        <v>2</v>
      </c>
      <c r="B3" t="s">
        <v>195</v>
      </c>
    </row>
    <row r="4" spans="1:54">
      <c r="A4" s="2" t="s">
        <v>3</v>
      </c>
    </row>
    <row r="5" spans="1:54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6"/>
    </row>
    <row r="6" spans="1:54" ht="26.25" customHeight="1">
      <c r="A6" s="154" t="s">
        <v>136</v>
      </c>
      <c r="B6" s="155"/>
      <c r="C6" s="155"/>
      <c r="D6" s="155"/>
      <c r="E6" s="155"/>
      <c r="F6" s="155"/>
      <c r="G6" s="155"/>
      <c r="H6" s="155"/>
      <c r="I6" s="155"/>
      <c r="J6" s="156"/>
    </row>
    <row r="7" spans="1:54" s="14" customFormat="1">
      <c r="A7" s="38" t="s">
        <v>93</v>
      </c>
      <c r="B7" s="39" t="s">
        <v>46</v>
      </c>
      <c r="C7" s="39" t="s">
        <v>50</v>
      </c>
      <c r="D7" s="39" t="s">
        <v>68</v>
      </c>
      <c r="E7" s="39" t="s">
        <v>184</v>
      </c>
      <c r="F7" s="39" t="s">
        <v>185</v>
      </c>
      <c r="G7" s="39" t="s">
        <v>5</v>
      </c>
      <c r="H7" s="39" t="s">
        <v>70</v>
      </c>
      <c r="I7" s="39" t="s">
        <v>54</v>
      </c>
      <c r="J7" s="40" t="s">
        <v>180</v>
      </c>
      <c r="BB7" s="12"/>
    </row>
    <row r="8" spans="1:54" s="14" customFormat="1" ht="21" customHeight="1">
      <c r="A8" s="15"/>
      <c r="B8" s="16"/>
      <c r="C8" s="16"/>
      <c r="D8" s="24" t="s">
        <v>71</v>
      </c>
      <c r="E8" s="24" t="s">
        <v>181</v>
      </c>
      <c r="F8" s="24"/>
      <c r="G8" s="24" t="s">
        <v>6</v>
      </c>
      <c r="H8" s="24" t="s">
        <v>7</v>
      </c>
      <c r="I8" s="24" t="s">
        <v>7</v>
      </c>
      <c r="J8" s="25" t="s">
        <v>7</v>
      </c>
      <c r="BB8" s="12"/>
    </row>
    <row r="9" spans="1:54" s="18" customFormat="1" ht="18" customHeight="1">
      <c r="A9" s="17"/>
      <c r="B9" s="6" t="s">
        <v>8</v>
      </c>
      <c r="C9" s="6" t="s">
        <v>56</v>
      </c>
      <c r="D9" s="6" t="s">
        <v>57</v>
      </c>
      <c r="E9" s="6" t="s">
        <v>58</v>
      </c>
      <c r="F9" s="6" t="s">
        <v>59</v>
      </c>
      <c r="G9" s="6" t="s">
        <v>60</v>
      </c>
      <c r="H9" s="6" t="s">
        <v>61</v>
      </c>
      <c r="I9" s="6" t="s">
        <v>62</v>
      </c>
      <c r="J9" s="27" t="s">
        <v>63</v>
      </c>
      <c r="K9" s="14"/>
      <c r="L9" s="14"/>
      <c r="M9" s="14"/>
      <c r="N9" s="14"/>
      <c r="O9" s="14"/>
      <c r="P9" s="14"/>
      <c r="Q9" s="14"/>
      <c r="R9" s="14"/>
      <c r="S9" s="14"/>
      <c r="T9" s="14"/>
      <c r="BB9" s="12"/>
    </row>
    <row r="10" spans="1:54" s="18" customFormat="1" ht="18" customHeight="1">
      <c r="A10" s="19" t="s">
        <v>137</v>
      </c>
      <c r="B10" s="6"/>
      <c r="C10" s="6"/>
      <c r="D10" s="6"/>
      <c r="E10" s="61">
        <v>411493721.31</v>
      </c>
      <c r="F10" s="6"/>
      <c r="G10" s="61">
        <v>837363.24001535901</v>
      </c>
      <c r="H10" s="6"/>
      <c r="I10" s="62">
        <v>1</v>
      </c>
      <c r="J10" s="62">
        <v>3.6600000000000001E-2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BB10" s="12"/>
    </row>
    <row r="11" spans="1:54">
      <c r="A11" s="65" t="s">
        <v>202</v>
      </c>
      <c r="B11" s="12"/>
      <c r="E11" s="67">
        <v>313822138.36000001</v>
      </c>
      <c r="G11" s="67">
        <v>465766.79316494608</v>
      </c>
      <c r="I11" s="66">
        <v>0.55620000000000003</v>
      </c>
      <c r="J11" s="66">
        <v>2.0299999999999999E-2</v>
      </c>
    </row>
    <row r="12" spans="1:54">
      <c r="A12" s="65" t="s">
        <v>3310</v>
      </c>
      <c r="B12" s="12"/>
      <c r="E12" s="67">
        <v>0</v>
      </c>
      <c r="G12" s="67">
        <v>0</v>
      </c>
      <c r="I12" s="66">
        <v>0</v>
      </c>
      <c r="J12" s="66">
        <v>0</v>
      </c>
    </row>
    <row r="13" spans="1:54">
      <c r="A13" t="s">
        <v>252</v>
      </c>
      <c r="B13" t="s">
        <v>252</v>
      </c>
      <c r="C13" t="s">
        <v>252</v>
      </c>
      <c r="E13" s="63">
        <v>0</v>
      </c>
      <c r="F13" s="63">
        <v>0</v>
      </c>
      <c r="G13" s="63">
        <v>0</v>
      </c>
      <c r="H13" s="64">
        <v>0</v>
      </c>
      <c r="I13" s="64">
        <v>0</v>
      </c>
      <c r="J13" s="64">
        <v>0</v>
      </c>
    </row>
    <row r="14" spans="1:54">
      <c r="A14" s="65" t="s">
        <v>3311</v>
      </c>
      <c r="B14" s="12"/>
      <c r="E14" s="67">
        <v>34436411.200000003</v>
      </c>
      <c r="G14" s="67">
        <v>52096.601724482003</v>
      </c>
      <c r="I14" s="66">
        <v>6.2199999999999998E-2</v>
      </c>
      <c r="J14" s="66">
        <v>2.3E-3</v>
      </c>
    </row>
    <row r="15" spans="1:54">
      <c r="A15" t="s">
        <v>3312</v>
      </c>
      <c r="B15">
        <v>74176</v>
      </c>
      <c r="C15" t="s">
        <v>99</v>
      </c>
      <c r="D15" t="s">
        <v>3313</v>
      </c>
      <c r="E15" s="63">
        <v>14441114</v>
      </c>
      <c r="F15" s="63">
        <v>148.63636</v>
      </c>
      <c r="G15" s="63">
        <v>21464.7461930504</v>
      </c>
      <c r="H15" s="64">
        <v>1.7999999999999999E-2</v>
      </c>
      <c r="I15" s="64">
        <v>2.5600000000000001E-2</v>
      </c>
      <c r="J15" s="64">
        <v>8.9999999999999998E-4</v>
      </c>
    </row>
    <row r="16" spans="1:54">
      <c r="A16" t="s">
        <v>3314</v>
      </c>
      <c r="B16">
        <v>74177</v>
      </c>
      <c r="C16" t="s">
        <v>99</v>
      </c>
      <c r="D16" t="s">
        <v>1785</v>
      </c>
      <c r="E16" s="63">
        <v>19995297.199999999</v>
      </c>
      <c r="F16" s="63">
        <v>153.1953</v>
      </c>
      <c r="G16" s="63">
        <v>30631.8555314316</v>
      </c>
      <c r="H16" s="64">
        <v>6.83E-2</v>
      </c>
      <c r="I16" s="64">
        <v>3.6600000000000001E-2</v>
      </c>
      <c r="J16" s="64">
        <v>1.2999999999999999E-3</v>
      </c>
    </row>
    <row r="17" spans="1:10">
      <c r="A17" s="65" t="s">
        <v>3315</v>
      </c>
      <c r="B17" s="12"/>
      <c r="E17" s="67">
        <v>57989227.060000002</v>
      </c>
      <c r="G17" s="67">
        <v>68593.733134269598</v>
      </c>
      <c r="I17" s="66">
        <v>8.1900000000000001E-2</v>
      </c>
      <c r="J17" s="66">
        <v>3.0000000000000001E-3</v>
      </c>
    </row>
    <row r="18" spans="1:10">
      <c r="A18" t="s">
        <v>3316</v>
      </c>
      <c r="B18">
        <v>74204</v>
      </c>
      <c r="C18" t="s">
        <v>99</v>
      </c>
      <c r="D18" t="s">
        <v>3317</v>
      </c>
      <c r="E18" s="63">
        <v>15814859</v>
      </c>
      <c r="F18" s="63">
        <v>174.58208099999999</v>
      </c>
      <c r="G18" s="63">
        <v>27609.909949415702</v>
      </c>
      <c r="H18" s="64">
        <v>7.8700000000000006E-2</v>
      </c>
      <c r="I18" s="64">
        <v>3.3000000000000002E-2</v>
      </c>
      <c r="J18" s="64">
        <v>1.1999999999999999E-3</v>
      </c>
    </row>
    <row r="19" spans="1:10">
      <c r="A19" t="s">
        <v>3318</v>
      </c>
      <c r="B19">
        <v>74186</v>
      </c>
      <c r="C19" t="s">
        <v>99</v>
      </c>
      <c r="D19" t="s">
        <v>3319</v>
      </c>
      <c r="E19" s="63">
        <v>42174368.060000002</v>
      </c>
      <c r="F19" s="63">
        <v>97.177089000000109</v>
      </c>
      <c r="G19" s="63">
        <v>40983.8231848539</v>
      </c>
      <c r="H19" s="64">
        <v>7.8700000000000006E-2</v>
      </c>
      <c r="I19" s="64">
        <v>4.8899999999999999E-2</v>
      </c>
      <c r="J19" s="64">
        <v>1.8E-3</v>
      </c>
    </row>
    <row r="20" spans="1:10">
      <c r="A20" s="65" t="s">
        <v>3320</v>
      </c>
      <c r="B20" s="12"/>
      <c r="E20" s="67">
        <v>221396500.09999999</v>
      </c>
      <c r="G20" s="67">
        <v>345076.45830619452</v>
      </c>
      <c r="I20" s="66">
        <v>0.41210000000000002</v>
      </c>
      <c r="J20" s="66">
        <v>1.5100000000000001E-2</v>
      </c>
    </row>
    <row r="21" spans="1:10">
      <c r="A21" t="s">
        <v>3321</v>
      </c>
      <c r="B21">
        <v>74173</v>
      </c>
      <c r="C21" t="s">
        <v>103</v>
      </c>
      <c r="D21" t="s">
        <v>3319</v>
      </c>
      <c r="E21" s="63">
        <v>3888782.43</v>
      </c>
      <c r="F21" s="63">
        <v>69.908937999999935</v>
      </c>
      <c r="G21" s="63">
        <v>8862.6571832961108</v>
      </c>
      <c r="H21" s="64">
        <v>0.10349999999999999</v>
      </c>
      <c r="I21" s="64">
        <v>1.06E-2</v>
      </c>
      <c r="J21" s="64">
        <v>4.0000000000000002E-4</v>
      </c>
    </row>
    <row r="22" spans="1:10">
      <c r="A22" t="s">
        <v>3322</v>
      </c>
      <c r="B22">
        <v>74168</v>
      </c>
      <c r="C22" t="s">
        <v>103</v>
      </c>
      <c r="D22" t="s">
        <v>310</v>
      </c>
      <c r="E22" s="63">
        <v>8937664.5999999996</v>
      </c>
      <c r="F22" s="63">
        <v>138.85316299999988</v>
      </c>
      <c r="G22" s="63">
        <v>40457.349785106002</v>
      </c>
      <c r="H22" s="64">
        <v>1.09E-2</v>
      </c>
      <c r="I22" s="64">
        <v>4.8300000000000003E-2</v>
      </c>
      <c r="J22" s="64">
        <v>1.8E-3</v>
      </c>
    </row>
    <row r="23" spans="1:10">
      <c r="A23" t="s">
        <v>3323</v>
      </c>
      <c r="B23">
        <v>74185</v>
      </c>
      <c r="C23" t="s">
        <v>99</v>
      </c>
      <c r="D23" t="s">
        <v>3324</v>
      </c>
      <c r="E23" s="63">
        <v>44118540</v>
      </c>
      <c r="F23" s="63">
        <v>119.44102399999977</v>
      </c>
      <c r="G23" s="63">
        <v>52695.6359498495</v>
      </c>
      <c r="H23" s="64">
        <v>0.12670000000000001</v>
      </c>
      <c r="I23" s="64">
        <v>6.2899999999999998E-2</v>
      </c>
      <c r="J23" s="64">
        <v>2.3E-3</v>
      </c>
    </row>
    <row r="24" spans="1:10">
      <c r="A24" t="s">
        <v>3325</v>
      </c>
      <c r="B24">
        <v>74202</v>
      </c>
      <c r="C24" t="s">
        <v>99</v>
      </c>
      <c r="D24" t="s">
        <v>3326</v>
      </c>
      <c r="E24" s="63">
        <v>17501039</v>
      </c>
      <c r="F24" s="63">
        <v>166.0531390000003</v>
      </c>
      <c r="G24" s="63">
        <v>29061.024617114199</v>
      </c>
      <c r="H24" s="64">
        <v>0.10299999999999999</v>
      </c>
      <c r="I24" s="64">
        <v>3.4700000000000002E-2</v>
      </c>
      <c r="J24" s="64">
        <v>1.2999999999999999E-3</v>
      </c>
    </row>
    <row r="25" spans="1:10">
      <c r="A25" t="s">
        <v>3327</v>
      </c>
      <c r="B25">
        <v>74166</v>
      </c>
      <c r="C25" t="s">
        <v>99</v>
      </c>
      <c r="D25" t="s">
        <v>3208</v>
      </c>
      <c r="E25" s="63">
        <v>9702104.2400000002</v>
      </c>
      <c r="F25" s="63">
        <v>110.78673000000008</v>
      </c>
      <c r="G25" s="63">
        <v>10748.6440286874</v>
      </c>
      <c r="H25" s="64">
        <v>0.16389999999999999</v>
      </c>
      <c r="I25" s="64">
        <v>1.2800000000000001E-2</v>
      </c>
      <c r="J25" s="64">
        <v>5.0000000000000001E-4</v>
      </c>
    </row>
    <row r="26" spans="1:10">
      <c r="A26" t="s">
        <v>3328</v>
      </c>
      <c r="B26">
        <v>74167</v>
      </c>
      <c r="C26" t="s">
        <v>99</v>
      </c>
      <c r="D26" t="s">
        <v>3329</v>
      </c>
      <c r="E26" s="63">
        <v>66851743.57</v>
      </c>
      <c r="F26" s="63">
        <v>87.346471000000051</v>
      </c>
      <c r="G26" s="63">
        <v>58392.638810364399</v>
      </c>
      <c r="H26" s="64">
        <v>0.43469999999999998</v>
      </c>
      <c r="I26" s="64">
        <v>6.9699999999999998E-2</v>
      </c>
      <c r="J26" s="64">
        <v>2.5999999999999999E-3</v>
      </c>
    </row>
    <row r="27" spans="1:10">
      <c r="A27" t="s">
        <v>3330</v>
      </c>
      <c r="B27">
        <v>74217</v>
      </c>
      <c r="C27" t="s">
        <v>99</v>
      </c>
      <c r="D27" t="s">
        <v>1774</v>
      </c>
      <c r="E27" s="63">
        <v>2215078</v>
      </c>
      <c r="F27" s="63">
        <v>100</v>
      </c>
      <c r="G27" s="63">
        <v>2215.078</v>
      </c>
      <c r="H27" s="64">
        <v>0.25196850393700787</v>
      </c>
      <c r="I27" s="64">
        <v>2.5999999999999999E-3</v>
      </c>
      <c r="J27" s="64">
        <v>1E-4</v>
      </c>
    </row>
    <row r="28" spans="1:10">
      <c r="A28" t="s">
        <v>3331</v>
      </c>
      <c r="B28">
        <v>74171</v>
      </c>
      <c r="C28" t="s">
        <v>99</v>
      </c>
      <c r="D28" t="s">
        <v>3332</v>
      </c>
      <c r="E28" s="63">
        <v>28624870.5</v>
      </c>
      <c r="F28" s="63">
        <v>26.842361000000018</v>
      </c>
      <c r="G28" s="63">
        <v>7683.59107539251</v>
      </c>
      <c r="H28" s="64">
        <v>8.1039999999999987E-2</v>
      </c>
      <c r="I28" s="64">
        <v>9.1999999999999998E-3</v>
      </c>
      <c r="J28" s="64">
        <v>2.9999999999999997E-4</v>
      </c>
    </row>
    <row r="29" spans="1:10">
      <c r="A29" t="s">
        <v>3333</v>
      </c>
      <c r="B29">
        <v>74201</v>
      </c>
      <c r="C29" t="s">
        <v>99</v>
      </c>
      <c r="D29" t="s">
        <v>1691</v>
      </c>
      <c r="E29" s="63">
        <v>7604472.25</v>
      </c>
      <c r="F29" s="63">
        <v>118.16</v>
      </c>
      <c r="G29" s="63">
        <v>8985.4444105999992</v>
      </c>
      <c r="H29" s="64">
        <v>2.2400000000000003E-2</v>
      </c>
      <c r="I29" s="64">
        <v>1.0699999999999999E-2</v>
      </c>
      <c r="J29" s="64">
        <v>4.0000000000000002E-4</v>
      </c>
    </row>
    <row r="30" spans="1:10">
      <c r="A30" t="s">
        <v>3334</v>
      </c>
      <c r="B30">
        <v>74170</v>
      </c>
      <c r="C30" t="s">
        <v>99</v>
      </c>
      <c r="D30" t="s">
        <v>3335</v>
      </c>
      <c r="E30" s="63">
        <v>20019251.739999998</v>
      </c>
      <c r="F30" s="63">
        <v>43.111221999999984</v>
      </c>
      <c r="G30" s="63">
        <v>8630.5440603702591</v>
      </c>
      <c r="H30" s="64">
        <v>4.0399999999999998E-2</v>
      </c>
      <c r="I30" s="64">
        <v>1.03E-2</v>
      </c>
      <c r="J30" s="64">
        <v>4.0000000000000002E-4</v>
      </c>
    </row>
    <row r="31" spans="1:10">
      <c r="A31" t="s">
        <v>3336</v>
      </c>
      <c r="B31">
        <v>74173</v>
      </c>
      <c r="C31" t="s">
        <v>103</v>
      </c>
      <c r="D31" t="s">
        <v>3337</v>
      </c>
      <c r="E31" s="63">
        <v>3800485.85</v>
      </c>
      <c r="F31" s="63">
        <v>199.95640800000075</v>
      </c>
      <c r="G31" s="63">
        <v>24773.7668745991</v>
      </c>
      <c r="H31" s="64">
        <v>0.10349999999999999</v>
      </c>
      <c r="I31" s="64">
        <v>2.9600000000000001E-2</v>
      </c>
      <c r="J31" s="64">
        <v>1.1000000000000001E-3</v>
      </c>
    </row>
    <row r="32" spans="1:10">
      <c r="A32" t="s">
        <v>3338</v>
      </c>
      <c r="B32">
        <v>74196</v>
      </c>
      <c r="C32" t="s">
        <v>99</v>
      </c>
      <c r="D32" t="s">
        <v>451</v>
      </c>
      <c r="E32" s="63">
        <v>152180</v>
      </c>
      <c r="F32" s="63">
        <v>56301.290576999963</v>
      </c>
      <c r="G32" s="63">
        <v>85679.304000078599</v>
      </c>
      <c r="H32" s="64">
        <v>5.6399999999999999E-2</v>
      </c>
      <c r="I32" s="64">
        <v>0.1023</v>
      </c>
      <c r="J32" s="64">
        <v>3.7000000000000002E-3</v>
      </c>
    </row>
    <row r="33" spans="1:10">
      <c r="A33" t="s">
        <v>3339</v>
      </c>
      <c r="B33">
        <v>74179</v>
      </c>
      <c r="C33" t="s">
        <v>99</v>
      </c>
      <c r="D33" t="s">
        <v>3340</v>
      </c>
      <c r="E33" s="63">
        <v>7980287.9199999999</v>
      </c>
      <c r="F33" s="63">
        <v>86.347505000000012</v>
      </c>
      <c r="G33" s="63">
        <v>6890.77951073641</v>
      </c>
      <c r="H33" s="64">
        <v>0.11990000000000001</v>
      </c>
      <c r="I33" s="64">
        <v>8.2000000000000007E-3</v>
      </c>
      <c r="J33" s="64">
        <v>2.9999999999999997E-4</v>
      </c>
    </row>
    <row r="34" spans="1:10">
      <c r="A34" s="65" t="s">
        <v>256</v>
      </c>
      <c r="B34" s="12"/>
      <c r="E34" s="67">
        <v>97671582.950000003</v>
      </c>
      <c r="G34" s="67">
        <v>371596.44685041293</v>
      </c>
      <c r="I34" s="66">
        <v>0.44379999999999997</v>
      </c>
      <c r="J34" s="66">
        <v>1.6199999999999999E-2</v>
      </c>
    </row>
    <row r="35" spans="1:10">
      <c r="A35" s="65" t="s">
        <v>3341</v>
      </c>
      <c r="B35" s="12"/>
      <c r="E35" s="67">
        <v>0</v>
      </c>
      <c r="G35" s="67">
        <v>0</v>
      </c>
      <c r="I35" s="66">
        <v>0</v>
      </c>
      <c r="J35" s="66">
        <v>0</v>
      </c>
    </row>
    <row r="36" spans="1:10">
      <c r="A36" t="s">
        <v>252</v>
      </c>
      <c r="B36">
        <v>0</v>
      </c>
      <c r="C36" t="s">
        <v>252</v>
      </c>
      <c r="E36" s="63">
        <v>0</v>
      </c>
      <c r="F36" s="63">
        <v>0</v>
      </c>
      <c r="G36" s="63">
        <v>0</v>
      </c>
      <c r="H36" s="64">
        <v>0</v>
      </c>
      <c r="I36" s="64">
        <v>0</v>
      </c>
      <c r="J36" s="64">
        <v>0</v>
      </c>
    </row>
    <row r="37" spans="1:10">
      <c r="A37" s="65" t="s">
        <v>3342</v>
      </c>
      <c r="B37" s="12"/>
      <c r="E37" s="67">
        <v>6860093.7699999996</v>
      </c>
      <c r="G37" s="67">
        <v>60681.449965652602</v>
      </c>
      <c r="I37" s="66">
        <v>7.2499999999999995E-2</v>
      </c>
      <c r="J37" s="66">
        <v>2.7000000000000001E-3</v>
      </c>
    </row>
    <row r="38" spans="1:10">
      <c r="A38" t="s">
        <v>3343</v>
      </c>
      <c r="B38">
        <v>74188</v>
      </c>
      <c r="C38" t="s">
        <v>103</v>
      </c>
      <c r="D38" t="s">
        <v>3344</v>
      </c>
      <c r="E38" s="63">
        <v>624618.30000000005</v>
      </c>
      <c r="F38" s="63">
        <v>1395.688000000004</v>
      </c>
      <c r="G38" s="63">
        <v>28419.7758680271</v>
      </c>
      <c r="H38" s="64">
        <v>1.7000000000000001E-2</v>
      </c>
      <c r="I38" s="64">
        <v>3.39E-2</v>
      </c>
      <c r="J38" s="64">
        <v>1.1999999999999999E-3</v>
      </c>
    </row>
    <row r="39" spans="1:10">
      <c r="A39" t="s">
        <v>3345</v>
      </c>
      <c r="B39">
        <v>74189</v>
      </c>
      <c r="C39" t="s">
        <v>103</v>
      </c>
      <c r="D39" t="s">
        <v>779</v>
      </c>
      <c r="E39" s="63">
        <v>6235475.4699999997</v>
      </c>
      <c r="F39" s="63">
        <v>158.7083309999997</v>
      </c>
      <c r="G39" s="63">
        <v>32261.674097625499</v>
      </c>
      <c r="H39" s="64">
        <v>6.1899999999999997E-2</v>
      </c>
      <c r="I39" s="64">
        <v>3.85E-2</v>
      </c>
      <c r="J39" s="64">
        <v>1.4E-3</v>
      </c>
    </row>
    <row r="40" spans="1:10">
      <c r="A40" s="65" t="s">
        <v>3346</v>
      </c>
      <c r="B40" s="12"/>
      <c r="E40" s="67">
        <v>47460976.869999997</v>
      </c>
      <c r="G40" s="67">
        <v>138260.82467263969</v>
      </c>
      <c r="I40" s="66">
        <v>0.1651</v>
      </c>
      <c r="J40" s="66">
        <v>6.0000000000000001E-3</v>
      </c>
    </row>
    <row r="41" spans="1:10">
      <c r="A41" t="s">
        <v>3347</v>
      </c>
      <c r="B41">
        <v>74192</v>
      </c>
      <c r="C41" t="s">
        <v>103</v>
      </c>
      <c r="D41" t="s">
        <v>3348</v>
      </c>
      <c r="E41" s="63">
        <v>5000000</v>
      </c>
      <c r="F41" s="63">
        <v>96.436666999999971</v>
      </c>
      <c r="G41" s="63">
        <v>15719.1767210001</v>
      </c>
      <c r="H41" s="64">
        <v>3.5400000000000001E-2</v>
      </c>
      <c r="I41" s="64">
        <v>1.8800000000000001E-2</v>
      </c>
      <c r="J41" s="64">
        <v>6.9999999999999999E-4</v>
      </c>
    </row>
    <row r="42" spans="1:10">
      <c r="A42" t="s">
        <v>3349</v>
      </c>
      <c r="B42">
        <v>74178</v>
      </c>
      <c r="C42" t="s">
        <v>103</v>
      </c>
      <c r="D42" t="s">
        <v>3350</v>
      </c>
      <c r="E42" s="63">
        <v>10906992.550000001</v>
      </c>
      <c r="F42" s="63">
        <v>99.599285999999793</v>
      </c>
      <c r="G42" s="63">
        <v>35414.314654626498</v>
      </c>
      <c r="H42" s="64">
        <v>3.4639999999999997E-2</v>
      </c>
      <c r="I42" s="64">
        <v>4.2299999999999997E-2</v>
      </c>
      <c r="J42" s="64">
        <v>1.5E-3</v>
      </c>
    </row>
    <row r="43" spans="1:10">
      <c r="A43" t="s">
        <v>3351</v>
      </c>
      <c r="B43">
        <v>74208</v>
      </c>
      <c r="C43" t="s">
        <v>103</v>
      </c>
      <c r="D43" t="s">
        <v>651</v>
      </c>
      <c r="E43" s="63">
        <v>3938268.67</v>
      </c>
      <c r="F43" s="63">
        <v>97.721552999999943</v>
      </c>
      <c r="G43" s="63">
        <v>12546.2316163748</v>
      </c>
      <c r="H43" s="64">
        <v>5.3E-3</v>
      </c>
      <c r="I43" s="64">
        <v>1.4999999999999999E-2</v>
      </c>
      <c r="J43" s="64">
        <v>5.0000000000000001E-4</v>
      </c>
    </row>
    <row r="44" spans="1:10">
      <c r="A44" t="s">
        <v>3352</v>
      </c>
      <c r="B44">
        <v>74172</v>
      </c>
      <c r="C44" t="s">
        <v>103</v>
      </c>
      <c r="D44" t="s">
        <v>3353</v>
      </c>
      <c r="E44" s="63">
        <v>12385777.25</v>
      </c>
      <c r="F44" s="63">
        <v>79.297320999999869</v>
      </c>
      <c r="G44" s="63">
        <v>32018.3819143447</v>
      </c>
      <c r="H44" s="64">
        <v>5.1310000000000001E-2</v>
      </c>
      <c r="I44" s="64">
        <v>3.8199999999999998E-2</v>
      </c>
      <c r="J44" s="64">
        <v>1.4E-3</v>
      </c>
    </row>
    <row r="45" spans="1:10">
      <c r="A45" t="s">
        <v>3354</v>
      </c>
      <c r="B45">
        <v>74169</v>
      </c>
      <c r="C45" t="s">
        <v>103</v>
      </c>
      <c r="D45" t="s">
        <v>3335</v>
      </c>
      <c r="E45" s="63">
        <v>6229938.4000000004</v>
      </c>
      <c r="F45" s="63">
        <v>98.313043000000008</v>
      </c>
      <c r="G45" s="63">
        <v>19966.984978893601</v>
      </c>
      <c r="H45" s="64">
        <v>0.02</v>
      </c>
      <c r="I45" s="64">
        <v>2.3800000000000002E-2</v>
      </c>
      <c r="J45" s="64">
        <v>8.9999999999999998E-4</v>
      </c>
    </row>
    <row r="46" spans="1:10">
      <c r="A46" t="s">
        <v>3355</v>
      </c>
      <c r="B46">
        <v>74181</v>
      </c>
      <c r="C46" t="s">
        <v>103</v>
      </c>
      <c r="D46" t="s">
        <v>3356</v>
      </c>
      <c r="E46" s="63">
        <v>9000000</v>
      </c>
      <c r="F46" s="63">
        <v>77.013411000000005</v>
      </c>
      <c r="G46" s="63">
        <v>22595.734787400001</v>
      </c>
      <c r="H46" s="64">
        <v>0.19900000000000001</v>
      </c>
      <c r="I46" s="64">
        <v>2.7E-2</v>
      </c>
      <c r="J46" s="64">
        <v>1E-3</v>
      </c>
    </row>
    <row r="47" spans="1:10">
      <c r="A47" s="65" t="s">
        <v>3357</v>
      </c>
      <c r="B47" s="12"/>
      <c r="E47" s="67">
        <v>43350512.310000002</v>
      </c>
      <c r="G47" s="67">
        <v>172654.17221212064</v>
      </c>
      <c r="I47" s="66">
        <v>0.20619999999999999</v>
      </c>
      <c r="J47" s="66">
        <v>7.4999999999999997E-3</v>
      </c>
    </row>
    <row r="48" spans="1:10">
      <c r="A48" t="s">
        <v>3358</v>
      </c>
      <c r="B48">
        <v>74180</v>
      </c>
      <c r="C48" t="s">
        <v>103</v>
      </c>
      <c r="D48" t="s">
        <v>1258</v>
      </c>
      <c r="E48" s="63">
        <v>3149563.07</v>
      </c>
      <c r="F48" s="63">
        <v>311.28446399999933</v>
      </c>
      <c r="G48" s="63">
        <v>31961.367697779999</v>
      </c>
      <c r="H48" s="64">
        <v>7.8478000000000006E-2</v>
      </c>
      <c r="I48" s="64">
        <v>3.8199999999999998E-2</v>
      </c>
      <c r="J48" s="64">
        <v>1.4E-3</v>
      </c>
    </row>
    <row r="49" spans="1:10">
      <c r="A49" t="s">
        <v>3359</v>
      </c>
      <c r="B49">
        <v>74200</v>
      </c>
      <c r="C49" t="s">
        <v>103</v>
      </c>
      <c r="D49" t="s">
        <v>878</v>
      </c>
      <c r="E49" s="63">
        <v>5500887.6200000001</v>
      </c>
      <c r="F49" s="63">
        <v>165.6937200000005</v>
      </c>
      <c r="G49" s="63">
        <v>29713.678577747702</v>
      </c>
      <c r="H49" s="64">
        <v>8.3239999999999995E-2</v>
      </c>
      <c r="I49" s="64">
        <v>3.5499999999999997E-2</v>
      </c>
      <c r="J49" s="64">
        <v>1.2999999999999999E-3</v>
      </c>
    </row>
    <row r="50" spans="1:10">
      <c r="A50" t="s">
        <v>3360</v>
      </c>
      <c r="B50">
        <v>74215</v>
      </c>
      <c r="C50" t="s">
        <v>103</v>
      </c>
      <c r="D50" t="s">
        <v>3361</v>
      </c>
      <c r="E50" s="63">
        <v>4250000</v>
      </c>
      <c r="F50" s="63">
        <v>100</v>
      </c>
      <c r="G50" s="63">
        <v>13855</v>
      </c>
      <c r="H50" s="64">
        <v>4.1640000000000003E-2</v>
      </c>
      <c r="I50" s="64">
        <v>1.6500000000000001E-2</v>
      </c>
      <c r="J50" s="64">
        <v>5.9999999999999995E-4</v>
      </c>
    </row>
    <row r="51" spans="1:10">
      <c r="A51" t="s">
        <v>3362</v>
      </c>
      <c r="B51" t="s">
        <v>3363</v>
      </c>
      <c r="C51" t="s">
        <v>107</v>
      </c>
      <c r="D51" t="s">
        <v>3364</v>
      </c>
      <c r="E51" s="63">
        <v>1500000</v>
      </c>
      <c r="F51" s="63">
        <v>101.99</v>
      </c>
      <c r="G51" s="63">
        <v>5927.8627800000004</v>
      </c>
      <c r="H51" s="64">
        <v>2.6100000000000002E-2</v>
      </c>
      <c r="I51" s="64">
        <v>7.1000000000000004E-3</v>
      </c>
      <c r="J51" s="64">
        <v>2.9999999999999997E-4</v>
      </c>
    </row>
    <row r="52" spans="1:10">
      <c r="A52" t="s">
        <v>3365</v>
      </c>
      <c r="B52">
        <v>74187</v>
      </c>
      <c r="C52" t="s">
        <v>103</v>
      </c>
      <c r="D52" t="s">
        <v>3366</v>
      </c>
      <c r="E52" s="63">
        <v>1882683.36</v>
      </c>
      <c r="F52" s="63">
        <v>93.704180000000022</v>
      </c>
      <c r="G52" s="63">
        <v>5751.1387946193199</v>
      </c>
      <c r="H52" s="64">
        <v>3.3300000000000003E-2</v>
      </c>
      <c r="I52" s="64">
        <v>6.8999999999999999E-3</v>
      </c>
      <c r="J52" s="64">
        <v>2.9999999999999997E-4</v>
      </c>
    </row>
    <row r="53" spans="1:10">
      <c r="A53" t="s">
        <v>3367</v>
      </c>
      <c r="B53">
        <v>74207</v>
      </c>
      <c r="C53" t="s">
        <v>103</v>
      </c>
      <c r="D53" t="s">
        <v>3368</v>
      </c>
      <c r="E53" s="63">
        <v>2125877.61</v>
      </c>
      <c r="F53" s="63">
        <v>101.93423099999971</v>
      </c>
      <c r="G53" s="63">
        <v>7064.4101996402496</v>
      </c>
      <c r="H53" s="64">
        <v>1.1111111111111111E-3</v>
      </c>
      <c r="I53" s="64">
        <v>8.3999999999999995E-3</v>
      </c>
      <c r="J53" s="64">
        <v>2.9999999999999997E-4</v>
      </c>
    </row>
    <row r="54" spans="1:10">
      <c r="A54" t="s">
        <v>3369</v>
      </c>
      <c r="B54">
        <v>74205</v>
      </c>
      <c r="C54" t="s">
        <v>107</v>
      </c>
      <c r="D54" t="s">
        <v>3370</v>
      </c>
      <c r="E54" s="63">
        <v>4060000</v>
      </c>
      <c r="F54" s="63">
        <v>100</v>
      </c>
      <c r="G54" s="63">
        <v>15731.688</v>
      </c>
      <c r="H54" s="64">
        <v>0.19639999999999999</v>
      </c>
      <c r="I54" s="64">
        <v>1.8800000000000001E-2</v>
      </c>
      <c r="J54" s="64">
        <v>6.9999999999999999E-4</v>
      </c>
    </row>
    <row r="55" spans="1:10">
      <c r="A55" t="s">
        <v>3371</v>
      </c>
      <c r="B55">
        <v>74199</v>
      </c>
      <c r="C55" t="s">
        <v>103</v>
      </c>
      <c r="D55" t="s">
        <v>3370</v>
      </c>
      <c r="E55" s="63">
        <v>3829313.51</v>
      </c>
      <c r="F55" s="63">
        <v>83.946786999999972</v>
      </c>
      <c r="G55" s="63">
        <v>10479.5492379143</v>
      </c>
      <c r="H55" s="64">
        <v>2.6270000000000002E-2</v>
      </c>
      <c r="I55" s="64">
        <v>1.2500000000000001E-2</v>
      </c>
      <c r="J55" s="64">
        <v>5.0000000000000001E-4</v>
      </c>
    </row>
    <row r="56" spans="1:10">
      <c r="A56" t="s">
        <v>3372</v>
      </c>
      <c r="B56">
        <v>74203</v>
      </c>
      <c r="C56" t="s">
        <v>103</v>
      </c>
      <c r="D56" t="s">
        <v>3319</v>
      </c>
      <c r="E56" s="63">
        <v>5000000</v>
      </c>
      <c r="F56" s="63">
        <v>100</v>
      </c>
      <c r="G56" s="63">
        <v>16300</v>
      </c>
      <c r="H56" s="64">
        <v>3.3099999999999997E-2</v>
      </c>
      <c r="I56" s="64">
        <v>1.95E-2</v>
      </c>
      <c r="J56" s="64">
        <v>6.9999999999999999E-4</v>
      </c>
    </row>
    <row r="57" spans="1:10">
      <c r="A57" t="s">
        <v>3373</v>
      </c>
      <c r="B57">
        <v>74193</v>
      </c>
      <c r="C57" t="s">
        <v>103</v>
      </c>
      <c r="D57" t="s">
        <v>3374</v>
      </c>
      <c r="E57" s="63">
        <v>1177830.47</v>
      </c>
      <c r="F57" s="63">
        <v>29.61903300000003</v>
      </c>
      <c r="G57" s="63">
        <v>1137.2901056343401</v>
      </c>
      <c r="H57" s="64">
        <v>1.0200000000000001E-2</v>
      </c>
      <c r="I57" s="64">
        <v>1.4E-3</v>
      </c>
      <c r="J57" s="64">
        <v>0</v>
      </c>
    </row>
    <row r="58" spans="1:10">
      <c r="A58" t="s">
        <v>3375</v>
      </c>
      <c r="B58">
        <v>74190</v>
      </c>
      <c r="C58" t="s">
        <v>103</v>
      </c>
      <c r="D58" t="s">
        <v>3376</v>
      </c>
      <c r="E58" s="63">
        <v>5020628.63</v>
      </c>
      <c r="F58" s="63">
        <v>104.03994000000003</v>
      </c>
      <c r="G58" s="63">
        <v>17028.476386535898</v>
      </c>
      <c r="H58" s="64">
        <v>0.19939999999999999</v>
      </c>
      <c r="I58" s="64">
        <v>2.0299999999999999E-2</v>
      </c>
      <c r="J58" s="64">
        <v>6.9999999999999999E-4</v>
      </c>
    </row>
    <row r="59" spans="1:10">
      <c r="A59" t="s">
        <v>3377</v>
      </c>
      <c r="B59">
        <v>74197</v>
      </c>
      <c r="C59" t="s">
        <v>103</v>
      </c>
      <c r="D59" t="s">
        <v>3378</v>
      </c>
      <c r="E59" s="63">
        <v>3948935.04</v>
      </c>
      <c r="F59" s="63">
        <v>97.856965999999929</v>
      </c>
      <c r="G59" s="63">
        <v>12597.6441434229</v>
      </c>
      <c r="H59" s="64">
        <v>0.127</v>
      </c>
      <c r="I59" s="64">
        <v>1.4999999999999999E-2</v>
      </c>
      <c r="J59" s="64">
        <v>5.9999999999999995E-4</v>
      </c>
    </row>
    <row r="60" spans="1:10">
      <c r="A60" t="s">
        <v>3379</v>
      </c>
      <c r="B60">
        <v>74216</v>
      </c>
      <c r="C60" t="s">
        <v>103</v>
      </c>
      <c r="D60" t="s">
        <v>3340</v>
      </c>
      <c r="E60" s="63">
        <v>960000</v>
      </c>
      <c r="F60" s="63">
        <v>100</v>
      </c>
      <c r="G60" s="63">
        <v>3129.6</v>
      </c>
      <c r="H60" s="64">
        <v>1.6E-2</v>
      </c>
      <c r="I60" s="64">
        <v>3.7000000000000002E-3</v>
      </c>
      <c r="J60" s="64">
        <v>1E-4</v>
      </c>
    </row>
    <row r="61" spans="1:10">
      <c r="A61" t="s">
        <v>3380</v>
      </c>
      <c r="B61">
        <v>74165</v>
      </c>
      <c r="C61" t="s">
        <v>103</v>
      </c>
      <c r="D61" t="s">
        <v>3208</v>
      </c>
      <c r="E61" s="63">
        <v>682102</v>
      </c>
      <c r="F61" s="63">
        <v>63.779611000000124</v>
      </c>
      <c r="G61" s="63">
        <v>1418.2369272476999</v>
      </c>
      <c r="H61" s="64">
        <v>0.106</v>
      </c>
      <c r="I61" s="64">
        <v>1.6999999999999999E-3</v>
      </c>
      <c r="J61" s="64">
        <v>1E-4</v>
      </c>
    </row>
    <row r="62" spans="1:10">
      <c r="A62" t="s">
        <v>3381</v>
      </c>
      <c r="B62">
        <v>74163</v>
      </c>
      <c r="C62" t="s">
        <v>103</v>
      </c>
      <c r="D62" t="s">
        <v>3208</v>
      </c>
      <c r="E62" s="63">
        <v>262691</v>
      </c>
      <c r="F62" s="63">
        <v>65.185331999999974</v>
      </c>
      <c r="G62" s="63">
        <v>558.22936157823096</v>
      </c>
      <c r="H62" s="64">
        <v>5.8999999999999997E-2</v>
      </c>
      <c r="I62" s="64">
        <v>6.9999999999999999E-4</v>
      </c>
      <c r="J62" s="64">
        <v>0</v>
      </c>
    </row>
    <row r="63" spans="1:10">
      <c r="A63" s="140" t="s">
        <v>258</v>
      </c>
      <c r="B63" s="12"/>
    </row>
    <row r="64" spans="1:10">
      <c r="A64" s="140" t="s">
        <v>396</v>
      </c>
      <c r="B64" s="12"/>
    </row>
    <row r="65" spans="1:2">
      <c r="A65" s="140" t="s">
        <v>397</v>
      </c>
      <c r="B65" s="12"/>
    </row>
    <row r="66" spans="1:2">
      <c r="A66" s="140" t="s">
        <v>398</v>
      </c>
      <c r="B66" s="12"/>
    </row>
    <row r="67" spans="1:2" hidden="1">
      <c r="B67" s="12"/>
    </row>
    <row r="68" spans="1:2" hidden="1">
      <c r="B68" s="12"/>
    </row>
    <row r="69" spans="1:2" hidden="1">
      <c r="B69" s="12"/>
    </row>
    <row r="70" spans="1:2" hidden="1">
      <c r="B70" s="12"/>
    </row>
    <row r="71" spans="1:2" hidden="1">
      <c r="B71" s="12"/>
    </row>
    <row r="72" spans="1:2" hidden="1">
      <c r="B72" s="12"/>
    </row>
    <row r="73" spans="1:2" hidden="1">
      <c r="B73" s="12"/>
    </row>
    <row r="74" spans="1:2" hidden="1">
      <c r="B74" s="12"/>
    </row>
    <row r="75" spans="1:2" hidden="1">
      <c r="B75" s="12"/>
    </row>
    <row r="76" spans="1:2" hidden="1">
      <c r="B76" s="12"/>
    </row>
    <row r="77" spans="1:2" hidden="1">
      <c r="B77" s="12"/>
    </row>
    <row r="78" spans="1:2" hidden="1">
      <c r="B78" s="12"/>
    </row>
    <row r="79" spans="1:2" hidden="1">
      <c r="B79" s="12"/>
    </row>
    <row r="80" spans="1:2" hidden="1">
      <c r="B80" s="12"/>
    </row>
    <row r="81" spans="2:2" hidden="1">
      <c r="B81" s="12"/>
    </row>
    <row r="82" spans="2:2" hidden="1">
      <c r="B82" s="12"/>
    </row>
    <row r="83" spans="2:2" hidden="1">
      <c r="B83" s="12"/>
    </row>
    <row r="84" spans="2:2" hidden="1">
      <c r="B84" s="12"/>
    </row>
    <row r="85" spans="2:2" hidden="1">
      <c r="B85" s="12"/>
    </row>
    <row r="86" spans="2:2" hidden="1">
      <c r="B86" s="12"/>
    </row>
    <row r="87" spans="2:2" hidden="1">
      <c r="B87" s="12"/>
    </row>
    <row r="88" spans="2:2" hidden="1">
      <c r="B88" s="12"/>
    </row>
    <row r="89" spans="2:2" hidden="1">
      <c r="B89" s="12"/>
    </row>
    <row r="90" spans="2:2" hidden="1">
      <c r="B90" s="12"/>
    </row>
    <row r="91" spans="2:2" hidden="1">
      <c r="B91" s="12"/>
    </row>
    <row r="92" spans="2:2" hidden="1">
      <c r="B92" s="12"/>
    </row>
    <row r="93" spans="2:2" hidden="1">
      <c r="B93" s="12"/>
    </row>
    <row r="94" spans="2:2" hidden="1">
      <c r="B94" s="12"/>
    </row>
    <row r="95" spans="2:2" hidden="1">
      <c r="B95" s="12"/>
    </row>
    <row r="96" spans="2:2" hidden="1">
      <c r="B96" s="12"/>
    </row>
    <row r="97" spans="2:2" hidden="1">
      <c r="B97" s="12"/>
    </row>
    <row r="98" spans="2:2" hidden="1">
      <c r="B98" s="12"/>
    </row>
    <row r="99" spans="2:2" hidden="1">
      <c r="B99" s="12"/>
    </row>
    <row r="100" spans="2:2" hidden="1">
      <c r="B100" s="12"/>
    </row>
    <row r="101" spans="2:2" hidden="1">
      <c r="B101" s="12"/>
    </row>
    <row r="102" spans="2:2" hidden="1">
      <c r="B102" s="12"/>
    </row>
    <row r="103" spans="2:2" hidden="1">
      <c r="B103" s="12"/>
    </row>
    <row r="104" spans="2:2" hidden="1">
      <c r="B104" s="12"/>
    </row>
    <row r="105" spans="2:2" hidden="1">
      <c r="B105" s="12"/>
    </row>
    <row r="106" spans="2:2" hidden="1">
      <c r="B106" s="12"/>
    </row>
    <row r="107" spans="2:2" hidden="1">
      <c r="B107" s="12"/>
    </row>
    <row r="108" spans="2:2" hidden="1">
      <c r="B108" s="12"/>
    </row>
    <row r="109" spans="2:2" hidden="1">
      <c r="B109" s="12"/>
    </row>
    <row r="110" spans="2:2" hidden="1">
      <c r="B110" s="12"/>
    </row>
    <row r="111" spans="2:2" hidden="1">
      <c r="B111" s="12"/>
    </row>
    <row r="112" spans="2:2" hidden="1">
      <c r="B112" s="12"/>
    </row>
    <row r="113" spans="2:2" hidden="1">
      <c r="B113" s="12"/>
    </row>
    <row r="114" spans="2:2" hidden="1">
      <c r="B114" s="12"/>
    </row>
    <row r="115" spans="2:2" hidden="1">
      <c r="B115" s="12"/>
    </row>
    <row r="116" spans="2:2" hidden="1">
      <c r="B116" s="12"/>
    </row>
    <row r="117" spans="2:2" hidden="1">
      <c r="B117" s="12"/>
    </row>
    <row r="118" spans="2:2" hidden="1">
      <c r="B118" s="12"/>
    </row>
    <row r="119" spans="2:2" hidden="1">
      <c r="B119" s="12"/>
    </row>
    <row r="120" spans="2:2" hidden="1">
      <c r="B120" s="12"/>
    </row>
    <row r="121" spans="2:2" hidden="1">
      <c r="B121" s="12"/>
    </row>
    <row r="122" spans="2:2" hidden="1">
      <c r="B122" s="12"/>
    </row>
    <row r="123" spans="2:2" hidden="1">
      <c r="B123" s="12"/>
    </row>
    <row r="124" spans="2:2" hidden="1">
      <c r="B124" s="12"/>
    </row>
    <row r="125" spans="2:2" hidden="1">
      <c r="B125" s="12"/>
    </row>
    <row r="126" spans="2:2" hidden="1">
      <c r="B126" s="12"/>
    </row>
    <row r="127" spans="2:2" hidden="1">
      <c r="B127" s="12"/>
    </row>
    <row r="128" spans="2:2" hidden="1">
      <c r="B128" s="12"/>
    </row>
    <row r="129" spans="2:2" hidden="1">
      <c r="B129" s="12"/>
    </row>
    <row r="130" spans="2:2" hidden="1">
      <c r="B130" s="12"/>
    </row>
    <row r="131" spans="2:2" hidden="1">
      <c r="B131" s="12"/>
    </row>
    <row r="132" spans="2:2" hidden="1">
      <c r="B132" s="12"/>
    </row>
    <row r="133" spans="2:2" hidden="1">
      <c r="B133" s="12"/>
    </row>
    <row r="134" spans="2:2" hidden="1">
      <c r="B134" s="12"/>
    </row>
    <row r="135" spans="2:2" hidden="1">
      <c r="B135" s="12"/>
    </row>
    <row r="136" spans="2:2" hidden="1">
      <c r="B136" s="12"/>
    </row>
    <row r="137" spans="2:2" hidden="1">
      <c r="B137" s="12"/>
    </row>
    <row r="138" spans="2:2" hidden="1">
      <c r="B138" s="12"/>
    </row>
    <row r="139" spans="2:2" hidden="1">
      <c r="B139" s="12"/>
    </row>
    <row r="140" spans="2:2" hidden="1">
      <c r="B140" s="12"/>
    </row>
    <row r="141" spans="2:2" hidden="1">
      <c r="B141" s="12"/>
    </row>
    <row r="142" spans="2:2" hidden="1">
      <c r="B142" s="12"/>
    </row>
    <row r="143" spans="2:2" hidden="1">
      <c r="B143" s="12"/>
    </row>
    <row r="144" spans="2:2" hidden="1">
      <c r="B144" s="12"/>
    </row>
    <row r="145" spans="2:2" hidden="1">
      <c r="B145" s="12"/>
    </row>
    <row r="146" spans="2:2" hidden="1">
      <c r="B146" s="12"/>
    </row>
    <row r="147" spans="2:2" hidden="1">
      <c r="B147" s="12"/>
    </row>
    <row r="148" spans="2:2" hidden="1">
      <c r="B148" s="12"/>
    </row>
    <row r="149" spans="2:2" hidden="1">
      <c r="B149" s="12"/>
    </row>
    <row r="150" spans="2:2" hidden="1">
      <c r="B150" s="12"/>
    </row>
    <row r="151" spans="2:2" hidden="1">
      <c r="B151" s="12"/>
    </row>
    <row r="152" spans="2:2" hidden="1">
      <c r="B152" s="12"/>
    </row>
    <row r="153" spans="2:2" hidden="1">
      <c r="B153" s="12"/>
    </row>
    <row r="154" spans="2:2" hidden="1">
      <c r="B154" s="12"/>
    </row>
    <row r="155" spans="2:2" hidden="1">
      <c r="B155" s="12"/>
    </row>
    <row r="156" spans="2:2" hidden="1">
      <c r="B156" s="12"/>
    </row>
    <row r="157" spans="2:2" hidden="1">
      <c r="B157" s="12"/>
    </row>
    <row r="158" spans="2:2" hidden="1">
      <c r="B158" s="12"/>
    </row>
    <row r="159" spans="2:2" hidden="1">
      <c r="B159" s="12"/>
    </row>
    <row r="160" spans="2:2" hidden="1">
      <c r="B160" s="12"/>
    </row>
    <row r="161" spans="2:2" hidden="1">
      <c r="B161" s="12"/>
    </row>
    <row r="162" spans="2:2" hidden="1">
      <c r="B162" s="12"/>
    </row>
    <row r="163" spans="2:2" hidden="1">
      <c r="B163" s="12"/>
    </row>
    <row r="164" spans="2:2" hidden="1">
      <c r="B164" s="12"/>
    </row>
    <row r="165" spans="2:2" hidden="1">
      <c r="B165" s="12"/>
    </row>
    <row r="166" spans="2:2" hidden="1">
      <c r="B166" s="12"/>
    </row>
    <row r="167" spans="2:2" hidden="1">
      <c r="B167" s="12"/>
    </row>
    <row r="168" spans="2:2" hidden="1">
      <c r="B168" s="12"/>
    </row>
    <row r="169" spans="2:2" hidden="1">
      <c r="B169" s="12"/>
    </row>
    <row r="170" spans="2:2" hidden="1">
      <c r="B170" s="12"/>
    </row>
    <row r="171" spans="2:2" hidden="1">
      <c r="B171" s="12"/>
    </row>
    <row r="172" spans="2:2" hidden="1">
      <c r="B172" s="12"/>
    </row>
    <row r="173" spans="2:2" hidden="1">
      <c r="B173" s="12"/>
    </row>
    <row r="174" spans="2:2" hidden="1">
      <c r="B174" s="12"/>
    </row>
    <row r="175" spans="2:2" hidden="1">
      <c r="B175" s="12"/>
    </row>
    <row r="176" spans="2:2" hidden="1">
      <c r="B176" s="12"/>
    </row>
    <row r="177" spans="2:2" hidden="1">
      <c r="B177" s="12"/>
    </row>
    <row r="178" spans="2:2" hidden="1">
      <c r="B178" s="12"/>
    </row>
    <row r="179" spans="2:2" hidden="1">
      <c r="B179" s="12"/>
    </row>
    <row r="180" spans="2:2" hidden="1">
      <c r="B180" s="12"/>
    </row>
    <row r="181" spans="2:2" hidden="1">
      <c r="B181" s="12"/>
    </row>
    <row r="182" spans="2:2" hidden="1">
      <c r="B182" s="12"/>
    </row>
    <row r="183" spans="2:2" hidden="1">
      <c r="B183" s="12"/>
    </row>
    <row r="184" spans="2:2" hidden="1">
      <c r="B184" s="12"/>
    </row>
    <row r="185" spans="2:2" hidden="1">
      <c r="B185" s="12"/>
    </row>
    <row r="186" spans="2:2" hidden="1">
      <c r="B186" s="12"/>
    </row>
    <row r="187" spans="2:2" hidden="1">
      <c r="B187" s="12"/>
    </row>
    <row r="188" spans="2:2" hidden="1">
      <c r="B188" s="12"/>
    </row>
    <row r="189" spans="2:2" hidden="1">
      <c r="B189" s="12"/>
    </row>
    <row r="190" spans="2:2" hidden="1">
      <c r="B190" s="12"/>
    </row>
    <row r="191" spans="2:2" hidden="1">
      <c r="B191" s="12"/>
    </row>
    <row r="192" spans="2:2" hidden="1">
      <c r="B192" s="12"/>
    </row>
    <row r="193" spans="2:2" hidden="1">
      <c r="B193" s="12"/>
    </row>
    <row r="194" spans="2:2" hidden="1">
      <c r="B194" s="12"/>
    </row>
    <row r="195" spans="2:2" hidden="1">
      <c r="B195" s="12"/>
    </row>
    <row r="196" spans="2:2" hidden="1">
      <c r="B196" s="12"/>
    </row>
    <row r="197" spans="2:2" hidden="1">
      <c r="B197" s="12"/>
    </row>
    <row r="198" spans="2:2" hidden="1">
      <c r="B198" s="12"/>
    </row>
    <row r="199" spans="2:2" hidden="1">
      <c r="B199" s="12"/>
    </row>
    <row r="200" spans="2:2" hidden="1">
      <c r="B200" s="12"/>
    </row>
    <row r="201" spans="2:2" hidden="1">
      <c r="B201" s="12"/>
    </row>
    <row r="202" spans="2:2" hidden="1">
      <c r="B202" s="12"/>
    </row>
    <row r="203" spans="2:2" hidden="1">
      <c r="B203" s="12"/>
    </row>
    <row r="204" spans="2:2" hidden="1">
      <c r="B204" s="12"/>
    </row>
    <row r="205" spans="2:2" hidden="1">
      <c r="B205" s="12"/>
    </row>
    <row r="206" spans="2:2" hidden="1">
      <c r="B206" s="12"/>
    </row>
    <row r="207" spans="2:2" hidden="1">
      <c r="B207" s="12"/>
    </row>
    <row r="208" spans="2:2" hidden="1">
      <c r="B208" s="12"/>
    </row>
    <row r="209" spans="2:2" hidden="1">
      <c r="B209" s="12"/>
    </row>
    <row r="210" spans="2:2" hidden="1">
      <c r="B210" s="12"/>
    </row>
    <row r="211" spans="2:2" hidden="1">
      <c r="B211" s="12"/>
    </row>
    <row r="212" spans="2:2" hidden="1">
      <c r="B212" s="12"/>
    </row>
    <row r="213" spans="2:2" hidden="1">
      <c r="B213" s="12"/>
    </row>
    <row r="214" spans="2:2" hidden="1">
      <c r="B214" s="12"/>
    </row>
    <row r="215" spans="2:2" hidden="1">
      <c r="B215" s="12"/>
    </row>
    <row r="216" spans="2:2" hidden="1">
      <c r="B216" s="12"/>
    </row>
    <row r="217" spans="2:2" hidden="1">
      <c r="B217" s="12"/>
    </row>
    <row r="218" spans="2:2" hidden="1">
      <c r="B218" s="12"/>
    </row>
    <row r="219" spans="2:2" hidden="1">
      <c r="B219" s="12"/>
    </row>
    <row r="220" spans="2:2" hidden="1">
      <c r="B220" s="12"/>
    </row>
    <row r="221" spans="2:2" hidden="1">
      <c r="B221" s="12"/>
    </row>
    <row r="222" spans="2:2" hidden="1">
      <c r="B222" s="12"/>
    </row>
    <row r="223" spans="2:2" hidden="1">
      <c r="B223" s="12"/>
    </row>
    <row r="224" spans="2:2" hidden="1">
      <c r="B224" s="12"/>
    </row>
    <row r="225" spans="2:2" hidden="1">
      <c r="B225" s="12"/>
    </row>
    <row r="226" spans="2:2" hidden="1">
      <c r="B226" s="12"/>
    </row>
    <row r="227" spans="2:2" hidden="1">
      <c r="B227" s="12"/>
    </row>
    <row r="228" spans="2:2" hidden="1">
      <c r="B228" s="12"/>
    </row>
    <row r="229" spans="2:2" hidden="1">
      <c r="B229" s="12"/>
    </row>
    <row r="230" spans="2:2" hidden="1">
      <c r="B230" s="12"/>
    </row>
    <row r="231" spans="2:2" hidden="1">
      <c r="B231" s="12"/>
    </row>
    <row r="232" spans="2:2" hidden="1">
      <c r="B232" s="12"/>
    </row>
    <row r="233" spans="2:2" hidden="1">
      <c r="B233" s="12"/>
    </row>
    <row r="234" spans="2:2" hidden="1">
      <c r="B234" s="12"/>
    </row>
    <row r="235" spans="2:2" hidden="1">
      <c r="B235" s="12"/>
    </row>
    <row r="236" spans="2:2" hidden="1">
      <c r="B236" s="12"/>
    </row>
    <row r="237" spans="2:2" hidden="1">
      <c r="B237" s="12"/>
    </row>
    <row r="238" spans="2:2" hidden="1">
      <c r="B238" s="12"/>
    </row>
    <row r="239" spans="2:2" hidden="1">
      <c r="B239" s="12"/>
    </row>
    <row r="240" spans="2:2" hidden="1">
      <c r="B240" s="12"/>
    </row>
    <row r="241" spans="2:2" hidden="1">
      <c r="B241" s="12"/>
    </row>
    <row r="242" spans="2:2" hidden="1">
      <c r="B242" s="12"/>
    </row>
    <row r="243" spans="2:2" hidden="1">
      <c r="B243" s="12"/>
    </row>
    <row r="244" spans="2:2" hidden="1">
      <c r="B244" s="12"/>
    </row>
    <row r="245" spans="2:2" hidden="1">
      <c r="B245" s="12"/>
    </row>
    <row r="246" spans="2:2" hidden="1">
      <c r="B246" s="12"/>
    </row>
    <row r="247" spans="2:2" hidden="1">
      <c r="B247" s="12"/>
    </row>
    <row r="248" spans="2:2" hidden="1">
      <c r="B248" s="12"/>
    </row>
    <row r="249" spans="2:2" hidden="1">
      <c r="B249" s="12"/>
    </row>
    <row r="250" spans="2:2" hidden="1">
      <c r="B250" s="12"/>
    </row>
    <row r="251" spans="2:2" hidden="1">
      <c r="B251" s="12"/>
    </row>
    <row r="252" spans="2:2" hidden="1">
      <c r="B252" s="12"/>
    </row>
    <row r="253" spans="2:2" hidden="1">
      <c r="B253" s="12"/>
    </row>
    <row r="254" spans="2:2" hidden="1">
      <c r="B254" s="12"/>
    </row>
    <row r="255" spans="2:2" hidden="1">
      <c r="B255" s="12"/>
    </row>
    <row r="256" spans="2:2" hidden="1">
      <c r="B256" s="12"/>
    </row>
    <row r="257" spans="2:2" hidden="1">
      <c r="B257" s="12"/>
    </row>
    <row r="258" spans="2:2" hidden="1">
      <c r="B258" s="12"/>
    </row>
    <row r="259" spans="2:2" hidden="1">
      <c r="B259" s="12"/>
    </row>
    <row r="260" spans="2:2" hidden="1">
      <c r="B260" s="12"/>
    </row>
    <row r="261" spans="2:2" hidden="1">
      <c r="B261" s="12"/>
    </row>
    <row r="262" spans="2:2" hidden="1">
      <c r="B262" s="12"/>
    </row>
    <row r="263" spans="2:2" hidden="1">
      <c r="B263" s="12"/>
    </row>
    <row r="264" spans="2:2" hidden="1">
      <c r="B264" s="12"/>
    </row>
    <row r="265" spans="2:2" hidden="1">
      <c r="B265" s="12"/>
    </row>
    <row r="266" spans="2:2" hidden="1">
      <c r="B266" s="12"/>
    </row>
    <row r="267" spans="2:2" hidden="1">
      <c r="B267" s="12"/>
    </row>
    <row r="268" spans="2:2" hidden="1">
      <c r="B268" s="12"/>
    </row>
    <row r="269" spans="2:2" hidden="1">
      <c r="B269" s="12"/>
    </row>
    <row r="270" spans="2:2" hidden="1">
      <c r="B270" s="12"/>
    </row>
    <row r="271" spans="2:2" hidden="1">
      <c r="B271" s="12"/>
    </row>
    <row r="272" spans="2:2" hidden="1">
      <c r="B272" s="12"/>
    </row>
    <row r="273" spans="2:2" hidden="1">
      <c r="B273" s="12"/>
    </row>
    <row r="274" spans="2:2" hidden="1">
      <c r="B274" s="12"/>
    </row>
    <row r="275" spans="2:2" hidden="1">
      <c r="B275" s="12"/>
    </row>
    <row r="276" spans="2:2" hidden="1">
      <c r="B276" s="12"/>
    </row>
    <row r="277" spans="2:2" hidden="1">
      <c r="B277" s="12"/>
    </row>
    <row r="278" spans="2:2" hidden="1">
      <c r="B278" s="12"/>
    </row>
    <row r="279" spans="2:2" hidden="1">
      <c r="B279" s="12"/>
    </row>
    <row r="280" spans="2:2" hidden="1">
      <c r="B280" s="12"/>
    </row>
    <row r="281" spans="2:2" hidden="1">
      <c r="B281" s="12"/>
    </row>
    <row r="282" spans="2:2" hidden="1">
      <c r="B282" s="12"/>
    </row>
    <row r="283" spans="2:2" hidden="1">
      <c r="B283" s="12"/>
    </row>
    <row r="284" spans="2:2" hidden="1">
      <c r="B284" s="12"/>
    </row>
    <row r="285" spans="2:2" hidden="1">
      <c r="B285" s="12"/>
    </row>
    <row r="286" spans="2:2" hidden="1">
      <c r="B286" s="12"/>
    </row>
    <row r="287" spans="2:2" hidden="1">
      <c r="B287" s="12"/>
    </row>
    <row r="288" spans="2:2" hidden="1">
      <c r="B288" s="12"/>
    </row>
    <row r="289" spans="2:2" hidden="1">
      <c r="B289" s="12"/>
    </row>
    <row r="290" spans="2:2" hidden="1">
      <c r="B290" s="12"/>
    </row>
    <row r="291" spans="2:2" hidden="1">
      <c r="B291" s="12"/>
    </row>
    <row r="292" spans="2:2" hidden="1">
      <c r="B292" s="12"/>
    </row>
    <row r="293" spans="2:2" hidden="1">
      <c r="B293" s="12"/>
    </row>
    <row r="294" spans="2:2" hidden="1">
      <c r="B294" s="12"/>
    </row>
    <row r="295" spans="2:2" hidden="1">
      <c r="B295" s="12"/>
    </row>
    <row r="296" spans="2:2" hidden="1">
      <c r="B296" s="12"/>
    </row>
    <row r="297" spans="2:2" hidden="1">
      <c r="B297" s="12"/>
    </row>
    <row r="298" spans="2:2" hidden="1">
      <c r="B298" s="12"/>
    </row>
    <row r="299" spans="2:2" hidden="1">
      <c r="B299" s="12"/>
    </row>
    <row r="300" spans="2:2" hidden="1">
      <c r="B300" s="12"/>
    </row>
    <row r="301" spans="2:2" hidden="1">
      <c r="B301" s="12"/>
    </row>
    <row r="302" spans="2:2" hidden="1">
      <c r="B302" s="12"/>
    </row>
    <row r="303" spans="2:2" hidden="1">
      <c r="B303" s="12"/>
    </row>
    <row r="304" spans="2:2" hidden="1">
      <c r="B304" s="12"/>
    </row>
    <row r="305" spans="2:2" hidden="1">
      <c r="B305" s="12"/>
    </row>
    <row r="306" spans="2:2" hidden="1">
      <c r="B306" s="12"/>
    </row>
    <row r="307" spans="2:2" hidden="1">
      <c r="B307" s="12"/>
    </row>
    <row r="308" spans="2:2" hidden="1">
      <c r="B308" s="12"/>
    </row>
    <row r="309" spans="2:2" hidden="1">
      <c r="B309" s="12"/>
    </row>
    <row r="310" spans="2:2" hidden="1">
      <c r="B310" s="12"/>
    </row>
    <row r="311" spans="2:2" hidden="1">
      <c r="B311" s="12"/>
    </row>
    <row r="312" spans="2:2" hidden="1">
      <c r="B312" s="12"/>
    </row>
    <row r="313" spans="2:2" hidden="1">
      <c r="B313" s="12"/>
    </row>
    <row r="314" spans="2:2" hidden="1">
      <c r="B314" s="12"/>
    </row>
    <row r="315" spans="2:2" hidden="1">
      <c r="B315" s="12"/>
    </row>
    <row r="316" spans="2:2" hidden="1">
      <c r="B316" s="12"/>
    </row>
    <row r="317" spans="2:2" hidden="1">
      <c r="B317" s="12"/>
    </row>
    <row r="318" spans="2:2" hidden="1">
      <c r="B318" s="12"/>
    </row>
    <row r="319" spans="2:2" hidden="1">
      <c r="B319" s="12"/>
    </row>
    <row r="320" spans="2:2" hidden="1">
      <c r="B320" s="12"/>
    </row>
    <row r="321" spans="2:2" hidden="1">
      <c r="B321" s="12"/>
    </row>
    <row r="322" spans="2:2" hidden="1">
      <c r="B322" s="12"/>
    </row>
    <row r="323" spans="2:2" hidden="1">
      <c r="B323" s="12"/>
    </row>
    <row r="324" spans="2:2" hidden="1">
      <c r="B324" s="12"/>
    </row>
    <row r="325" spans="2:2" hidden="1">
      <c r="B325" s="12"/>
    </row>
    <row r="326" spans="2:2" hidden="1">
      <c r="B326" s="12"/>
    </row>
    <row r="327" spans="2:2" hidden="1">
      <c r="B327" s="12"/>
    </row>
    <row r="328" spans="2:2" hidden="1">
      <c r="B328" s="12"/>
    </row>
    <row r="329" spans="2:2" hidden="1">
      <c r="B329" s="12"/>
    </row>
    <row r="330" spans="2:2" hidden="1">
      <c r="B330" s="12"/>
    </row>
    <row r="331" spans="2:2" hidden="1">
      <c r="B331" s="12"/>
    </row>
    <row r="332" spans="2:2" hidden="1">
      <c r="B332" s="12"/>
    </row>
    <row r="333" spans="2:2" hidden="1">
      <c r="B333" s="12"/>
    </row>
    <row r="334" spans="2:2" hidden="1">
      <c r="B334" s="12"/>
    </row>
    <row r="335" spans="2:2" hidden="1">
      <c r="B335" s="12"/>
    </row>
    <row r="336" spans="2:2" hidden="1">
      <c r="B336" s="12"/>
    </row>
    <row r="337" spans="2:2" hidden="1">
      <c r="B337" s="12"/>
    </row>
    <row r="338" spans="2:2" hidden="1">
      <c r="B338" s="12"/>
    </row>
    <row r="339" spans="2:2" hidden="1">
      <c r="B339" s="12"/>
    </row>
    <row r="340" spans="2:2" hidden="1">
      <c r="B340" s="12"/>
    </row>
    <row r="341" spans="2:2" hidden="1">
      <c r="B341" s="12"/>
    </row>
    <row r="342" spans="2:2" hidden="1">
      <c r="B342" s="12"/>
    </row>
    <row r="343" spans="2:2" hidden="1">
      <c r="B343" s="12"/>
    </row>
    <row r="344" spans="2:2" hidden="1">
      <c r="B344" s="12"/>
    </row>
    <row r="345" spans="2:2" hidden="1">
      <c r="B345" s="12"/>
    </row>
    <row r="346" spans="2:2" hidden="1">
      <c r="B346" s="12"/>
    </row>
    <row r="347" spans="2:2" hidden="1">
      <c r="B347" s="12"/>
    </row>
    <row r="348" spans="2:2" hidden="1">
      <c r="B348" s="12"/>
    </row>
    <row r="349" spans="2:2" hidden="1">
      <c r="B349" s="12"/>
    </row>
    <row r="350" spans="2:2" hidden="1">
      <c r="B350" s="12"/>
    </row>
    <row r="351" spans="2:2" hidden="1">
      <c r="B351" s="12"/>
    </row>
    <row r="352" spans="2:2" hidden="1">
      <c r="B352" s="12"/>
    </row>
    <row r="353" spans="2:2" hidden="1">
      <c r="B353" s="12"/>
    </row>
    <row r="354" spans="2:2" hidden="1">
      <c r="B354" s="12"/>
    </row>
    <row r="355" spans="2:2" hidden="1">
      <c r="B355" s="12"/>
    </row>
    <row r="356" spans="2:2" hidden="1">
      <c r="B356" s="12"/>
    </row>
    <row r="357" spans="2:2" hidden="1">
      <c r="B357" s="12"/>
    </row>
    <row r="358" spans="2:2" hidden="1">
      <c r="B358" s="12"/>
    </row>
    <row r="359" spans="2:2" hidden="1">
      <c r="B359" s="12"/>
    </row>
    <row r="360" spans="2:2" hidden="1">
      <c r="B360" s="12"/>
    </row>
    <row r="361" spans="2:2" hidden="1">
      <c r="B361" s="12"/>
    </row>
    <row r="362" spans="2:2" hidden="1">
      <c r="B362" s="12"/>
    </row>
    <row r="363" spans="2:2" hidden="1">
      <c r="B363" s="12"/>
    </row>
    <row r="364" spans="2:2" hidden="1">
      <c r="B364" s="12"/>
    </row>
    <row r="365" spans="2:2" hidden="1">
      <c r="B365" s="12"/>
    </row>
    <row r="366" spans="2:2" hidden="1">
      <c r="B366" s="12"/>
    </row>
    <row r="367" spans="2:2" hidden="1">
      <c r="B367" s="12"/>
    </row>
    <row r="368" spans="2:2" hidden="1">
      <c r="B368" s="12"/>
    </row>
    <row r="369" spans="2:2" hidden="1">
      <c r="B369" s="12"/>
    </row>
    <row r="370" spans="2:2" hidden="1">
      <c r="B370" s="12"/>
    </row>
    <row r="371" spans="2:2" hidden="1">
      <c r="B371" s="12"/>
    </row>
    <row r="372" spans="2:2" hidden="1">
      <c r="B372" s="12"/>
    </row>
    <row r="373" spans="2:2" hidden="1">
      <c r="B373" s="12"/>
    </row>
    <row r="374" spans="2:2" hidden="1">
      <c r="B374" s="12"/>
    </row>
    <row r="375" spans="2:2" hidden="1">
      <c r="B375" s="12"/>
    </row>
    <row r="376" spans="2:2" hidden="1">
      <c r="B376" s="12"/>
    </row>
    <row r="377" spans="2:2" hidden="1">
      <c r="B377" s="12"/>
    </row>
    <row r="378" spans="2:2" hidden="1">
      <c r="B378" s="12"/>
    </row>
    <row r="379" spans="2:2" hidden="1">
      <c r="B379" s="12"/>
    </row>
    <row r="380" spans="2:2" hidden="1">
      <c r="B380" s="12"/>
    </row>
    <row r="381" spans="2:2" hidden="1">
      <c r="B381" s="12"/>
    </row>
    <row r="382" spans="2:2" hidden="1">
      <c r="B382" s="12"/>
    </row>
    <row r="383" spans="2:2" hidden="1">
      <c r="B383" s="12"/>
    </row>
    <row r="384" spans="2:2" hidden="1">
      <c r="B384" s="12"/>
    </row>
    <row r="385" spans="2:2" hidden="1">
      <c r="B385" s="12"/>
    </row>
    <row r="386" spans="2:2" hidden="1">
      <c r="B386" s="12"/>
    </row>
    <row r="387" spans="2:2" hidden="1">
      <c r="B387" s="12"/>
    </row>
    <row r="388" spans="2:2" hidden="1">
      <c r="B388" s="12"/>
    </row>
    <row r="389" spans="2:2" hidden="1">
      <c r="B389" s="12"/>
    </row>
    <row r="390" spans="2:2" hidden="1">
      <c r="B390" s="12"/>
    </row>
    <row r="391" spans="2:2" hidden="1">
      <c r="B391" s="12"/>
    </row>
    <row r="392" spans="2:2" hidden="1">
      <c r="B392" s="12"/>
    </row>
    <row r="393" spans="2:2" hidden="1">
      <c r="B393" s="12"/>
    </row>
    <row r="394" spans="2:2" hidden="1">
      <c r="B394" s="12"/>
    </row>
    <row r="395" spans="2:2" hidden="1">
      <c r="B395" s="12"/>
    </row>
    <row r="396" spans="2:2" hidden="1">
      <c r="B396" s="12"/>
    </row>
    <row r="397" spans="2:2" hidden="1">
      <c r="B397" s="12"/>
    </row>
    <row r="398" spans="2:2" hidden="1">
      <c r="B398" s="12"/>
    </row>
    <row r="399" spans="2:2" hidden="1">
      <c r="B399" s="12"/>
    </row>
    <row r="400" spans="2:2" hidden="1">
      <c r="B400" s="12"/>
    </row>
    <row r="401" spans="2:2" hidden="1">
      <c r="B401" s="12"/>
    </row>
    <row r="402" spans="2:2" hidden="1">
      <c r="B402" s="12"/>
    </row>
    <row r="403" spans="2:2" hidden="1">
      <c r="B403" s="12"/>
    </row>
    <row r="404" spans="2:2" hidden="1">
      <c r="B404" s="12"/>
    </row>
    <row r="405" spans="2:2" hidden="1">
      <c r="B405" s="12"/>
    </row>
    <row r="406" spans="2:2" hidden="1">
      <c r="B406" s="12"/>
    </row>
    <row r="407" spans="2:2" hidden="1">
      <c r="B407" s="12"/>
    </row>
    <row r="408" spans="2:2" hidden="1">
      <c r="B408" s="12"/>
    </row>
    <row r="409" spans="2:2" hidden="1">
      <c r="B409" s="12"/>
    </row>
    <row r="410" spans="2:2" hidden="1">
      <c r="B410" s="12"/>
    </row>
    <row r="411" spans="2:2" hidden="1">
      <c r="B411" s="12"/>
    </row>
    <row r="412" spans="2:2" hidden="1">
      <c r="B412" s="12"/>
    </row>
    <row r="413" spans="2:2" hidden="1">
      <c r="B413" s="12"/>
    </row>
    <row r="414" spans="2:2" hidden="1">
      <c r="B414" s="12"/>
    </row>
    <row r="415" spans="2:2" hidden="1">
      <c r="B415" s="12"/>
    </row>
    <row r="416" spans="2:2" hidden="1">
      <c r="B416" s="12"/>
    </row>
    <row r="417" spans="2:2" hidden="1">
      <c r="B417" s="12"/>
    </row>
    <row r="418" spans="2:2" hidden="1">
      <c r="B418" s="12"/>
    </row>
    <row r="419" spans="2:2" hidden="1">
      <c r="B419" s="12"/>
    </row>
    <row r="420" spans="2:2" hidden="1">
      <c r="B420" s="12"/>
    </row>
    <row r="421" spans="2:2" hidden="1">
      <c r="B421" s="12"/>
    </row>
    <row r="422" spans="2:2" hidden="1">
      <c r="B422" s="12"/>
    </row>
    <row r="423" spans="2:2" hidden="1">
      <c r="B423" s="12"/>
    </row>
    <row r="424" spans="2:2" hidden="1">
      <c r="B424" s="12"/>
    </row>
    <row r="425" spans="2:2" hidden="1">
      <c r="B425" s="12"/>
    </row>
    <row r="426" spans="2:2" hidden="1">
      <c r="B426" s="12"/>
    </row>
    <row r="427" spans="2:2" hidden="1">
      <c r="B427" s="12"/>
    </row>
    <row r="428" spans="2:2" hidden="1">
      <c r="B428" s="12"/>
    </row>
    <row r="429" spans="2:2" hidden="1">
      <c r="B429" s="12"/>
    </row>
    <row r="430" spans="2:2" hidden="1">
      <c r="B430" s="12"/>
    </row>
    <row r="431" spans="2:2" hidden="1">
      <c r="B431" s="12"/>
    </row>
    <row r="432" spans="2:2" hidden="1">
      <c r="B432" s="12"/>
    </row>
    <row r="433" spans="2:2" hidden="1">
      <c r="B433" s="12"/>
    </row>
    <row r="434" spans="2:2" hidden="1">
      <c r="B434" s="12"/>
    </row>
    <row r="435" spans="2:2" hidden="1">
      <c r="B435" s="12"/>
    </row>
    <row r="436" spans="2:2" hidden="1">
      <c r="B436" s="12"/>
    </row>
    <row r="437" spans="2:2" hidden="1">
      <c r="B437" s="12"/>
    </row>
    <row r="438" spans="2:2" hidden="1">
      <c r="B438" s="12"/>
    </row>
    <row r="439" spans="2:2" hidden="1">
      <c r="B439" s="12"/>
    </row>
    <row r="440" spans="2:2" hidden="1">
      <c r="B440" s="12"/>
    </row>
    <row r="441" spans="2:2" hidden="1">
      <c r="B441" s="12"/>
    </row>
    <row r="442" spans="2:2" hidden="1">
      <c r="B442" s="12"/>
    </row>
    <row r="443" spans="2:2" hidden="1">
      <c r="B443" s="12"/>
    </row>
    <row r="444" spans="2:2" hidden="1">
      <c r="B444" s="12"/>
    </row>
    <row r="445" spans="2:2" hidden="1">
      <c r="B445" s="12"/>
    </row>
    <row r="446" spans="2:2" hidden="1">
      <c r="B446" s="12"/>
    </row>
    <row r="447" spans="2:2" hidden="1">
      <c r="B447" s="12"/>
    </row>
    <row r="448" spans="2:2" hidden="1">
      <c r="B448" s="12"/>
    </row>
    <row r="449" spans="2:2" hidden="1">
      <c r="B449" s="12"/>
    </row>
    <row r="450" spans="2:2" hidden="1">
      <c r="B450" s="12"/>
    </row>
    <row r="451" spans="2:2" hidden="1">
      <c r="B451" s="12"/>
    </row>
    <row r="452" spans="2:2" hidden="1">
      <c r="B452" s="12"/>
    </row>
    <row r="453" spans="2:2" hidden="1">
      <c r="B453" s="12"/>
    </row>
    <row r="454" spans="2:2" hidden="1">
      <c r="B454" s="12"/>
    </row>
    <row r="455" spans="2:2" hidden="1">
      <c r="B455" s="12"/>
    </row>
    <row r="456" spans="2:2" hidden="1">
      <c r="B456" s="12"/>
    </row>
    <row r="457" spans="2:2" hidden="1">
      <c r="B457" s="12"/>
    </row>
    <row r="458" spans="2:2" hidden="1">
      <c r="B458" s="12"/>
    </row>
    <row r="459" spans="2:2" hidden="1">
      <c r="B459" s="12"/>
    </row>
    <row r="460" spans="2:2" hidden="1">
      <c r="B460" s="12"/>
    </row>
    <row r="461" spans="2:2" hidden="1">
      <c r="B461" s="12"/>
    </row>
    <row r="462" spans="2:2" hidden="1">
      <c r="B462" s="12"/>
    </row>
    <row r="463" spans="2:2" hidden="1">
      <c r="B463" s="12"/>
    </row>
    <row r="464" spans="2:2" hidden="1">
      <c r="B464" s="12"/>
    </row>
    <row r="465" spans="2:2" hidden="1">
      <c r="B465" s="12"/>
    </row>
    <row r="466" spans="2:2" hidden="1">
      <c r="B466" s="12"/>
    </row>
    <row r="467" spans="2:2" hidden="1">
      <c r="B467" s="12"/>
    </row>
    <row r="468" spans="2:2" hidden="1">
      <c r="B468" s="12"/>
    </row>
    <row r="469" spans="2:2" hidden="1">
      <c r="B469" s="12"/>
    </row>
    <row r="470" spans="2:2" hidden="1">
      <c r="B470" s="12"/>
    </row>
    <row r="471" spans="2:2" hidden="1">
      <c r="B471" s="12"/>
    </row>
    <row r="472" spans="2:2" hidden="1">
      <c r="B472" s="12"/>
    </row>
    <row r="473" spans="2:2" hidden="1">
      <c r="B473" s="12"/>
    </row>
    <row r="474" spans="2:2" hidden="1">
      <c r="B474" s="12"/>
    </row>
    <row r="475" spans="2:2" hidden="1">
      <c r="B475" s="12"/>
    </row>
    <row r="476" spans="2:2" hidden="1">
      <c r="B476" s="12"/>
    </row>
    <row r="477" spans="2:2" hidden="1">
      <c r="B477" s="12"/>
    </row>
    <row r="478" spans="2:2" hidden="1">
      <c r="B478" s="12"/>
    </row>
    <row r="479" spans="2:2" hidden="1">
      <c r="B479" s="12"/>
    </row>
    <row r="480" spans="2:2" hidden="1">
      <c r="B480" s="12"/>
    </row>
    <row r="481" spans="2:2" hidden="1">
      <c r="B481" s="12"/>
    </row>
    <row r="482" spans="2:2" hidden="1">
      <c r="B482" s="12"/>
    </row>
    <row r="483" spans="2:2" hidden="1">
      <c r="B483" s="12"/>
    </row>
    <row r="484" spans="2:2" hidden="1">
      <c r="B484" s="12"/>
    </row>
    <row r="485" spans="2:2" hidden="1">
      <c r="B485" s="12"/>
    </row>
    <row r="486" spans="2:2" hidden="1">
      <c r="B486" s="12"/>
    </row>
    <row r="487" spans="2:2" hidden="1">
      <c r="B487" s="12"/>
    </row>
    <row r="488" spans="2:2" hidden="1">
      <c r="B488" s="12"/>
    </row>
    <row r="489" spans="2:2" hidden="1">
      <c r="B489" s="12"/>
    </row>
    <row r="490" spans="2:2" hidden="1">
      <c r="B490" s="12"/>
    </row>
    <row r="491" spans="2:2" hidden="1">
      <c r="B491" s="12"/>
    </row>
    <row r="492" spans="2:2" hidden="1">
      <c r="B492" s="12"/>
    </row>
    <row r="493" spans="2:2" hidden="1">
      <c r="B493" s="12"/>
    </row>
    <row r="494" spans="2:2" hidden="1">
      <c r="B494" s="12"/>
    </row>
    <row r="495" spans="2:2" hidden="1">
      <c r="B495" s="12"/>
    </row>
    <row r="496" spans="2:2" hidden="1">
      <c r="B496" s="12"/>
    </row>
    <row r="497" spans="2:2" hidden="1">
      <c r="B497" s="12"/>
    </row>
    <row r="498" spans="2:2" hidden="1">
      <c r="B498" s="12"/>
    </row>
    <row r="499" spans="2:2" hidden="1">
      <c r="B499" s="12"/>
    </row>
    <row r="500" spans="2:2" hidden="1">
      <c r="B500" s="12"/>
    </row>
    <row r="501" spans="2:2" hidden="1">
      <c r="B501" s="12"/>
    </row>
    <row r="502" spans="2:2" hidden="1">
      <c r="B502" s="12"/>
    </row>
    <row r="503" spans="2:2" hidden="1">
      <c r="B503" s="12"/>
    </row>
    <row r="504" spans="2:2" hidden="1">
      <c r="B504" s="12"/>
    </row>
    <row r="505" spans="2:2" hidden="1">
      <c r="B505" s="12"/>
    </row>
    <row r="506" spans="2:2" hidden="1">
      <c r="B506" s="12"/>
    </row>
    <row r="507" spans="2:2" hidden="1">
      <c r="B507" s="12"/>
    </row>
    <row r="508" spans="2:2" hidden="1">
      <c r="B508" s="12"/>
    </row>
    <row r="509" spans="2:2" hidden="1">
      <c r="B509" s="12"/>
    </row>
    <row r="510" spans="2:2" hidden="1">
      <c r="B510" s="12"/>
    </row>
    <row r="511" spans="2:2" hidden="1">
      <c r="B511" s="12"/>
    </row>
    <row r="512" spans="2:2" hidden="1">
      <c r="B512" s="12"/>
    </row>
    <row r="513" spans="2:2" hidden="1">
      <c r="B513" s="12"/>
    </row>
    <row r="514" spans="2:2" hidden="1">
      <c r="B514" s="12"/>
    </row>
    <row r="515" spans="2:2" hidden="1">
      <c r="B515" s="12"/>
    </row>
    <row r="516" spans="2:2" hidden="1">
      <c r="B516" s="12"/>
    </row>
    <row r="517" spans="2:2" hidden="1">
      <c r="B517" s="12"/>
    </row>
    <row r="518" spans="2:2" hidden="1">
      <c r="B518" s="12"/>
    </row>
    <row r="519" spans="2:2" hidden="1">
      <c r="B519" s="12"/>
    </row>
    <row r="520" spans="2:2" hidden="1">
      <c r="B520" s="12"/>
    </row>
    <row r="521" spans="2:2" hidden="1">
      <c r="B521" s="12"/>
    </row>
    <row r="522" spans="2:2" hidden="1">
      <c r="B522" s="12"/>
    </row>
    <row r="523" spans="2:2" hidden="1">
      <c r="B523" s="12"/>
    </row>
    <row r="524" spans="2:2" hidden="1">
      <c r="B524" s="12"/>
    </row>
    <row r="525" spans="2:2" hidden="1">
      <c r="B525" s="12"/>
    </row>
    <row r="526" spans="2:2" hidden="1">
      <c r="B526" s="12"/>
    </row>
    <row r="527" spans="2:2" hidden="1">
      <c r="B527" s="12"/>
    </row>
    <row r="528" spans="2:2" hidden="1">
      <c r="B528" s="12"/>
    </row>
    <row r="529" spans="2:2" hidden="1">
      <c r="B529" s="12"/>
    </row>
    <row r="530" spans="2:2" hidden="1">
      <c r="B530" s="12"/>
    </row>
    <row r="531" spans="2:2" hidden="1">
      <c r="B531" s="12"/>
    </row>
    <row r="532" spans="2:2" hidden="1">
      <c r="B532" s="12"/>
    </row>
    <row r="533" spans="2:2" hidden="1">
      <c r="B533" s="12"/>
    </row>
    <row r="534" spans="2:2" hidden="1">
      <c r="B534" s="12"/>
    </row>
    <row r="535" spans="2:2" hidden="1">
      <c r="B535" s="12"/>
    </row>
    <row r="536" spans="2:2" hidden="1">
      <c r="B536" s="12"/>
    </row>
    <row r="537" spans="2:2" hidden="1">
      <c r="B537" s="12"/>
    </row>
    <row r="538" spans="2:2" hidden="1">
      <c r="B538" s="12"/>
    </row>
    <row r="539" spans="2:2" hidden="1">
      <c r="B539" s="12"/>
    </row>
    <row r="540" spans="2:2" hidden="1">
      <c r="B540" s="12"/>
    </row>
    <row r="541" spans="2:2" hidden="1">
      <c r="B541" s="12"/>
    </row>
    <row r="542" spans="2:2" hidden="1">
      <c r="B542" s="12"/>
    </row>
    <row r="543" spans="2:2" hidden="1">
      <c r="B543" s="12"/>
    </row>
    <row r="544" spans="2:2" hidden="1">
      <c r="B544" s="12"/>
    </row>
    <row r="545" spans="2:2" hidden="1">
      <c r="B545" s="12"/>
    </row>
    <row r="546" spans="2:2" hidden="1">
      <c r="B546" s="12"/>
    </row>
    <row r="547" spans="2:2" hidden="1">
      <c r="B547" s="12"/>
    </row>
    <row r="548" spans="2:2" hidden="1">
      <c r="B548" s="12"/>
    </row>
    <row r="549" spans="2:2" hidden="1">
      <c r="B549" s="12"/>
    </row>
    <row r="550" spans="2:2" hidden="1">
      <c r="B550" s="12"/>
    </row>
    <row r="551" spans="2:2" hidden="1">
      <c r="B551" s="12"/>
    </row>
    <row r="552" spans="2:2" hidden="1">
      <c r="B552" s="12"/>
    </row>
    <row r="553" spans="2:2" hidden="1">
      <c r="B553" s="12"/>
    </row>
    <row r="554" spans="2:2" hidden="1">
      <c r="B554" s="12"/>
    </row>
    <row r="555" spans="2:2" hidden="1">
      <c r="B555" s="12"/>
    </row>
    <row r="556" spans="2:2" hidden="1">
      <c r="B556" s="12"/>
    </row>
    <row r="557" spans="2:2" hidden="1">
      <c r="B557" s="12"/>
    </row>
    <row r="558" spans="2:2" hidden="1">
      <c r="B558" s="12"/>
    </row>
    <row r="559" spans="2:2" hidden="1">
      <c r="B559" s="12"/>
    </row>
    <row r="560" spans="2:2" hidden="1">
      <c r="B560" s="12"/>
    </row>
    <row r="561" spans="2:2" hidden="1">
      <c r="B561" s="12"/>
    </row>
    <row r="562" spans="2:2" hidden="1">
      <c r="B562" s="12"/>
    </row>
    <row r="563" spans="2:2" hidden="1">
      <c r="B563" s="12"/>
    </row>
    <row r="564" spans="2:2" hidden="1">
      <c r="B564" s="12"/>
    </row>
    <row r="565" spans="2:2" hidden="1">
      <c r="B565" s="12"/>
    </row>
    <row r="566" spans="2:2" hidden="1">
      <c r="B566" s="12"/>
    </row>
    <row r="567" spans="2:2" hidden="1">
      <c r="B567" s="12"/>
    </row>
    <row r="568" spans="2:2" hidden="1">
      <c r="B568" s="12"/>
    </row>
    <row r="569" spans="2:2" hidden="1">
      <c r="B569" s="12"/>
    </row>
    <row r="570" spans="2:2" hidden="1">
      <c r="B570" s="12"/>
    </row>
    <row r="571" spans="2:2" hidden="1">
      <c r="B571" s="12"/>
    </row>
    <row r="572" spans="2:2" hidden="1">
      <c r="B572" s="12"/>
    </row>
    <row r="573" spans="2:2" hidden="1">
      <c r="B573" s="12"/>
    </row>
    <row r="574" spans="2:2" hidden="1">
      <c r="B574" s="12"/>
    </row>
    <row r="575" spans="2:2" hidden="1">
      <c r="B575" s="12"/>
    </row>
    <row r="576" spans="2:2" hidden="1">
      <c r="B576" s="12"/>
    </row>
    <row r="577" spans="2:2" hidden="1">
      <c r="B577" s="12"/>
    </row>
    <row r="578" spans="2:2" hidden="1">
      <c r="B578" s="12"/>
    </row>
    <row r="579" spans="2:2" hidden="1">
      <c r="B579" s="12"/>
    </row>
    <row r="580" spans="2:2" hidden="1">
      <c r="B580" s="12"/>
    </row>
    <row r="581" spans="2:2" hidden="1">
      <c r="B581" s="12"/>
    </row>
    <row r="582" spans="2:2" hidden="1">
      <c r="B582" s="12"/>
    </row>
    <row r="583" spans="2:2" hidden="1">
      <c r="B583" s="12"/>
    </row>
    <row r="584" spans="2:2" hidden="1">
      <c r="B584" s="12"/>
    </row>
    <row r="585" spans="2:2" hidden="1">
      <c r="B585" s="12"/>
    </row>
    <row r="586" spans="2:2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53" style="11" customWidth="1"/>
    <col min="2" max="2" width="12.42578125" style="11" customWidth="1"/>
    <col min="3" max="3" width="11.85546875" style="11" customWidth="1"/>
    <col min="4" max="4" width="11.5703125" style="12" customWidth="1"/>
    <col min="5" max="5" width="15.1406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2.7109375" style="12" customWidth="1"/>
    <col min="10" max="10" width="26.85546875" style="12" customWidth="1"/>
    <col min="11" max="11" width="25.42578125" style="12" customWidth="1"/>
    <col min="12" max="12" width="7.5703125" style="12" hidden="1" customWidth="1"/>
    <col min="13" max="13" width="6.7109375" style="12" hidden="1" customWidth="1"/>
    <col min="14" max="14" width="7.7109375" style="12" hidden="1" customWidth="1"/>
    <col min="15" max="15" width="7.140625" style="12" hidden="1" customWidth="1"/>
    <col min="16" max="16" width="6" style="12" hidden="1" customWidth="1"/>
    <col min="17" max="17" width="7.85546875" style="12" hidden="1" customWidth="1"/>
    <col min="18" max="18" width="8.140625" style="12" hidden="1" customWidth="1"/>
    <col min="19" max="19" width="6.28515625" style="12" hidden="1" customWidth="1"/>
    <col min="20" max="20" width="8" style="12" hidden="1" customWidth="1"/>
    <col min="21" max="21" width="8.7109375" style="12" hidden="1" customWidth="1"/>
    <col min="22" max="22" width="10" style="12" hidden="1" customWidth="1"/>
    <col min="23" max="23" width="9.5703125" style="12" hidden="1" customWidth="1"/>
    <col min="24" max="24" width="6.140625" style="12" hidden="1" customWidth="1"/>
    <col min="25" max="26" width="5.7109375" style="12" hidden="1" customWidth="1"/>
    <col min="27" max="27" width="6.85546875" style="12" hidden="1" customWidth="1"/>
    <col min="28" max="28" width="6.42578125" style="12" hidden="1" customWidth="1"/>
    <col min="29" max="29" width="6.7109375" style="12" hidden="1" customWidth="1"/>
    <col min="30" max="30" width="7.28515625" style="12" hidden="1" customWidth="1"/>
    <col min="31" max="42" width="5.7109375" style="12" hidden="1" customWidth="1"/>
    <col min="43" max="43" width="9.140625" style="12" hidden="1" customWidth="1"/>
    <col min="44" max="59" width="0" style="12" hidden="1" customWidth="1"/>
    <col min="60" max="16384" width="9.140625" style="12" hidden="1"/>
  </cols>
  <sheetData>
    <row r="1" spans="1:58">
      <c r="A1" s="2" t="s">
        <v>0</v>
      </c>
      <c r="B1" t="s">
        <v>194</v>
      </c>
    </row>
    <row r="2" spans="1:58">
      <c r="A2" s="2" t="s">
        <v>1</v>
      </c>
    </row>
    <row r="3" spans="1:58">
      <c r="A3" s="2" t="s">
        <v>2</v>
      </c>
      <c r="B3" t="s">
        <v>195</v>
      </c>
    </row>
    <row r="4" spans="1:58">
      <c r="A4" s="2" t="s">
        <v>3</v>
      </c>
    </row>
    <row r="5" spans="1:58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58" ht="26.25" customHeight="1">
      <c r="A6" s="154" t="s">
        <v>138</v>
      </c>
      <c r="B6" s="155"/>
      <c r="C6" s="155"/>
      <c r="D6" s="155"/>
      <c r="E6" s="155"/>
      <c r="F6" s="155"/>
      <c r="G6" s="155"/>
      <c r="H6" s="155"/>
      <c r="I6" s="155"/>
      <c r="J6" s="155"/>
      <c r="K6" s="156"/>
    </row>
    <row r="7" spans="1:58" s="14" customFormat="1">
      <c r="A7" s="38" t="s">
        <v>93</v>
      </c>
      <c r="B7" s="39" t="s">
        <v>46</v>
      </c>
      <c r="C7" s="39" t="s">
        <v>81</v>
      </c>
      <c r="D7" s="39" t="s">
        <v>50</v>
      </c>
      <c r="E7" s="39" t="s">
        <v>68</v>
      </c>
      <c r="F7" s="39" t="s">
        <v>184</v>
      </c>
      <c r="G7" s="39" t="s">
        <v>185</v>
      </c>
      <c r="H7" s="39" t="s">
        <v>5</v>
      </c>
      <c r="I7" s="39" t="s">
        <v>70</v>
      </c>
      <c r="J7" s="39" t="s">
        <v>54</v>
      </c>
      <c r="K7" s="40" t="s">
        <v>180</v>
      </c>
      <c r="L7" s="12"/>
      <c r="M7" s="12"/>
      <c r="N7" s="12"/>
      <c r="O7" s="12"/>
      <c r="BF7" s="12"/>
    </row>
    <row r="8" spans="1:58" s="14" customFormat="1" ht="24" customHeight="1">
      <c r="A8" s="15"/>
      <c r="B8" s="16"/>
      <c r="C8" s="16"/>
      <c r="D8" s="16"/>
      <c r="E8" s="16" t="s">
        <v>71</v>
      </c>
      <c r="F8" s="16" t="s">
        <v>181</v>
      </c>
      <c r="G8" s="16"/>
      <c r="H8" s="16" t="s">
        <v>6</v>
      </c>
      <c r="I8" s="24" t="s">
        <v>7</v>
      </c>
      <c r="J8" s="24" t="s">
        <v>7</v>
      </c>
      <c r="K8" s="25" t="s">
        <v>7</v>
      </c>
      <c r="L8" s="12"/>
      <c r="M8" s="12"/>
      <c r="N8" s="12"/>
      <c r="O8" s="12"/>
      <c r="BF8" s="12"/>
    </row>
    <row r="9" spans="1:58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27" t="s">
        <v>62</v>
      </c>
      <c r="K9" s="27" t="s">
        <v>63</v>
      </c>
      <c r="L9" s="12"/>
      <c r="M9" s="12"/>
      <c r="N9" s="12"/>
      <c r="O9" s="12"/>
      <c r="BF9" s="12"/>
    </row>
    <row r="10" spans="1:58" s="18" customFormat="1" ht="18" customHeight="1">
      <c r="A10" s="19" t="s">
        <v>94</v>
      </c>
      <c r="B10" s="6"/>
      <c r="C10" s="6"/>
      <c r="D10" s="6"/>
      <c r="E10" s="6"/>
      <c r="F10" s="61">
        <v>10994280.710000001</v>
      </c>
      <c r="G10" s="6"/>
      <c r="H10" s="61">
        <v>2955.4435815984111</v>
      </c>
      <c r="I10" s="6"/>
      <c r="J10" s="62">
        <v>1</v>
      </c>
      <c r="K10" s="62">
        <v>1E-4</v>
      </c>
      <c r="L10" s="12"/>
      <c r="M10" s="12"/>
      <c r="N10" s="12"/>
      <c r="O10" s="12"/>
      <c r="BF10" s="12"/>
    </row>
    <row r="11" spans="1:58">
      <c r="A11" s="65" t="s">
        <v>3382</v>
      </c>
      <c r="B11" s="12"/>
      <c r="C11" s="12"/>
      <c r="F11" s="67">
        <v>10994280.710000001</v>
      </c>
      <c r="H11" s="67">
        <v>2955.4435815984111</v>
      </c>
      <c r="J11" s="66">
        <v>1</v>
      </c>
      <c r="K11" s="66">
        <v>1E-4</v>
      </c>
    </row>
    <row r="12" spans="1:58">
      <c r="A12" t="s">
        <v>2487</v>
      </c>
      <c r="B12" t="s">
        <v>2488</v>
      </c>
      <c r="C12" t="s">
        <v>1607</v>
      </c>
      <c r="D12" t="s">
        <v>103</v>
      </c>
      <c r="E12" t="s">
        <v>3374</v>
      </c>
      <c r="F12" s="63">
        <v>190000</v>
      </c>
      <c r="G12" s="63">
        <v>24.7334</v>
      </c>
      <c r="H12" s="63">
        <v>153.19867959999999</v>
      </c>
      <c r="I12" s="64">
        <v>0</v>
      </c>
      <c r="J12" s="64">
        <v>5.1799999999999999E-2</v>
      </c>
      <c r="K12" s="64">
        <v>0</v>
      </c>
    </row>
    <row r="13" spans="1:58">
      <c r="A13" t="s">
        <v>3383</v>
      </c>
      <c r="B13" t="s">
        <v>3384</v>
      </c>
      <c r="C13" t="s">
        <v>1902</v>
      </c>
      <c r="D13" t="s">
        <v>99</v>
      </c>
      <c r="E13" t="s">
        <v>696</v>
      </c>
      <c r="F13" s="63">
        <v>56218</v>
      </c>
      <c r="G13" s="63">
        <v>93.202267000000006</v>
      </c>
      <c r="H13" s="63">
        <v>52.396450462060002</v>
      </c>
      <c r="I13" s="64">
        <v>0</v>
      </c>
      <c r="J13" s="64">
        <v>1.77E-2</v>
      </c>
      <c r="K13" s="64">
        <v>0</v>
      </c>
    </row>
    <row r="14" spans="1:58">
      <c r="A14" t="s">
        <v>3385</v>
      </c>
      <c r="B14" t="s">
        <v>3386</v>
      </c>
      <c r="C14" t="s">
        <v>869</v>
      </c>
      <c r="D14" t="s">
        <v>99</v>
      </c>
      <c r="E14" t="s">
        <v>3340</v>
      </c>
      <c r="F14" s="63">
        <v>7350</v>
      </c>
      <c r="G14" s="63">
        <v>87.309722539999996</v>
      </c>
      <c r="H14" s="63">
        <v>6.4172646066899999</v>
      </c>
      <c r="I14" s="64">
        <v>0</v>
      </c>
      <c r="J14" s="64">
        <v>2.2000000000000001E-3</v>
      </c>
      <c r="K14" s="64">
        <v>0</v>
      </c>
    </row>
    <row r="15" spans="1:58">
      <c r="A15" t="s">
        <v>3387</v>
      </c>
      <c r="B15" t="s">
        <v>3388</v>
      </c>
      <c r="C15" t="s">
        <v>565</v>
      </c>
      <c r="D15" t="s">
        <v>99</v>
      </c>
      <c r="E15" t="s">
        <v>3389</v>
      </c>
      <c r="F15" s="63">
        <v>731399</v>
      </c>
      <c r="G15" s="63">
        <v>31.96</v>
      </c>
      <c r="H15" s="63">
        <v>233.75512040000001</v>
      </c>
      <c r="I15" s="64">
        <v>0</v>
      </c>
      <c r="J15" s="64">
        <v>7.9100000000000004E-2</v>
      </c>
      <c r="K15" s="64">
        <v>0</v>
      </c>
    </row>
    <row r="16" spans="1:58">
      <c r="A16" t="s">
        <v>3390</v>
      </c>
      <c r="B16" t="s">
        <v>3391</v>
      </c>
      <c r="C16" t="s">
        <v>987</v>
      </c>
      <c r="D16" t="s">
        <v>103</v>
      </c>
      <c r="E16" t="s">
        <v>1395</v>
      </c>
      <c r="F16" s="63">
        <v>891003</v>
      </c>
      <c r="G16" s="63">
        <v>22.113399999999999</v>
      </c>
      <c r="H16" s="63">
        <v>642.32124713052099</v>
      </c>
      <c r="I16" s="64">
        <v>0</v>
      </c>
      <c r="J16" s="64">
        <v>0.21729999999999999</v>
      </c>
      <c r="K16" s="64">
        <v>0</v>
      </c>
    </row>
    <row r="17" spans="1:11">
      <c r="A17" t="s">
        <v>3392</v>
      </c>
      <c r="B17" t="s">
        <v>3393</v>
      </c>
      <c r="C17" t="s">
        <v>1423</v>
      </c>
      <c r="D17" t="s">
        <v>99</v>
      </c>
      <c r="E17" t="s">
        <v>736</v>
      </c>
      <c r="F17" s="63">
        <v>8250</v>
      </c>
      <c r="G17" s="63">
        <v>711.17667800000004</v>
      </c>
      <c r="H17" s="63">
        <v>58.672075935000002</v>
      </c>
      <c r="I17" s="64">
        <v>0</v>
      </c>
      <c r="J17" s="64">
        <v>1.9900000000000001E-2</v>
      </c>
      <c r="K17" s="64">
        <v>0</v>
      </c>
    </row>
    <row r="18" spans="1:11">
      <c r="A18" t="s">
        <v>3394</v>
      </c>
      <c r="B18" t="s">
        <v>3395</v>
      </c>
      <c r="C18" t="s">
        <v>620</v>
      </c>
      <c r="D18" t="s">
        <v>99</v>
      </c>
      <c r="E18" t="s">
        <v>3396</v>
      </c>
      <c r="F18" s="63">
        <v>3603421.71</v>
      </c>
      <c r="G18" s="63">
        <v>41.297521600000003</v>
      </c>
      <c r="H18" s="63">
        <v>1488.1238590263399</v>
      </c>
      <c r="I18" s="64">
        <v>0</v>
      </c>
      <c r="J18" s="64">
        <v>0.50349999999999995</v>
      </c>
      <c r="K18" s="64">
        <v>1E-4</v>
      </c>
    </row>
    <row r="19" spans="1:11">
      <c r="A19" t="s">
        <v>3397</v>
      </c>
      <c r="B19" t="s">
        <v>3398</v>
      </c>
      <c r="C19" t="s">
        <v>1875</v>
      </c>
      <c r="D19" t="s">
        <v>99</v>
      </c>
      <c r="E19" t="s">
        <v>3399</v>
      </c>
      <c r="F19" s="63">
        <v>4100000</v>
      </c>
      <c r="G19" s="63">
        <v>6.3090000000000004E-3</v>
      </c>
      <c r="H19" s="63">
        <v>0.25866899999999998</v>
      </c>
      <c r="I19" s="64">
        <v>0</v>
      </c>
      <c r="J19" s="64">
        <v>1E-4</v>
      </c>
      <c r="K19" s="64">
        <v>0</v>
      </c>
    </row>
    <row r="20" spans="1:11">
      <c r="A20" t="s">
        <v>3400</v>
      </c>
      <c r="B20" t="s">
        <v>3401</v>
      </c>
      <c r="C20" t="s">
        <v>2342</v>
      </c>
      <c r="D20" t="s">
        <v>99</v>
      </c>
      <c r="E20" t="s">
        <v>3402</v>
      </c>
      <c r="F20" s="63">
        <v>550000</v>
      </c>
      <c r="G20" s="63">
        <v>1.600851</v>
      </c>
      <c r="H20" s="63">
        <v>8.8046804999999999</v>
      </c>
      <c r="I20" s="64">
        <v>0</v>
      </c>
      <c r="J20" s="64">
        <v>3.0000000000000001E-3</v>
      </c>
      <c r="K20" s="64">
        <v>0</v>
      </c>
    </row>
    <row r="21" spans="1:11">
      <c r="A21" t="s">
        <v>3403</v>
      </c>
      <c r="B21" t="s">
        <v>2096</v>
      </c>
      <c r="C21" t="s">
        <v>122</v>
      </c>
      <c r="D21" t="s">
        <v>99</v>
      </c>
      <c r="E21" t="s">
        <v>3404</v>
      </c>
      <c r="F21" s="63">
        <v>10000</v>
      </c>
      <c r="G21" s="63">
        <v>1.9999999999999999E-6</v>
      </c>
      <c r="H21" s="63">
        <v>1.9999999999999999E-7</v>
      </c>
      <c r="I21" s="64">
        <v>0</v>
      </c>
      <c r="J21" s="64">
        <v>0</v>
      </c>
      <c r="K21" s="64">
        <v>0</v>
      </c>
    </row>
    <row r="22" spans="1:11">
      <c r="A22" t="s">
        <v>3405</v>
      </c>
      <c r="B22" t="s">
        <v>2099</v>
      </c>
      <c r="C22" t="s">
        <v>122</v>
      </c>
      <c r="D22" t="s">
        <v>99</v>
      </c>
      <c r="E22" t="s">
        <v>3241</v>
      </c>
      <c r="F22" s="63">
        <v>8000</v>
      </c>
      <c r="G22" s="63">
        <v>373.93206900000001</v>
      </c>
      <c r="H22" s="63">
        <v>29.91456552</v>
      </c>
      <c r="I22" s="64">
        <v>0</v>
      </c>
      <c r="J22" s="64">
        <v>1.01E-2</v>
      </c>
      <c r="K22" s="64">
        <v>0</v>
      </c>
    </row>
    <row r="23" spans="1:11">
      <c r="A23" t="s">
        <v>3406</v>
      </c>
      <c r="B23" t="s">
        <v>3407</v>
      </c>
      <c r="C23" t="s">
        <v>2366</v>
      </c>
      <c r="D23" t="s">
        <v>99</v>
      </c>
      <c r="E23" t="s">
        <v>3408</v>
      </c>
      <c r="F23" s="63">
        <v>344000</v>
      </c>
      <c r="G23" s="63">
        <v>1.25E-4</v>
      </c>
      <c r="H23" s="63">
        <v>4.2999999999999999E-4</v>
      </c>
      <c r="I23" s="64">
        <v>0</v>
      </c>
      <c r="J23" s="64">
        <v>0</v>
      </c>
      <c r="K23" s="64">
        <v>0</v>
      </c>
    </row>
    <row r="24" spans="1:11">
      <c r="A24" t="s">
        <v>3409</v>
      </c>
      <c r="B24" t="s">
        <v>3410</v>
      </c>
      <c r="C24" t="s">
        <v>1059</v>
      </c>
      <c r="D24" t="s">
        <v>99</v>
      </c>
      <c r="E24" t="s">
        <v>3411</v>
      </c>
      <c r="F24" s="63">
        <v>155469</v>
      </c>
      <c r="G24" s="63">
        <v>174.28423000000001</v>
      </c>
      <c r="H24" s="63">
        <v>270.95794953870001</v>
      </c>
      <c r="I24" s="64">
        <v>0</v>
      </c>
      <c r="J24" s="64">
        <v>9.1700000000000004E-2</v>
      </c>
      <c r="K24" s="64">
        <v>0</v>
      </c>
    </row>
    <row r="25" spans="1:11">
      <c r="A25" t="s">
        <v>3412</v>
      </c>
      <c r="B25" t="s">
        <v>3413</v>
      </c>
      <c r="C25" t="s">
        <v>448</v>
      </c>
      <c r="D25" t="s">
        <v>99</v>
      </c>
      <c r="E25" t="s">
        <v>3414</v>
      </c>
      <c r="F25" s="63">
        <v>125000</v>
      </c>
      <c r="G25" s="63">
        <v>8.4978610000000003</v>
      </c>
      <c r="H25" s="63">
        <v>10.62232625</v>
      </c>
      <c r="I25" s="64">
        <v>0</v>
      </c>
      <c r="J25" s="64">
        <v>3.5999999999999999E-3</v>
      </c>
      <c r="K25" s="64">
        <v>0</v>
      </c>
    </row>
    <row r="26" spans="1:11">
      <c r="A26" t="s">
        <v>3415</v>
      </c>
      <c r="B26" t="s">
        <v>3416</v>
      </c>
      <c r="C26" t="s">
        <v>129</v>
      </c>
      <c r="D26" t="s">
        <v>99</v>
      </c>
      <c r="E26" t="s">
        <v>1660</v>
      </c>
      <c r="F26" s="63">
        <v>214170</v>
      </c>
      <c r="G26" s="63">
        <v>1.2300000000000001E-4</v>
      </c>
      <c r="H26" s="63">
        <v>2.6342910000000001E-4</v>
      </c>
      <c r="I26" s="64">
        <v>0</v>
      </c>
      <c r="J26" s="64">
        <v>0</v>
      </c>
      <c r="K26" s="64">
        <v>0</v>
      </c>
    </row>
    <row r="27" spans="1:11">
      <c r="A27" s="65" t="s">
        <v>3077</v>
      </c>
      <c r="B27" s="12"/>
      <c r="C27" s="12"/>
      <c r="F27" s="67">
        <v>0</v>
      </c>
      <c r="H27" s="67">
        <v>0</v>
      </c>
      <c r="J27" s="66">
        <v>0</v>
      </c>
      <c r="K27" s="66">
        <v>0</v>
      </c>
    </row>
    <row r="28" spans="1:11">
      <c r="A28" t="s">
        <v>252</v>
      </c>
      <c r="B28" t="s">
        <v>252</v>
      </c>
      <c r="C28" t="s">
        <v>252</v>
      </c>
      <c r="D28" t="s">
        <v>252</v>
      </c>
      <c r="F28" s="63">
        <v>0</v>
      </c>
      <c r="G28" s="63">
        <v>0</v>
      </c>
      <c r="H28" s="63">
        <v>0</v>
      </c>
      <c r="I28" s="64">
        <v>0</v>
      </c>
      <c r="J28" s="64">
        <v>0</v>
      </c>
      <c r="K28" s="64">
        <v>0</v>
      </c>
    </row>
    <row r="29" spans="1:11">
      <c r="A29" s="140" t="s">
        <v>258</v>
      </c>
      <c r="B29" s="12"/>
      <c r="C29" s="12"/>
    </row>
    <row r="30" spans="1:11">
      <c r="A30" s="140" t="s">
        <v>396</v>
      </c>
      <c r="B30" s="12"/>
      <c r="C30" s="12"/>
    </row>
    <row r="31" spans="1:11">
      <c r="A31" s="140" t="s">
        <v>397</v>
      </c>
      <c r="B31" s="12"/>
      <c r="C31" s="12"/>
    </row>
    <row r="32" spans="1:11">
      <c r="A32" s="140" t="s">
        <v>398</v>
      </c>
      <c r="B32" s="12"/>
      <c r="C32" s="12"/>
    </row>
    <row r="33" spans="2:3" hidden="1">
      <c r="B33" s="12"/>
      <c r="C33" s="12"/>
    </row>
    <row r="34" spans="2:3" hidden="1">
      <c r="B34" s="12"/>
      <c r="C34" s="12"/>
    </row>
    <row r="35" spans="2:3" hidden="1">
      <c r="B35" s="12"/>
      <c r="C35" s="12"/>
    </row>
    <row r="36" spans="2:3" hidden="1">
      <c r="B36" s="12"/>
      <c r="C36" s="12"/>
    </row>
    <row r="37" spans="2:3" hidden="1">
      <c r="B37" s="12"/>
      <c r="C37" s="12"/>
    </row>
    <row r="38" spans="2:3" hidden="1">
      <c r="B38" s="12"/>
      <c r="C38" s="12"/>
    </row>
    <row r="39" spans="2:3" hidden="1">
      <c r="B39" s="12"/>
      <c r="C39" s="12"/>
    </row>
    <row r="40" spans="2:3" hidden="1">
      <c r="B40" s="12"/>
      <c r="C40" s="12"/>
    </row>
    <row r="41" spans="2:3" hidden="1">
      <c r="B41" s="12"/>
      <c r="C41" s="12"/>
    </row>
    <row r="42" spans="2:3" hidden="1">
      <c r="B42" s="12"/>
      <c r="C42" s="12"/>
    </row>
    <row r="43" spans="2:3" hidden="1">
      <c r="B43" s="12"/>
      <c r="C43" s="12"/>
    </row>
    <row r="44" spans="2:3" hidden="1">
      <c r="B44" s="12"/>
      <c r="C44" s="12"/>
    </row>
    <row r="45" spans="2:3" hidden="1">
      <c r="B45" s="12"/>
      <c r="C45" s="12"/>
    </row>
    <row r="46" spans="2:3" hidden="1">
      <c r="B46" s="12"/>
      <c r="C46" s="12"/>
    </row>
    <row r="47" spans="2:3" hidden="1">
      <c r="B47" s="12"/>
      <c r="C47" s="12"/>
    </row>
    <row r="48" spans="2:3" hidden="1">
      <c r="B48" s="12"/>
      <c r="C48" s="12"/>
    </row>
    <row r="49" spans="2:3" hidden="1">
      <c r="B49" s="12"/>
      <c r="C49" s="12"/>
    </row>
    <row r="50" spans="2:3" hidden="1">
      <c r="B50" s="12"/>
      <c r="C50" s="12"/>
    </row>
    <row r="51" spans="2:3" hidden="1">
      <c r="B51" s="12"/>
      <c r="C51" s="12"/>
    </row>
    <row r="52" spans="2:3" hidden="1">
      <c r="B52" s="12"/>
      <c r="C52" s="12"/>
    </row>
    <row r="53" spans="2:3" hidden="1">
      <c r="B53" s="12"/>
      <c r="C53" s="12"/>
    </row>
    <row r="54" spans="2:3" hidden="1">
      <c r="B54" s="12"/>
      <c r="C54" s="12"/>
    </row>
    <row r="55" spans="2:3" hidden="1">
      <c r="B55" s="12"/>
      <c r="C55" s="12"/>
    </row>
    <row r="56" spans="2:3" hidden="1">
      <c r="B56" s="12"/>
      <c r="C56" s="12"/>
    </row>
    <row r="57" spans="2:3" hidden="1">
      <c r="B57" s="12"/>
      <c r="C57" s="12"/>
    </row>
    <row r="58" spans="2:3" hidden="1">
      <c r="B58" s="12"/>
      <c r="C58" s="12"/>
    </row>
    <row r="59" spans="2:3" hidden="1">
      <c r="B59" s="12"/>
      <c r="C59" s="12"/>
    </row>
    <row r="60" spans="2:3" hidden="1">
      <c r="B60" s="12"/>
      <c r="C60" s="12"/>
    </row>
    <row r="61" spans="2:3" hidden="1">
      <c r="B61" s="12"/>
      <c r="C61" s="12"/>
    </row>
    <row r="62" spans="2:3" hidden="1">
      <c r="B62" s="12"/>
      <c r="C62" s="12"/>
    </row>
    <row r="63" spans="2:3" hidden="1">
      <c r="B63" s="12"/>
      <c r="C63" s="12"/>
    </row>
    <row r="64" spans="2:3" hidden="1">
      <c r="B64" s="12"/>
      <c r="C64" s="12"/>
    </row>
    <row r="65" spans="2:3" hidden="1">
      <c r="B65" s="12"/>
      <c r="C65" s="12"/>
    </row>
    <row r="66" spans="2:3" hidden="1">
      <c r="B66" s="12"/>
      <c r="C66" s="12"/>
    </row>
    <row r="67" spans="2:3" hidden="1">
      <c r="B67" s="12"/>
      <c r="C67" s="12"/>
    </row>
    <row r="68" spans="2:3" hidden="1">
      <c r="B68" s="12"/>
      <c r="C68" s="12"/>
    </row>
    <row r="69" spans="2:3" hidden="1">
      <c r="B69" s="12"/>
      <c r="C69" s="12"/>
    </row>
    <row r="70" spans="2:3" hidden="1">
      <c r="B70" s="12"/>
      <c r="C70" s="12"/>
    </row>
    <row r="71" spans="2:3" hidden="1">
      <c r="B71" s="12"/>
      <c r="C71" s="12"/>
    </row>
    <row r="72" spans="2:3" hidden="1">
      <c r="B72" s="12"/>
      <c r="C72" s="12"/>
    </row>
    <row r="73" spans="2:3" hidden="1">
      <c r="B73" s="12"/>
      <c r="C73" s="12"/>
    </row>
    <row r="74" spans="2:3" hidden="1">
      <c r="B74" s="12"/>
      <c r="C74" s="12"/>
    </row>
    <row r="75" spans="2:3" hidden="1">
      <c r="B75" s="12"/>
      <c r="C75" s="12"/>
    </row>
    <row r="76" spans="2:3" hidden="1">
      <c r="B76" s="12"/>
      <c r="C76" s="12"/>
    </row>
    <row r="77" spans="2:3" hidden="1">
      <c r="B77" s="12"/>
      <c r="C77" s="12"/>
    </row>
    <row r="78" spans="2:3" hidden="1">
      <c r="B78" s="12"/>
      <c r="C78" s="12"/>
    </row>
    <row r="79" spans="2:3" hidden="1">
      <c r="B79" s="12"/>
      <c r="C79" s="12"/>
    </row>
    <row r="80" spans="2:3" hidden="1">
      <c r="B80" s="12"/>
      <c r="C80" s="12"/>
    </row>
    <row r="81" spans="2:3" hidden="1">
      <c r="B81" s="12"/>
      <c r="C81" s="12"/>
    </row>
    <row r="82" spans="2:3" hidden="1">
      <c r="B82" s="12"/>
      <c r="C82" s="12"/>
    </row>
    <row r="83" spans="2:3" hidden="1">
      <c r="B83" s="12"/>
      <c r="C83" s="12"/>
    </row>
    <row r="84" spans="2:3" hidden="1">
      <c r="B84" s="12"/>
      <c r="C84" s="12"/>
    </row>
    <row r="85" spans="2:3" hidden="1">
      <c r="B85" s="12"/>
      <c r="C85" s="12"/>
    </row>
    <row r="86" spans="2:3" hidden="1">
      <c r="B86" s="12"/>
      <c r="C86" s="12"/>
    </row>
    <row r="87" spans="2:3" hidden="1">
      <c r="B87" s="12"/>
      <c r="C87" s="12"/>
    </row>
    <row r="88" spans="2:3" hidden="1">
      <c r="B88" s="12"/>
      <c r="C88" s="12"/>
    </row>
    <row r="89" spans="2:3" hidden="1">
      <c r="B89" s="12"/>
      <c r="C89" s="12"/>
    </row>
    <row r="90" spans="2:3" hidden="1">
      <c r="B90" s="12"/>
      <c r="C90" s="12"/>
    </row>
    <row r="91" spans="2:3" hidden="1">
      <c r="B91" s="12"/>
      <c r="C91" s="12"/>
    </row>
    <row r="92" spans="2:3" hidden="1">
      <c r="B92" s="12"/>
      <c r="C92" s="12"/>
    </row>
    <row r="93" spans="2:3" hidden="1">
      <c r="B93" s="12"/>
      <c r="C93" s="12"/>
    </row>
    <row r="94" spans="2:3" hidden="1">
      <c r="B94" s="12"/>
      <c r="C94" s="12"/>
    </row>
    <row r="95" spans="2:3" hidden="1">
      <c r="B95" s="12"/>
      <c r="C95" s="12"/>
    </row>
    <row r="96" spans="2:3" hidden="1">
      <c r="B96" s="12"/>
      <c r="C96" s="12"/>
    </row>
    <row r="97" spans="2:3" hidden="1">
      <c r="B97" s="12"/>
      <c r="C97" s="12"/>
    </row>
    <row r="98" spans="2:3" hidden="1">
      <c r="B98" s="12"/>
      <c r="C98" s="12"/>
    </row>
    <row r="99" spans="2:3" hidden="1">
      <c r="B99" s="12"/>
      <c r="C99" s="12"/>
    </row>
    <row r="100" spans="2:3" hidden="1">
      <c r="B100" s="12"/>
      <c r="C100" s="12"/>
    </row>
    <row r="101" spans="2:3" hidden="1">
      <c r="B101" s="12"/>
      <c r="C101" s="12"/>
    </row>
    <row r="102" spans="2:3" hidden="1">
      <c r="B102" s="12"/>
      <c r="C102" s="12"/>
    </row>
    <row r="103" spans="2:3" hidden="1">
      <c r="B103" s="12"/>
      <c r="C103" s="12"/>
    </row>
    <row r="104" spans="2:3" hidden="1">
      <c r="B104" s="12"/>
      <c r="C104" s="12"/>
    </row>
    <row r="105" spans="2:3" hidden="1">
      <c r="B105" s="12"/>
      <c r="C105" s="12"/>
    </row>
    <row r="106" spans="2:3" hidden="1">
      <c r="B106" s="12"/>
      <c r="C106" s="12"/>
    </row>
    <row r="107" spans="2:3" hidden="1">
      <c r="B107" s="12"/>
      <c r="C107" s="12"/>
    </row>
    <row r="108" spans="2:3" hidden="1">
      <c r="B108" s="12"/>
      <c r="C108" s="12"/>
    </row>
    <row r="109" spans="2:3" hidden="1">
      <c r="B109" s="12"/>
      <c r="C109" s="12"/>
    </row>
    <row r="110" spans="2:3" hidden="1">
      <c r="B110" s="12"/>
      <c r="C110" s="12"/>
    </row>
    <row r="111" spans="2:3" hidden="1">
      <c r="B111" s="12"/>
      <c r="C111" s="12"/>
    </row>
    <row r="112" spans="2:3" hidden="1">
      <c r="B112" s="12"/>
      <c r="C112" s="12"/>
    </row>
    <row r="113" spans="2:3" hidden="1">
      <c r="B113" s="12"/>
      <c r="C113" s="12"/>
    </row>
    <row r="114" spans="2:3" hidden="1">
      <c r="B114" s="12"/>
      <c r="C114" s="12"/>
    </row>
    <row r="115" spans="2:3" hidden="1">
      <c r="B115" s="12"/>
      <c r="C115" s="12"/>
    </row>
    <row r="116" spans="2:3" hidden="1">
      <c r="B116" s="12"/>
      <c r="C116" s="12"/>
    </row>
    <row r="117" spans="2:3" hidden="1">
      <c r="B117" s="12"/>
      <c r="C117" s="12"/>
    </row>
    <row r="118" spans="2:3" hidden="1">
      <c r="B118" s="12"/>
      <c r="C118" s="12"/>
    </row>
    <row r="119" spans="2:3" hidden="1">
      <c r="B119" s="12"/>
      <c r="C119" s="12"/>
    </row>
    <row r="120" spans="2:3" hidden="1">
      <c r="B120" s="12"/>
      <c r="C120" s="12"/>
    </row>
    <row r="121" spans="2:3" hidden="1">
      <c r="B121" s="12"/>
      <c r="C121" s="12"/>
    </row>
    <row r="122" spans="2:3" hidden="1">
      <c r="B122" s="12"/>
      <c r="C122" s="12"/>
    </row>
    <row r="123" spans="2:3" hidden="1">
      <c r="B123" s="12"/>
      <c r="C123" s="12"/>
    </row>
    <row r="124" spans="2:3" hidden="1">
      <c r="B124" s="12"/>
      <c r="C124" s="12"/>
    </row>
    <row r="125" spans="2:3" hidden="1">
      <c r="B125" s="12"/>
      <c r="C125" s="12"/>
    </row>
    <row r="126" spans="2:3" hidden="1">
      <c r="B126" s="12"/>
      <c r="C126" s="12"/>
    </row>
    <row r="127" spans="2:3" hidden="1">
      <c r="B127" s="12"/>
      <c r="C127" s="12"/>
    </row>
    <row r="128" spans="2:3" hidden="1">
      <c r="B128" s="12"/>
      <c r="C128" s="12"/>
    </row>
    <row r="129" spans="2:3" hidden="1">
      <c r="B129" s="12"/>
      <c r="C129" s="12"/>
    </row>
    <row r="130" spans="2:3" hidden="1">
      <c r="B130" s="12"/>
      <c r="C130" s="12"/>
    </row>
    <row r="131" spans="2:3" hidden="1">
      <c r="B131" s="12"/>
      <c r="C131" s="12"/>
    </row>
    <row r="132" spans="2:3" hidden="1">
      <c r="B132" s="12"/>
      <c r="C132" s="12"/>
    </row>
    <row r="133" spans="2:3" hidden="1">
      <c r="B133" s="12"/>
      <c r="C133" s="12"/>
    </row>
    <row r="134" spans="2:3" hidden="1">
      <c r="B134" s="12"/>
      <c r="C134" s="12"/>
    </row>
    <row r="135" spans="2:3" hidden="1">
      <c r="B135" s="12"/>
      <c r="C135" s="12"/>
    </row>
    <row r="136" spans="2:3" hidden="1">
      <c r="B136" s="12"/>
      <c r="C136" s="12"/>
    </row>
    <row r="137" spans="2:3" hidden="1">
      <c r="B137" s="12"/>
      <c r="C137" s="12"/>
    </row>
    <row r="138" spans="2:3" hidden="1">
      <c r="B138" s="12"/>
      <c r="C138" s="12"/>
    </row>
    <row r="139" spans="2:3" hidden="1">
      <c r="B139" s="12"/>
      <c r="C139" s="12"/>
    </row>
    <row r="140" spans="2:3" hidden="1">
      <c r="B140" s="12"/>
      <c r="C140" s="12"/>
    </row>
    <row r="141" spans="2:3" hidden="1">
      <c r="B141" s="12"/>
      <c r="C141" s="12"/>
    </row>
    <row r="142" spans="2:3" hidden="1">
      <c r="B142" s="12"/>
      <c r="C142" s="12"/>
    </row>
    <row r="143" spans="2:3" hidden="1">
      <c r="B143" s="12"/>
      <c r="C143" s="12"/>
    </row>
    <row r="144" spans="2:3" hidden="1">
      <c r="B144" s="12"/>
      <c r="C144" s="12"/>
    </row>
    <row r="145" spans="2:3" hidden="1">
      <c r="B145" s="12"/>
      <c r="C145" s="12"/>
    </row>
    <row r="146" spans="2:3" hidden="1">
      <c r="B146" s="12"/>
      <c r="C146" s="12"/>
    </row>
    <row r="147" spans="2:3" hidden="1">
      <c r="B147" s="12"/>
      <c r="C147" s="12"/>
    </row>
    <row r="148" spans="2:3" hidden="1">
      <c r="B148" s="12"/>
      <c r="C148" s="12"/>
    </row>
    <row r="149" spans="2:3" hidden="1">
      <c r="B149" s="12"/>
      <c r="C149" s="12"/>
    </row>
    <row r="150" spans="2:3" hidden="1">
      <c r="B150" s="12"/>
      <c r="C150" s="12"/>
    </row>
    <row r="151" spans="2:3" hidden="1">
      <c r="B151" s="12"/>
      <c r="C151" s="12"/>
    </row>
    <row r="152" spans="2:3" hidden="1">
      <c r="B152" s="12"/>
      <c r="C152" s="12"/>
    </row>
    <row r="153" spans="2:3" hidden="1">
      <c r="B153" s="12"/>
      <c r="C153" s="12"/>
    </row>
    <row r="154" spans="2:3" hidden="1">
      <c r="B154" s="12"/>
      <c r="C154" s="12"/>
    </row>
    <row r="155" spans="2:3" hidden="1">
      <c r="B155" s="12"/>
      <c r="C155" s="12"/>
    </row>
    <row r="156" spans="2:3" hidden="1">
      <c r="B156" s="12"/>
      <c r="C156" s="12"/>
    </row>
    <row r="157" spans="2:3" hidden="1">
      <c r="B157" s="12"/>
      <c r="C157" s="12"/>
    </row>
    <row r="158" spans="2:3" hidden="1">
      <c r="B158" s="12"/>
      <c r="C158" s="12"/>
    </row>
    <row r="159" spans="2:3" hidden="1">
      <c r="B159" s="12"/>
      <c r="C159" s="12"/>
    </row>
    <row r="160" spans="2:3" hidden="1">
      <c r="B160" s="12"/>
      <c r="C160" s="12"/>
    </row>
    <row r="161" spans="2:3" hidden="1">
      <c r="B161" s="12"/>
      <c r="C161" s="12"/>
    </row>
    <row r="162" spans="2:3" hidden="1">
      <c r="B162" s="12"/>
      <c r="C162" s="12"/>
    </row>
    <row r="163" spans="2:3" hidden="1">
      <c r="B163" s="12"/>
      <c r="C163" s="12"/>
    </row>
    <row r="164" spans="2:3" hidden="1">
      <c r="B164" s="12"/>
      <c r="C164" s="12"/>
    </row>
    <row r="165" spans="2:3" hidden="1">
      <c r="B165" s="12"/>
      <c r="C165" s="12"/>
    </row>
    <row r="166" spans="2:3" hidden="1">
      <c r="B166" s="12"/>
      <c r="C166" s="12"/>
    </row>
    <row r="167" spans="2:3" hidden="1">
      <c r="B167" s="12"/>
      <c r="C167" s="12"/>
    </row>
    <row r="168" spans="2:3" hidden="1">
      <c r="B168" s="12"/>
      <c r="C168" s="12"/>
    </row>
    <row r="169" spans="2:3" hidden="1">
      <c r="B169" s="12"/>
      <c r="C169" s="12"/>
    </row>
    <row r="170" spans="2:3" hidden="1">
      <c r="B170" s="12"/>
      <c r="C170" s="12"/>
    </row>
    <row r="171" spans="2:3" hidden="1">
      <c r="B171" s="12"/>
      <c r="C171" s="12"/>
    </row>
    <row r="172" spans="2:3" hidden="1">
      <c r="B172" s="12"/>
      <c r="C172" s="12"/>
    </row>
    <row r="173" spans="2:3" hidden="1">
      <c r="B173" s="12"/>
      <c r="C173" s="12"/>
    </row>
    <row r="174" spans="2:3" hidden="1">
      <c r="B174" s="12"/>
      <c r="C174" s="12"/>
    </row>
    <row r="175" spans="2:3" hidden="1">
      <c r="B175" s="12"/>
      <c r="C175" s="12"/>
    </row>
    <row r="176" spans="2:3" hidden="1">
      <c r="B176" s="12"/>
      <c r="C176" s="12"/>
    </row>
    <row r="177" spans="2:3" hidden="1">
      <c r="B177" s="12"/>
      <c r="C177" s="12"/>
    </row>
    <row r="178" spans="2:3" hidden="1">
      <c r="B178" s="12"/>
      <c r="C178" s="12"/>
    </row>
    <row r="179" spans="2:3" hidden="1">
      <c r="B179" s="12"/>
      <c r="C179" s="12"/>
    </row>
    <row r="180" spans="2:3" hidden="1">
      <c r="B180" s="12"/>
      <c r="C180" s="12"/>
    </row>
    <row r="181" spans="2:3" hidden="1">
      <c r="B181" s="12"/>
      <c r="C181" s="12"/>
    </row>
    <row r="182" spans="2:3" hidden="1">
      <c r="B182" s="12"/>
      <c r="C182" s="12"/>
    </row>
    <row r="183" spans="2:3" hidden="1">
      <c r="B183" s="12"/>
      <c r="C183" s="12"/>
    </row>
    <row r="184" spans="2:3" hidden="1">
      <c r="B184" s="12"/>
      <c r="C184" s="12"/>
    </row>
    <row r="185" spans="2:3" hidden="1">
      <c r="B185" s="12"/>
      <c r="C185" s="12"/>
    </row>
    <row r="186" spans="2:3" hidden="1">
      <c r="B186" s="12"/>
      <c r="C186" s="12"/>
    </row>
    <row r="187" spans="2:3" hidden="1">
      <c r="B187" s="12"/>
      <c r="C187" s="12"/>
    </row>
    <row r="188" spans="2:3" hidden="1">
      <c r="B188" s="12"/>
      <c r="C188" s="12"/>
    </row>
    <row r="189" spans="2:3" hidden="1">
      <c r="B189" s="12"/>
      <c r="C189" s="12"/>
    </row>
    <row r="190" spans="2:3" hidden="1">
      <c r="B190" s="12"/>
      <c r="C190" s="12"/>
    </row>
    <row r="191" spans="2:3" hidden="1">
      <c r="B191" s="12"/>
      <c r="C191" s="12"/>
    </row>
    <row r="192" spans="2:3" hidden="1">
      <c r="B192" s="12"/>
      <c r="C192" s="12"/>
    </row>
    <row r="193" spans="2:3" hidden="1">
      <c r="B193" s="12"/>
      <c r="C193" s="12"/>
    </row>
    <row r="194" spans="2:3" hidden="1">
      <c r="B194" s="12"/>
      <c r="C194" s="12"/>
    </row>
    <row r="195" spans="2:3" hidden="1">
      <c r="B195" s="12"/>
      <c r="C195" s="12"/>
    </row>
    <row r="196" spans="2:3" hidden="1">
      <c r="B196" s="12"/>
      <c r="C196" s="12"/>
    </row>
    <row r="197" spans="2:3" hidden="1">
      <c r="B197" s="12"/>
      <c r="C197" s="12"/>
    </row>
    <row r="198" spans="2:3" hidden="1">
      <c r="B198" s="12"/>
      <c r="C198" s="12"/>
    </row>
    <row r="199" spans="2:3" hidden="1">
      <c r="B199" s="12"/>
      <c r="C199" s="12"/>
    </row>
    <row r="200" spans="2:3" hidden="1">
      <c r="B200" s="12"/>
      <c r="C200" s="12"/>
    </row>
    <row r="201" spans="2:3" hidden="1">
      <c r="B201" s="12"/>
      <c r="C201" s="12"/>
    </row>
    <row r="202" spans="2:3" hidden="1">
      <c r="B202" s="12"/>
      <c r="C202" s="12"/>
    </row>
    <row r="203" spans="2:3" hidden="1">
      <c r="B203" s="12"/>
      <c r="C203" s="12"/>
    </row>
    <row r="204" spans="2:3" hidden="1">
      <c r="B204" s="12"/>
      <c r="C204" s="12"/>
    </row>
    <row r="205" spans="2:3" hidden="1">
      <c r="B205" s="12"/>
      <c r="C205" s="12"/>
    </row>
    <row r="206" spans="2:3" hidden="1">
      <c r="B206" s="12"/>
      <c r="C206" s="12"/>
    </row>
    <row r="207" spans="2:3" hidden="1">
      <c r="B207" s="12"/>
      <c r="C207" s="12"/>
    </row>
    <row r="208" spans="2:3" hidden="1">
      <c r="B208" s="12"/>
      <c r="C208" s="12"/>
    </row>
    <row r="209" spans="2:3" hidden="1">
      <c r="B209" s="12"/>
      <c r="C209" s="12"/>
    </row>
    <row r="210" spans="2:3" hidden="1">
      <c r="B210" s="12"/>
      <c r="C210" s="12"/>
    </row>
    <row r="211" spans="2:3" hidden="1">
      <c r="B211" s="12"/>
      <c r="C211" s="12"/>
    </row>
    <row r="212" spans="2:3" hidden="1">
      <c r="B212" s="12"/>
      <c r="C212" s="12"/>
    </row>
    <row r="213" spans="2:3" hidden="1">
      <c r="B213" s="12"/>
      <c r="C213" s="12"/>
    </row>
    <row r="214" spans="2:3" hidden="1">
      <c r="B214" s="12"/>
      <c r="C214" s="12"/>
    </row>
    <row r="215" spans="2:3" hidden="1">
      <c r="B215" s="12"/>
      <c r="C215" s="12"/>
    </row>
    <row r="216" spans="2:3" hidden="1">
      <c r="B216" s="12"/>
      <c r="C216" s="12"/>
    </row>
    <row r="217" spans="2:3" hidden="1">
      <c r="B217" s="12"/>
      <c r="C217" s="12"/>
    </row>
    <row r="218" spans="2:3" hidden="1">
      <c r="B218" s="12"/>
      <c r="C218" s="12"/>
    </row>
    <row r="219" spans="2:3" hidden="1">
      <c r="B219" s="12"/>
      <c r="C219" s="12"/>
    </row>
    <row r="220" spans="2:3" hidden="1">
      <c r="B220" s="12"/>
      <c r="C220" s="12"/>
    </row>
    <row r="221" spans="2:3" hidden="1">
      <c r="B221" s="12"/>
      <c r="C221" s="12"/>
    </row>
    <row r="222" spans="2:3" hidden="1">
      <c r="B222" s="12"/>
      <c r="C222" s="12"/>
    </row>
    <row r="223" spans="2:3" hidden="1">
      <c r="B223" s="12"/>
      <c r="C223" s="12"/>
    </row>
    <row r="224" spans="2:3" hidden="1">
      <c r="B224" s="12"/>
      <c r="C224" s="12"/>
    </row>
    <row r="225" spans="2:3" hidden="1">
      <c r="B225" s="12"/>
      <c r="C225" s="12"/>
    </row>
    <row r="226" spans="2:3" hidden="1">
      <c r="B226" s="12"/>
      <c r="C226" s="12"/>
    </row>
    <row r="227" spans="2:3" hidden="1">
      <c r="B227" s="12"/>
      <c r="C227" s="12"/>
    </row>
    <row r="228" spans="2:3" hidden="1">
      <c r="B228" s="12"/>
      <c r="C228" s="12"/>
    </row>
    <row r="229" spans="2:3" hidden="1">
      <c r="B229" s="12"/>
      <c r="C229" s="12"/>
    </row>
    <row r="230" spans="2:3" hidden="1">
      <c r="B230" s="12"/>
      <c r="C230" s="12"/>
    </row>
    <row r="231" spans="2:3" hidden="1">
      <c r="B231" s="12"/>
      <c r="C231" s="12"/>
    </row>
    <row r="232" spans="2:3" hidden="1">
      <c r="B232" s="12"/>
      <c r="C232" s="12"/>
    </row>
    <row r="233" spans="2:3" hidden="1">
      <c r="B233" s="12"/>
      <c r="C233" s="12"/>
    </row>
    <row r="234" spans="2:3" hidden="1">
      <c r="B234" s="12"/>
      <c r="C234" s="12"/>
    </row>
    <row r="235" spans="2:3" hidden="1">
      <c r="B235" s="12"/>
      <c r="C235" s="12"/>
    </row>
    <row r="236" spans="2:3" hidden="1">
      <c r="B236" s="12"/>
      <c r="C236" s="12"/>
    </row>
    <row r="237" spans="2:3" hidden="1">
      <c r="B237" s="12"/>
      <c r="C237" s="12"/>
    </row>
    <row r="238" spans="2:3" hidden="1">
      <c r="B238" s="12"/>
      <c r="C238" s="12"/>
    </row>
    <row r="239" spans="2:3" hidden="1">
      <c r="B239" s="12"/>
      <c r="C239" s="12"/>
    </row>
    <row r="240" spans="2:3" hidden="1">
      <c r="B240" s="12"/>
      <c r="C240" s="12"/>
    </row>
    <row r="241" spans="2:3" hidden="1">
      <c r="B241" s="12"/>
      <c r="C241" s="12"/>
    </row>
    <row r="242" spans="2:3" hidden="1">
      <c r="B242" s="12"/>
      <c r="C242" s="12"/>
    </row>
    <row r="243" spans="2:3" hidden="1">
      <c r="B243" s="12"/>
      <c r="C243" s="12"/>
    </row>
    <row r="244" spans="2:3" hidden="1">
      <c r="B244" s="12"/>
      <c r="C244" s="12"/>
    </row>
    <row r="245" spans="2:3" hidden="1">
      <c r="B245" s="12"/>
      <c r="C245" s="12"/>
    </row>
    <row r="246" spans="2:3" hidden="1">
      <c r="B246" s="12"/>
      <c r="C246" s="12"/>
    </row>
    <row r="247" spans="2:3" hidden="1">
      <c r="B247" s="12"/>
      <c r="C247" s="12"/>
    </row>
    <row r="248" spans="2:3" hidden="1">
      <c r="B248" s="12"/>
      <c r="C248" s="12"/>
    </row>
    <row r="249" spans="2:3" hidden="1">
      <c r="B249" s="12"/>
      <c r="C249" s="12"/>
    </row>
    <row r="250" spans="2:3" hidden="1">
      <c r="B250" s="12"/>
      <c r="C250" s="12"/>
    </row>
    <row r="251" spans="2:3" hidden="1">
      <c r="B251" s="12"/>
      <c r="C251" s="12"/>
    </row>
    <row r="252" spans="2:3" hidden="1">
      <c r="B252" s="12"/>
      <c r="C252" s="12"/>
    </row>
    <row r="253" spans="2:3" hidden="1">
      <c r="B253" s="12"/>
      <c r="C253" s="12"/>
    </row>
    <row r="254" spans="2:3" hidden="1">
      <c r="B254" s="12"/>
      <c r="C254" s="12"/>
    </row>
    <row r="255" spans="2:3" hidden="1">
      <c r="B255" s="12"/>
      <c r="C255" s="12"/>
    </row>
    <row r="256" spans="2:3" hidden="1">
      <c r="B256" s="12"/>
      <c r="C256" s="12"/>
    </row>
    <row r="257" spans="2:3" hidden="1">
      <c r="B257" s="12"/>
      <c r="C257" s="12"/>
    </row>
    <row r="258" spans="2:3" hidden="1">
      <c r="B258" s="12"/>
      <c r="C258" s="12"/>
    </row>
    <row r="259" spans="2:3" hidden="1">
      <c r="B259" s="12"/>
      <c r="C259" s="12"/>
    </row>
    <row r="260" spans="2:3" hidden="1">
      <c r="B260" s="12"/>
      <c r="C260" s="12"/>
    </row>
    <row r="261" spans="2:3" hidden="1">
      <c r="B261" s="12"/>
      <c r="C261" s="12"/>
    </row>
    <row r="262" spans="2:3" hidden="1">
      <c r="B262" s="12"/>
      <c r="C262" s="12"/>
    </row>
    <row r="263" spans="2:3" hidden="1">
      <c r="B263" s="12"/>
      <c r="C263" s="12"/>
    </row>
    <row r="264" spans="2:3" hidden="1">
      <c r="B264" s="12"/>
      <c r="C264" s="12"/>
    </row>
    <row r="265" spans="2:3" hidden="1">
      <c r="B265" s="12"/>
      <c r="C265" s="12"/>
    </row>
    <row r="266" spans="2:3" hidden="1">
      <c r="B266" s="12"/>
      <c r="C266" s="12"/>
    </row>
    <row r="267" spans="2:3" hidden="1">
      <c r="B267" s="12"/>
      <c r="C267" s="12"/>
    </row>
    <row r="268" spans="2:3" hidden="1">
      <c r="B268" s="12"/>
      <c r="C268" s="12"/>
    </row>
    <row r="269" spans="2:3" hidden="1">
      <c r="B269" s="12"/>
      <c r="C269" s="12"/>
    </row>
    <row r="270" spans="2:3" hidden="1">
      <c r="B270" s="12"/>
      <c r="C270" s="12"/>
    </row>
    <row r="271" spans="2:3" hidden="1">
      <c r="B271" s="12"/>
      <c r="C271" s="12"/>
    </row>
    <row r="272" spans="2:3" hidden="1">
      <c r="B272" s="12"/>
      <c r="C272" s="12"/>
    </row>
    <row r="273" spans="2:3" hidden="1">
      <c r="B273" s="12"/>
      <c r="C273" s="12"/>
    </row>
    <row r="274" spans="2:3" hidden="1">
      <c r="B274" s="12"/>
      <c r="C274" s="12"/>
    </row>
    <row r="275" spans="2:3" hidden="1">
      <c r="B275" s="12"/>
      <c r="C275" s="12"/>
    </row>
    <row r="276" spans="2:3" hidden="1">
      <c r="B276" s="12"/>
      <c r="C276" s="12"/>
    </row>
    <row r="277" spans="2:3" hidden="1">
      <c r="B277" s="12"/>
      <c r="C277" s="12"/>
    </row>
    <row r="278" spans="2:3" hidden="1">
      <c r="B278" s="12"/>
      <c r="C278" s="12"/>
    </row>
    <row r="279" spans="2:3" hidden="1">
      <c r="B279" s="12"/>
      <c r="C279" s="12"/>
    </row>
    <row r="280" spans="2:3" hidden="1">
      <c r="B280" s="12"/>
      <c r="C280" s="12"/>
    </row>
    <row r="281" spans="2:3" hidden="1">
      <c r="B281" s="12"/>
      <c r="C281" s="12"/>
    </row>
    <row r="282" spans="2:3" hidden="1">
      <c r="B282" s="12"/>
      <c r="C282" s="12"/>
    </row>
    <row r="283" spans="2:3" hidden="1">
      <c r="B283" s="12"/>
      <c r="C283" s="12"/>
    </row>
    <row r="284" spans="2:3" hidden="1">
      <c r="B284" s="12"/>
      <c r="C284" s="12"/>
    </row>
    <row r="285" spans="2:3" hidden="1">
      <c r="B285" s="12"/>
      <c r="C285" s="12"/>
    </row>
    <row r="286" spans="2:3" hidden="1">
      <c r="B286" s="12"/>
      <c r="C286" s="12"/>
    </row>
    <row r="287" spans="2:3" hidden="1">
      <c r="B287" s="12"/>
      <c r="C287" s="12"/>
    </row>
    <row r="288" spans="2:3" hidden="1">
      <c r="B288" s="12"/>
      <c r="C288" s="12"/>
    </row>
    <row r="289" spans="2:3" hidden="1">
      <c r="B289" s="12"/>
      <c r="C289" s="12"/>
    </row>
    <row r="290" spans="2:3" hidden="1">
      <c r="B290" s="12"/>
      <c r="C290" s="12"/>
    </row>
    <row r="291" spans="2:3" hidden="1">
      <c r="B291" s="12"/>
      <c r="C291" s="12"/>
    </row>
    <row r="292" spans="2:3" hidden="1">
      <c r="B292" s="12"/>
      <c r="C292" s="12"/>
    </row>
    <row r="293" spans="2:3" hidden="1">
      <c r="B293" s="12"/>
      <c r="C293" s="12"/>
    </row>
    <row r="294" spans="2:3" hidden="1">
      <c r="B294" s="12"/>
      <c r="C294" s="12"/>
    </row>
    <row r="295" spans="2:3" hidden="1">
      <c r="B295" s="12"/>
      <c r="C295" s="12"/>
    </row>
    <row r="296" spans="2:3" hidden="1">
      <c r="B296" s="12"/>
      <c r="C296" s="12"/>
    </row>
    <row r="297" spans="2:3" hidden="1">
      <c r="B297" s="12"/>
      <c r="C297" s="12"/>
    </row>
    <row r="298" spans="2:3" hidden="1">
      <c r="B298" s="12"/>
      <c r="C298" s="12"/>
    </row>
    <row r="299" spans="2:3" hidden="1">
      <c r="B299" s="12"/>
      <c r="C299" s="12"/>
    </row>
    <row r="300" spans="2:3" hidden="1">
      <c r="B300" s="12"/>
      <c r="C300" s="12"/>
    </row>
    <row r="301" spans="2:3" hidden="1">
      <c r="B301" s="12"/>
      <c r="C301" s="12"/>
    </row>
    <row r="302" spans="2:3" hidden="1">
      <c r="B302" s="12"/>
      <c r="C302" s="12"/>
    </row>
    <row r="303" spans="2:3" hidden="1">
      <c r="B303" s="12"/>
      <c r="C303" s="12"/>
    </row>
    <row r="304" spans="2:3" hidden="1">
      <c r="B304" s="12"/>
      <c r="C304" s="12"/>
    </row>
    <row r="305" spans="2:3" hidden="1">
      <c r="B305" s="12"/>
      <c r="C305" s="12"/>
    </row>
    <row r="306" spans="2:3" hidden="1">
      <c r="B306" s="12"/>
      <c r="C306" s="12"/>
    </row>
    <row r="307" spans="2:3" hidden="1">
      <c r="B307" s="12"/>
      <c r="C307" s="12"/>
    </row>
    <row r="308" spans="2:3" hidden="1">
      <c r="B308" s="12"/>
      <c r="C308" s="12"/>
    </row>
    <row r="309" spans="2:3" hidden="1">
      <c r="B309" s="12"/>
      <c r="C309" s="12"/>
    </row>
    <row r="310" spans="2:3" hidden="1">
      <c r="B310" s="12"/>
      <c r="C310" s="12"/>
    </row>
    <row r="311" spans="2:3" hidden="1">
      <c r="B311" s="12"/>
      <c r="C311" s="12"/>
    </row>
    <row r="312" spans="2:3" hidden="1">
      <c r="B312" s="12"/>
      <c r="C312" s="12"/>
    </row>
    <row r="313" spans="2:3" hidden="1">
      <c r="B313" s="12"/>
      <c r="C313" s="12"/>
    </row>
    <row r="314" spans="2:3" hidden="1">
      <c r="B314" s="12"/>
      <c r="C314" s="12"/>
    </row>
    <row r="315" spans="2:3" hidden="1">
      <c r="B315" s="12"/>
      <c r="C315" s="12"/>
    </row>
    <row r="316" spans="2:3" hidden="1">
      <c r="B316" s="12"/>
      <c r="C316" s="12"/>
    </row>
    <row r="317" spans="2:3" hidden="1">
      <c r="B317" s="12"/>
      <c r="C317" s="12"/>
    </row>
    <row r="318" spans="2:3" hidden="1">
      <c r="B318" s="12"/>
      <c r="C318" s="12"/>
    </row>
    <row r="319" spans="2:3" hidden="1">
      <c r="B319" s="12"/>
      <c r="C319" s="12"/>
    </row>
    <row r="320" spans="2:3" hidden="1">
      <c r="B320" s="12"/>
      <c r="C320" s="12"/>
    </row>
    <row r="321" spans="2:3" hidden="1">
      <c r="B321" s="12"/>
      <c r="C321" s="12"/>
    </row>
    <row r="322" spans="2:3" hidden="1">
      <c r="B322" s="12"/>
      <c r="C322" s="12"/>
    </row>
    <row r="323" spans="2:3" hidden="1">
      <c r="B323" s="12"/>
      <c r="C323" s="12"/>
    </row>
    <row r="324" spans="2:3" hidden="1">
      <c r="B324" s="12"/>
      <c r="C324" s="12"/>
    </row>
    <row r="325" spans="2:3" hidden="1">
      <c r="B325" s="12"/>
      <c r="C325" s="12"/>
    </row>
    <row r="326" spans="2:3" hidden="1">
      <c r="B326" s="12"/>
      <c r="C326" s="12"/>
    </row>
    <row r="327" spans="2:3" hidden="1">
      <c r="B327" s="12"/>
      <c r="C327" s="12"/>
    </row>
    <row r="328" spans="2:3" hidden="1">
      <c r="B328" s="12"/>
      <c r="C328" s="12"/>
    </row>
    <row r="329" spans="2:3" hidden="1">
      <c r="B329" s="12"/>
      <c r="C329" s="12"/>
    </row>
    <row r="330" spans="2:3" hidden="1">
      <c r="B330" s="12"/>
      <c r="C330" s="12"/>
    </row>
    <row r="331" spans="2:3" hidden="1">
      <c r="B331" s="12"/>
      <c r="C331" s="12"/>
    </row>
    <row r="332" spans="2:3" hidden="1">
      <c r="B332" s="12"/>
      <c r="C332" s="12"/>
    </row>
    <row r="333" spans="2:3" hidden="1">
      <c r="B333" s="12"/>
      <c r="C333" s="12"/>
    </row>
    <row r="334" spans="2:3" hidden="1">
      <c r="B334" s="12"/>
      <c r="C334" s="12"/>
    </row>
    <row r="335" spans="2:3" hidden="1">
      <c r="B335" s="12"/>
      <c r="C335" s="12"/>
    </row>
    <row r="336" spans="2:3" hidden="1">
      <c r="B336" s="12"/>
      <c r="C336" s="12"/>
    </row>
    <row r="337" spans="2:3" hidden="1">
      <c r="B337" s="12"/>
      <c r="C337" s="12"/>
    </row>
    <row r="338" spans="2:3" hidden="1">
      <c r="B338" s="12"/>
      <c r="C338" s="12"/>
    </row>
    <row r="339" spans="2:3" hidden="1">
      <c r="B339" s="12"/>
      <c r="C339" s="12"/>
    </row>
    <row r="340" spans="2:3" hidden="1">
      <c r="B340" s="12"/>
      <c r="C340" s="12"/>
    </row>
    <row r="341" spans="2:3" hidden="1">
      <c r="B341" s="12"/>
      <c r="C341" s="12"/>
    </row>
    <row r="342" spans="2:3" hidden="1">
      <c r="B342" s="12"/>
      <c r="C342" s="12"/>
    </row>
    <row r="343" spans="2:3" hidden="1">
      <c r="B343" s="12"/>
      <c r="C343" s="12"/>
    </row>
    <row r="344" spans="2:3" hidden="1">
      <c r="B344" s="12"/>
      <c r="C344" s="12"/>
    </row>
    <row r="345" spans="2:3" hidden="1">
      <c r="B345" s="12"/>
      <c r="C345" s="12"/>
    </row>
    <row r="346" spans="2:3" hidden="1">
      <c r="B346" s="12"/>
      <c r="C346" s="12"/>
    </row>
    <row r="347" spans="2:3" hidden="1">
      <c r="B347" s="12"/>
      <c r="C347" s="12"/>
    </row>
    <row r="348" spans="2:3" hidden="1">
      <c r="B348" s="12"/>
      <c r="C348" s="12"/>
    </row>
    <row r="349" spans="2:3" hidden="1">
      <c r="B349" s="12"/>
      <c r="C349" s="12"/>
    </row>
    <row r="350" spans="2:3" hidden="1">
      <c r="B350" s="12"/>
      <c r="C350" s="12"/>
    </row>
    <row r="351" spans="2:3" hidden="1">
      <c r="B351" s="12"/>
      <c r="C351" s="12"/>
    </row>
    <row r="352" spans="2:3" hidden="1">
      <c r="B352" s="12"/>
      <c r="C352" s="12"/>
    </row>
    <row r="353" spans="2:3" hidden="1">
      <c r="B353" s="12"/>
      <c r="C353" s="12"/>
    </row>
    <row r="354" spans="2:3" hidden="1">
      <c r="B354" s="12"/>
      <c r="C354" s="12"/>
    </row>
    <row r="355" spans="2:3" hidden="1">
      <c r="B355" s="12"/>
      <c r="C355" s="12"/>
    </row>
    <row r="356" spans="2:3" hidden="1">
      <c r="B356" s="12"/>
      <c r="C356" s="12"/>
    </row>
    <row r="357" spans="2:3" hidden="1">
      <c r="B357" s="12"/>
      <c r="C357" s="12"/>
    </row>
    <row r="358" spans="2:3" hidden="1">
      <c r="B358" s="12"/>
      <c r="C358" s="12"/>
    </row>
    <row r="359" spans="2:3" hidden="1">
      <c r="B359" s="12"/>
      <c r="C359" s="12"/>
    </row>
    <row r="360" spans="2:3" hidden="1">
      <c r="B360" s="12"/>
      <c r="C360" s="12"/>
    </row>
    <row r="361" spans="2:3" hidden="1">
      <c r="B361" s="12"/>
      <c r="C361" s="12"/>
    </row>
    <row r="362" spans="2:3" hidden="1">
      <c r="B362" s="12"/>
      <c r="C362" s="12"/>
    </row>
    <row r="363" spans="2:3" hidden="1">
      <c r="B363" s="12"/>
      <c r="C363" s="12"/>
    </row>
    <row r="364" spans="2:3" hidden="1">
      <c r="B364" s="12"/>
      <c r="C364" s="12"/>
    </row>
    <row r="365" spans="2:3" hidden="1">
      <c r="B365" s="12"/>
      <c r="C365" s="12"/>
    </row>
    <row r="366" spans="2:3" hidden="1">
      <c r="B366" s="12"/>
      <c r="C366" s="12"/>
    </row>
    <row r="367" spans="2:3" hidden="1">
      <c r="B367" s="12"/>
      <c r="C367" s="12"/>
    </row>
    <row r="368" spans="2:3" hidden="1">
      <c r="B368" s="12"/>
      <c r="C368" s="12"/>
    </row>
    <row r="369" spans="2:3" hidden="1">
      <c r="B369" s="12"/>
      <c r="C369" s="12"/>
    </row>
    <row r="370" spans="2:3" hidden="1">
      <c r="B370" s="12"/>
      <c r="C370" s="12"/>
    </row>
    <row r="371" spans="2:3" hidden="1">
      <c r="B371" s="12"/>
      <c r="C371" s="12"/>
    </row>
    <row r="372" spans="2:3" hidden="1">
      <c r="B372" s="12"/>
      <c r="C372" s="12"/>
    </row>
    <row r="373" spans="2:3" hidden="1">
      <c r="B373" s="12"/>
      <c r="C373" s="12"/>
    </row>
    <row r="374" spans="2:3" hidden="1">
      <c r="B374" s="12"/>
      <c r="C374" s="12"/>
    </row>
    <row r="375" spans="2:3" hidden="1">
      <c r="B375" s="12"/>
      <c r="C375" s="12"/>
    </row>
    <row r="376" spans="2:3" hidden="1">
      <c r="B376" s="12"/>
      <c r="C376" s="12"/>
    </row>
    <row r="377" spans="2:3" hidden="1">
      <c r="B377" s="12"/>
      <c r="C377" s="12"/>
    </row>
    <row r="378" spans="2:3" hidden="1">
      <c r="B378" s="12"/>
      <c r="C378" s="12"/>
    </row>
    <row r="379" spans="2:3" hidden="1">
      <c r="B379" s="12"/>
      <c r="C379" s="12"/>
    </row>
    <row r="380" spans="2:3" hidden="1">
      <c r="B380" s="12"/>
      <c r="C380" s="12"/>
    </row>
    <row r="381" spans="2:3" hidden="1">
      <c r="B381" s="12"/>
      <c r="C381" s="12"/>
    </row>
    <row r="382" spans="2:3" hidden="1">
      <c r="B382" s="12"/>
      <c r="C382" s="12"/>
    </row>
    <row r="383" spans="2:3" hidden="1">
      <c r="B383" s="12"/>
      <c r="C383" s="12"/>
    </row>
    <row r="384" spans="2:3" hidden="1">
      <c r="B384" s="12"/>
      <c r="C384" s="12"/>
    </row>
    <row r="385" spans="2:3" hidden="1">
      <c r="B385" s="12"/>
      <c r="C385" s="12"/>
    </row>
    <row r="386" spans="2:3" hidden="1">
      <c r="B386" s="12"/>
      <c r="C386" s="12"/>
    </row>
    <row r="387" spans="2:3" hidden="1">
      <c r="B387" s="12"/>
      <c r="C387" s="12"/>
    </row>
    <row r="388" spans="2:3" hidden="1">
      <c r="B388" s="12"/>
      <c r="C388" s="12"/>
    </row>
    <row r="389" spans="2:3" hidden="1">
      <c r="B389" s="12"/>
      <c r="C389" s="12"/>
    </row>
    <row r="390" spans="2:3" hidden="1">
      <c r="B390" s="12"/>
      <c r="C390" s="12"/>
    </row>
    <row r="391" spans="2:3" hidden="1">
      <c r="B391" s="12"/>
      <c r="C391" s="12"/>
    </row>
    <row r="392" spans="2:3" hidden="1">
      <c r="B392" s="12"/>
      <c r="C392" s="12"/>
    </row>
    <row r="393" spans="2:3" hidden="1">
      <c r="B393" s="12"/>
      <c r="C393" s="12"/>
    </row>
    <row r="394" spans="2:3" hidden="1">
      <c r="B394" s="12"/>
      <c r="C394" s="12"/>
    </row>
    <row r="395" spans="2:3" hidden="1">
      <c r="B395" s="12"/>
      <c r="C395" s="12"/>
    </row>
    <row r="396" spans="2:3" hidden="1">
      <c r="B396" s="12"/>
      <c r="C396" s="12"/>
    </row>
    <row r="397" spans="2:3" hidden="1">
      <c r="B397" s="12"/>
      <c r="C397" s="12"/>
    </row>
    <row r="398" spans="2:3" hidden="1">
      <c r="B398" s="12"/>
      <c r="C398" s="12"/>
    </row>
    <row r="399" spans="2:3" hidden="1">
      <c r="B399" s="12"/>
      <c r="C399" s="12"/>
    </row>
    <row r="400" spans="2:3" hidden="1">
      <c r="B400" s="12"/>
      <c r="C400" s="12"/>
    </row>
    <row r="401" spans="2:3" hidden="1">
      <c r="B401" s="12"/>
      <c r="C401" s="12"/>
    </row>
    <row r="402" spans="2:3" hidden="1">
      <c r="B402" s="12"/>
      <c r="C402" s="12"/>
    </row>
    <row r="403" spans="2:3" hidden="1">
      <c r="B403" s="12"/>
      <c r="C403" s="12"/>
    </row>
    <row r="404" spans="2:3" hidden="1">
      <c r="B404" s="12"/>
      <c r="C404" s="12"/>
    </row>
    <row r="405" spans="2:3" hidden="1">
      <c r="B405" s="12"/>
      <c r="C405" s="12"/>
    </row>
    <row r="406" spans="2:3" hidden="1">
      <c r="B406" s="12"/>
      <c r="C406" s="12"/>
    </row>
    <row r="407" spans="2:3" hidden="1">
      <c r="B407" s="12"/>
      <c r="C407" s="12"/>
    </row>
    <row r="408" spans="2:3" hidden="1">
      <c r="B408" s="12"/>
      <c r="C408" s="12"/>
    </row>
    <row r="409" spans="2:3" hidden="1">
      <c r="B409" s="12"/>
      <c r="C409" s="12"/>
    </row>
    <row r="410" spans="2:3" hidden="1">
      <c r="B410" s="12"/>
      <c r="C410" s="12"/>
    </row>
    <row r="411" spans="2:3" hidden="1">
      <c r="B411" s="12"/>
      <c r="C411" s="12"/>
    </row>
    <row r="412" spans="2:3" hidden="1">
      <c r="B412" s="12"/>
      <c r="C412" s="12"/>
    </row>
    <row r="413" spans="2:3" hidden="1">
      <c r="B413" s="12"/>
      <c r="C413" s="12"/>
    </row>
    <row r="414" spans="2:3" hidden="1">
      <c r="B414" s="12"/>
      <c r="C414" s="12"/>
    </row>
    <row r="415" spans="2:3" hidden="1">
      <c r="B415" s="12"/>
      <c r="C415" s="12"/>
    </row>
    <row r="416" spans="2:3" hidden="1">
      <c r="B416" s="12"/>
      <c r="C416" s="12"/>
    </row>
    <row r="417" spans="2:3" hidden="1">
      <c r="B417" s="12"/>
      <c r="C417" s="12"/>
    </row>
    <row r="418" spans="2:3" hidden="1">
      <c r="B418" s="12"/>
      <c r="C418" s="12"/>
    </row>
    <row r="419" spans="2:3" hidden="1">
      <c r="B419" s="12"/>
      <c r="C419" s="12"/>
    </row>
    <row r="420" spans="2:3" hidden="1">
      <c r="B420" s="12"/>
      <c r="C420" s="12"/>
    </row>
    <row r="421" spans="2:3" hidden="1">
      <c r="B421" s="12"/>
      <c r="C421" s="12"/>
    </row>
    <row r="422" spans="2:3" hidden="1">
      <c r="B422" s="12"/>
      <c r="C422" s="12"/>
    </row>
    <row r="423" spans="2:3" hidden="1">
      <c r="B423" s="12"/>
      <c r="C423" s="12"/>
    </row>
    <row r="424" spans="2:3" hidden="1">
      <c r="B424" s="12"/>
      <c r="C424" s="12"/>
    </row>
    <row r="425" spans="2:3" hidden="1">
      <c r="B425" s="12"/>
      <c r="C425" s="12"/>
    </row>
    <row r="426" spans="2:3" hidden="1">
      <c r="B426" s="12"/>
      <c r="C426" s="12"/>
    </row>
    <row r="427" spans="2:3" hidden="1">
      <c r="B427" s="12"/>
      <c r="C427" s="12"/>
    </row>
    <row r="428" spans="2:3" hidden="1">
      <c r="B428" s="12"/>
      <c r="C428" s="12"/>
    </row>
    <row r="429" spans="2:3" hidden="1">
      <c r="B429" s="12"/>
      <c r="C429" s="12"/>
    </row>
    <row r="430" spans="2:3" hidden="1">
      <c r="B430" s="12"/>
      <c r="C430" s="12"/>
    </row>
    <row r="431" spans="2:3" hidden="1">
      <c r="B431" s="12"/>
      <c r="C431" s="12"/>
    </row>
    <row r="432" spans="2:3" hidden="1">
      <c r="B432" s="12"/>
      <c r="C432" s="12"/>
    </row>
    <row r="433" spans="2:3" hidden="1">
      <c r="B433" s="12"/>
      <c r="C433" s="12"/>
    </row>
    <row r="434" spans="2:3" hidden="1">
      <c r="B434" s="12"/>
      <c r="C434" s="12"/>
    </row>
    <row r="435" spans="2:3" hidden="1">
      <c r="B435" s="12"/>
      <c r="C435" s="12"/>
    </row>
    <row r="436" spans="2:3" hidden="1">
      <c r="B436" s="12"/>
      <c r="C436" s="12"/>
    </row>
    <row r="437" spans="2:3" hidden="1">
      <c r="B437" s="12"/>
      <c r="C437" s="12"/>
    </row>
    <row r="438" spans="2:3" hidden="1">
      <c r="B438" s="12"/>
      <c r="C438" s="12"/>
    </row>
    <row r="439" spans="2:3" hidden="1">
      <c r="B439" s="12"/>
      <c r="C439" s="12"/>
    </row>
    <row r="440" spans="2:3" hidden="1">
      <c r="B440" s="12"/>
      <c r="C440" s="12"/>
    </row>
    <row r="441" spans="2:3" hidden="1">
      <c r="B441" s="12"/>
      <c r="C441" s="12"/>
    </row>
    <row r="442" spans="2:3" hidden="1">
      <c r="B442" s="12"/>
      <c r="C442" s="12"/>
    </row>
    <row r="443" spans="2:3" hidden="1">
      <c r="B443" s="12"/>
      <c r="C443" s="12"/>
    </row>
    <row r="444" spans="2:3" hidden="1">
      <c r="B444" s="12"/>
      <c r="C444" s="12"/>
    </row>
    <row r="445" spans="2:3" hidden="1">
      <c r="B445" s="12"/>
      <c r="C445" s="12"/>
    </row>
    <row r="446" spans="2:3" hidden="1">
      <c r="B446" s="12"/>
      <c r="C446" s="12"/>
    </row>
    <row r="447" spans="2:3" hidden="1">
      <c r="B447" s="12"/>
      <c r="C447" s="12"/>
    </row>
    <row r="448" spans="2:3" hidden="1">
      <c r="B448" s="12"/>
      <c r="C448" s="12"/>
    </row>
    <row r="449" spans="2:3" hidden="1">
      <c r="B449" s="12"/>
      <c r="C449" s="12"/>
    </row>
    <row r="450" spans="2:3" hidden="1">
      <c r="B450" s="12"/>
      <c r="C450" s="12"/>
    </row>
    <row r="451" spans="2:3" hidden="1">
      <c r="B451" s="12"/>
      <c r="C451" s="12"/>
    </row>
    <row r="452" spans="2:3" hidden="1">
      <c r="B452" s="12"/>
      <c r="C452" s="12"/>
    </row>
    <row r="453" spans="2:3" hidden="1">
      <c r="B453" s="12"/>
      <c r="C453" s="12"/>
    </row>
    <row r="454" spans="2:3" hidden="1">
      <c r="B454" s="12"/>
      <c r="C454" s="12"/>
    </row>
    <row r="455" spans="2:3" hidden="1">
      <c r="B455" s="12"/>
      <c r="C455" s="12"/>
    </row>
    <row r="456" spans="2:3" hidden="1">
      <c r="B456" s="12"/>
      <c r="C456" s="12"/>
    </row>
    <row r="457" spans="2:3" hidden="1">
      <c r="B457" s="12"/>
      <c r="C457" s="12"/>
    </row>
    <row r="458" spans="2:3" hidden="1">
      <c r="B458" s="12"/>
      <c r="C458" s="12"/>
    </row>
    <row r="459" spans="2:3" hidden="1">
      <c r="B459" s="12"/>
      <c r="C459" s="12"/>
    </row>
    <row r="460" spans="2:3" hidden="1">
      <c r="B460" s="12"/>
      <c r="C460" s="12"/>
    </row>
    <row r="461" spans="2:3" hidden="1">
      <c r="B461" s="12"/>
      <c r="C461" s="12"/>
    </row>
    <row r="462" spans="2:3" hidden="1">
      <c r="B462" s="12"/>
      <c r="C462" s="12"/>
    </row>
    <row r="463" spans="2:3" hidden="1">
      <c r="B463" s="12"/>
      <c r="C463" s="12"/>
    </row>
    <row r="464" spans="2:3" hidden="1">
      <c r="B464" s="12"/>
      <c r="C464" s="12"/>
    </row>
    <row r="465" spans="2:3" hidden="1">
      <c r="B465" s="12"/>
      <c r="C465" s="12"/>
    </row>
    <row r="466" spans="2:3" hidden="1">
      <c r="B466" s="12"/>
      <c r="C466" s="12"/>
    </row>
    <row r="467" spans="2:3" hidden="1">
      <c r="B467" s="12"/>
      <c r="C467" s="12"/>
    </row>
    <row r="468" spans="2:3" hidden="1">
      <c r="B468" s="12"/>
      <c r="C468" s="12"/>
    </row>
    <row r="469" spans="2:3" hidden="1">
      <c r="B469" s="12"/>
      <c r="C469" s="12"/>
    </row>
    <row r="470" spans="2:3" hidden="1">
      <c r="B470" s="12"/>
      <c r="C470" s="12"/>
    </row>
    <row r="471" spans="2:3" hidden="1">
      <c r="B471" s="12"/>
      <c r="C471" s="12"/>
    </row>
    <row r="472" spans="2:3" hidden="1">
      <c r="B472" s="12"/>
      <c r="C472" s="12"/>
    </row>
    <row r="473" spans="2:3" hidden="1">
      <c r="B473" s="12"/>
      <c r="C473" s="12"/>
    </row>
    <row r="474" spans="2:3" hidden="1">
      <c r="B474" s="12"/>
      <c r="C474" s="12"/>
    </row>
    <row r="475" spans="2:3" hidden="1">
      <c r="B475" s="12"/>
      <c r="C475" s="12"/>
    </row>
    <row r="476" spans="2:3" hidden="1">
      <c r="B476" s="12"/>
      <c r="C476" s="12"/>
    </row>
    <row r="477" spans="2:3" hidden="1">
      <c r="B477" s="12"/>
      <c r="C477" s="12"/>
    </row>
    <row r="478" spans="2:3" hidden="1">
      <c r="B478" s="12"/>
      <c r="C478" s="12"/>
    </row>
    <row r="479" spans="2:3" hidden="1">
      <c r="B479" s="12"/>
      <c r="C479" s="12"/>
    </row>
    <row r="480" spans="2:3" hidden="1">
      <c r="B480" s="12"/>
      <c r="C480" s="12"/>
    </row>
    <row r="481" spans="2:3" hidden="1">
      <c r="B481" s="12"/>
      <c r="C481" s="12"/>
    </row>
    <row r="482" spans="2:3" hidden="1">
      <c r="B482" s="12"/>
      <c r="C482" s="12"/>
    </row>
    <row r="483" spans="2:3" hidden="1">
      <c r="B483" s="12"/>
      <c r="C483" s="12"/>
    </row>
    <row r="484" spans="2:3" hidden="1">
      <c r="B484" s="12"/>
      <c r="C484" s="12"/>
    </row>
    <row r="485" spans="2:3" hidden="1">
      <c r="B485" s="12"/>
      <c r="C485" s="12"/>
    </row>
    <row r="486" spans="2:3" hidden="1">
      <c r="B486" s="12"/>
      <c r="C486" s="12"/>
    </row>
    <row r="487" spans="2:3" hidden="1">
      <c r="B487" s="12"/>
      <c r="C487" s="12"/>
    </row>
    <row r="488" spans="2:3" hidden="1">
      <c r="B488" s="12"/>
      <c r="C488" s="12"/>
    </row>
    <row r="489" spans="2:3" hidden="1">
      <c r="B489" s="12"/>
      <c r="C489" s="12"/>
    </row>
    <row r="490" spans="2:3" hidden="1">
      <c r="B490" s="12"/>
      <c r="C490" s="12"/>
    </row>
    <row r="491" spans="2:3" hidden="1">
      <c r="B491" s="12"/>
      <c r="C491" s="12"/>
    </row>
    <row r="492" spans="2:3" hidden="1">
      <c r="B492" s="12"/>
      <c r="C492" s="12"/>
    </row>
    <row r="493" spans="2:3" hidden="1">
      <c r="B493" s="12"/>
      <c r="C493" s="12"/>
    </row>
    <row r="494" spans="2:3" hidden="1">
      <c r="B494" s="12"/>
      <c r="C494" s="12"/>
    </row>
    <row r="495" spans="2:3" hidden="1">
      <c r="B495" s="12"/>
      <c r="C495" s="12"/>
    </row>
    <row r="496" spans="2:3" hidden="1">
      <c r="B496" s="12"/>
      <c r="C496" s="12"/>
    </row>
    <row r="497" spans="2:3" hidden="1">
      <c r="B497" s="12"/>
      <c r="C497" s="12"/>
    </row>
    <row r="498" spans="2:3" hidden="1">
      <c r="B498" s="12"/>
      <c r="C498" s="12"/>
    </row>
    <row r="499" spans="2:3" hidden="1">
      <c r="B499" s="12"/>
      <c r="C499" s="12"/>
    </row>
    <row r="500" spans="2:3" hidden="1">
      <c r="B500" s="12"/>
      <c r="C500" s="12"/>
    </row>
    <row r="501" spans="2:3" hidden="1">
      <c r="B501" s="12"/>
      <c r="C501" s="12"/>
    </row>
    <row r="502" spans="2:3" hidden="1">
      <c r="B502" s="12"/>
      <c r="C502" s="12"/>
    </row>
    <row r="503" spans="2:3" hidden="1">
      <c r="B503" s="12"/>
      <c r="C503" s="12"/>
    </row>
    <row r="504" spans="2:3" hidden="1">
      <c r="B504" s="12"/>
      <c r="C504" s="12"/>
    </row>
    <row r="505" spans="2:3" hidden="1">
      <c r="B505" s="12"/>
      <c r="C505" s="12"/>
    </row>
    <row r="506" spans="2:3" hidden="1">
      <c r="B506" s="12"/>
      <c r="C506" s="12"/>
    </row>
    <row r="507" spans="2:3" hidden="1">
      <c r="B507" s="12"/>
      <c r="C507" s="12"/>
    </row>
    <row r="508" spans="2:3" hidden="1">
      <c r="B508" s="12"/>
      <c r="C508" s="12"/>
    </row>
    <row r="509" spans="2:3" hidden="1">
      <c r="B509" s="12"/>
      <c r="C509" s="12"/>
    </row>
    <row r="510" spans="2:3" hidden="1">
      <c r="B510" s="12"/>
      <c r="C510" s="12"/>
    </row>
    <row r="511" spans="2:3" hidden="1">
      <c r="B511" s="12"/>
      <c r="C511" s="12"/>
    </row>
    <row r="512" spans="2:3" hidden="1">
      <c r="B512" s="12"/>
      <c r="C512" s="12"/>
    </row>
    <row r="513" spans="2:3" hidden="1">
      <c r="B513" s="12"/>
      <c r="C513" s="12"/>
    </row>
    <row r="514" spans="2:3" hidden="1">
      <c r="B514" s="12"/>
      <c r="C514" s="12"/>
    </row>
    <row r="515" spans="2:3" hidden="1">
      <c r="B515" s="12"/>
      <c r="C515" s="12"/>
    </row>
    <row r="516" spans="2:3" hidden="1">
      <c r="B516" s="12"/>
      <c r="C516" s="12"/>
    </row>
    <row r="517" spans="2:3" hidden="1">
      <c r="B517" s="12"/>
      <c r="C517" s="12"/>
    </row>
    <row r="518" spans="2:3" hidden="1">
      <c r="B518" s="12"/>
      <c r="C518" s="12"/>
    </row>
    <row r="519" spans="2:3" hidden="1">
      <c r="B519" s="12"/>
      <c r="C519" s="12"/>
    </row>
    <row r="520" spans="2:3" hidden="1">
      <c r="B520" s="12"/>
      <c r="C520" s="12"/>
    </row>
    <row r="521" spans="2:3" hidden="1">
      <c r="B521" s="12"/>
      <c r="C521" s="12"/>
    </row>
    <row r="522" spans="2:3" hidden="1">
      <c r="B522" s="12"/>
      <c r="C522" s="12"/>
    </row>
    <row r="523" spans="2:3" hidden="1">
      <c r="B523" s="12"/>
      <c r="C523" s="12"/>
    </row>
    <row r="524" spans="2:3" hidden="1">
      <c r="B524" s="12"/>
      <c r="C524" s="12"/>
    </row>
    <row r="525" spans="2:3" hidden="1">
      <c r="B525" s="12"/>
      <c r="C525" s="12"/>
    </row>
    <row r="526" spans="2:3" hidden="1">
      <c r="B526" s="12"/>
      <c r="C526" s="12"/>
    </row>
    <row r="527" spans="2:3" hidden="1">
      <c r="B527" s="12"/>
      <c r="C527" s="12"/>
    </row>
    <row r="528" spans="2:3" hidden="1">
      <c r="B528" s="12"/>
      <c r="C528" s="12"/>
    </row>
    <row r="529" spans="2:3" hidden="1">
      <c r="B529" s="12"/>
      <c r="C529" s="12"/>
    </row>
    <row r="530" spans="2:3" hidden="1">
      <c r="B530" s="12"/>
      <c r="C530" s="12"/>
    </row>
    <row r="531" spans="2:3" hidden="1">
      <c r="B531" s="12"/>
      <c r="C531" s="12"/>
    </row>
    <row r="532" spans="2:3" hidden="1">
      <c r="B532" s="12"/>
      <c r="C532" s="12"/>
    </row>
    <row r="533" spans="2:3" hidden="1">
      <c r="B533" s="12"/>
      <c r="C533" s="12"/>
    </row>
    <row r="534" spans="2:3" hidden="1">
      <c r="B534" s="12"/>
      <c r="C534" s="12"/>
    </row>
    <row r="535" spans="2:3" hidden="1">
      <c r="B535" s="12"/>
      <c r="C535" s="12"/>
    </row>
    <row r="536" spans="2:3" hidden="1">
      <c r="B536" s="12"/>
      <c r="C536" s="12"/>
    </row>
    <row r="537" spans="2:3" hidden="1">
      <c r="B537" s="12"/>
      <c r="C537" s="12"/>
    </row>
    <row r="538" spans="2:3" hidden="1">
      <c r="B538" s="12"/>
      <c r="C538" s="12"/>
    </row>
    <row r="539" spans="2:3" hidden="1">
      <c r="B539" s="12"/>
      <c r="C539" s="12"/>
    </row>
    <row r="540" spans="2:3" hidden="1">
      <c r="B540" s="12"/>
      <c r="C540" s="12"/>
    </row>
    <row r="541" spans="2:3" hidden="1">
      <c r="B541" s="12"/>
      <c r="C541" s="12"/>
    </row>
    <row r="542" spans="2:3" hidden="1">
      <c r="B542" s="12"/>
      <c r="C542" s="12"/>
    </row>
    <row r="543" spans="2:3" hidden="1">
      <c r="B543" s="12"/>
      <c r="C543" s="12"/>
    </row>
    <row r="544" spans="2:3" hidden="1">
      <c r="B544" s="12"/>
      <c r="C544" s="12"/>
    </row>
    <row r="545" spans="2:3" hidden="1">
      <c r="B545" s="12"/>
      <c r="C545" s="12"/>
    </row>
    <row r="546" spans="2:3" hidden="1">
      <c r="B546" s="12"/>
      <c r="C546" s="12"/>
    </row>
    <row r="547" spans="2:3" hidden="1">
      <c r="B547" s="12"/>
      <c r="C547" s="12"/>
    </row>
    <row r="548" spans="2:3" hidden="1">
      <c r="B548" s="12"/>
      <c r="C548" s="12"/>
    </row>
    <row r="549" spans="2:3" hidden="1">
      <c r="B549" s="12"/>
      <c r="C549" s="12"/>
    </row>
    <row r="550" spans="2:3" hidden="1">
      <c r="B550" s="12"/>
      <c r="C550" s="12"/>
    </row>
    <row r="551" spans="2:3" hidden="1">
      <c r="B551" s="12"/>
      <c r="C551" s="12"/>
    </row>
    <row r="552" spans="2:3" hidden="1">
      <c r="B552" s="12"/>
      <c r="C552" s="12"/>
    </row>
    <row r="553" spans="2:3" hidden="1">
      <c r="B553" s="12"/>
      <c r="C553" s="12"/>
    </row>
    <row r="554" spans="2:3" hidden="1">
      <c r="B554" s="12"/>
      <c r="C554" s="12"/>
    </row>
    <row r="555" spans="2:3" hidden="1">
      <c r="B555" s="12"/>
      <c r="C555" s="12"/>
    </row>
    <row r="556" spans="2:3" hidden="1">
      <c r="B556" s="12"/>
      <c r="C556" s="12"/>
    </row>
    <row r="557" spans="2:3" hidden="1">
      <c r="B557" s="12"/>
      <c r="C557" s="12"/>
    </row>
    <row r="558" spans="2:3" hidden="1">
      <c r="B558" s="12"/>
      <c r="C558" s="12"/>
    </row>
    <row r="559" spans="2:3" hidden="1">
      <c r="B559" s="12"/>
      <c r="C559" s="12"/>
    </row>
    <row r="560" spans="2:3" hidden="1">
      <c r="B560" s="12"/>
      <c r="C560" s="12"/>
    </row>
    <row r="561" spans="2:3" hidden="1">
      <c r="B561" s="12"/>
      <c r="C561" s="12"/>
    </row>
    <row r="562" spans="2:3" hidden="1">
      <c r="B562" s="12"/>
      <c r="C562" s="12"/>
    </row>
    <row r="563" spans="2:3" hidden="1">
      <c r="B563" s="12"/>
      <c r="C563" s="12"/>
    </row>
    <row r="564" spans="2:3" hidden="1">
      <c r="B564" s="12"/>
      <c r="C564" s="12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47.28515625" style="11" customWidth="1"/>
    <col min="2" max="2" width="12.42578125" style="11" customWidth="1"/>
    <col min="3" max="3" width="11.85546875" style="11" customWidth="1"/>
    <col min="4" max="4" width="11.5703125" style="12" customWidth="1"/>
    <col min="5" max="5" width="15.1406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2.7109375" style="12" customWidth="1"/>
    <col min="10" max="10" width="26.85546875" style="12" customWidth="1"/>
    <col min="11" max="11" width="25.42578125" style="12" customWidth="1"/>
    <col min="12" max="12" width="7.5703125" style="12" hidden="1" customWidth="1"/>
    <col min="13" max="13" width="6.7109375" style="12" hidden="1" customWidth="1"/>
    <col min="14" max="14" width="7.7109375" style="12" hidden="1" customWidth="1"/>
    <col min="15" max="15" width="7.140625" style="12" hidden="1" customWidth="1"/>
    <col min="16" max="16" width="6" style="12" hidden="1" customWidth="1"/>
    <col min="17" max="17" width="7.85546875" style="12" hidden="1" customWidth="1"/>
    <col min="18" max="18" width="8.140625" style="12" hidden="1" customWidth="1"/>
    <col min="19" max="19" width="6.28515625" style="12" hidden="1" customWidth="1"/>
    <col min="20" max="20" width="8" style="12" hidden="1" customWidth="1"/>
    <col min="21" max="21" width="8.7109375" style="12" hidden="1" customWidth="1"/>
    <col min="22" max="22" width="10" style="12" hidden="1" customWidth="1"/>
    <col min="23" max="23" width="9.5703125" style="12" hidden="1" customWidth="1"/>
    <col min="24" max="24" width="6.140625" style="12" hidden="1" customWidth="1"/>
    <col min="25" max="26" width="5.7109375" style="12" hidden="1" customWidth="1"/>
    <col min="27" max="27" width="6.85546875" style="12" hidden="1" customWidth="1"/>
    <col min="28" max="28" width="6.42578125" style="12" hidden="1" customWidth="1"/>
    <col min="29" max="29" width="6.7109375" style="12" hidden="1" customWidth="1"/>
    <col min="30" max="30" width="7.28515625" style="12" hidden="1" customWidth="1"/>
    <col min="31" max="42" width="5.7109375" style="12" hidden="1" customWidth="1"/>
    <col min="43" max="43" width="9.140625" style="12" hidden="1" customWidth="1"/>
    <col min="44" max="52" width="0" style="12" hidden="1" customWidth="1"/>
    <col min="53" max="16384" width="9.140625" style="12" hidden="1"/>
  </cols>
  <sheetData>
    <row r="1" spans="1:51">
      <c r="A1" s="2" t="s">
        <v>0</v>
      </c>
      <c r="B1" t="s">
        <v>194</v>
      </c>
    </row>
    <row r="2" spans="1:51">
      <c r="A2" s="2" t="s">
        <v>1</v>
      </c>
    </row>
    <row r="3" spans="1:51">
      <c r="A3" s="2" t="s">
        <v>2</v>
      </c>
      <c r="B3" t="s">
        <v>195</v>
      </c>
    </row>
    <row r="4" spans="1:51">
      <c r="A4" s="2" t="s">
        <v>3</v>
      </c>
    </row>
    <row r="5" spans="1:51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5"/>
      <c r="K5" s="156"/>
    </row>
    <row r="6" spans="1:51" ht="26.25" customHeight="1">
      <c r="A6" s="154" t="s">
        <v>139</v>
      </c>
      <c r="B6" s="155"/>
      <c r="C6" s="155"/>
      <c r="D6" s="155"/>
      <c r="E6" s="155"/>
      <c r="F6" s="155"/>
      <c r="G6" s="155"/>
      <c r="H6" s="155"/>
      <c r="I6" s="155"/>
      <c r="J6" s="155"/>
      <c r="K6" s="156"/>
    </row>
    <row r="7" spans="1:51" s="14" customFormat="1">
      <c r="A7" s="38" t="s">
        <v>93</v>
      </c>
      <c r="B7" s="39" t="s">
        <v>46</v>
      </c>
      <c r="C7" s="39" t="s">
        <v>81</v>
      </c>
      <c r="D7" s="39" t="s">
        <v>50</v>
      </c>
      <c r="E7" s="39" t="s">
        <v>68</v>
      </c>
      <c r="F7" s="39" t="s">
        <v>184</v>
      </c>
      <c r="G7" s="39" t="s">
        <v>185</v>
      </c>
      <c r="H7" s="39" t="s">
        <v>5</v>
      </c>
      <c r="I7" s="39" t="s">
        <v>70</v>
      </c>
      <c r="J7" s="39" t="s">
        <v>54</v>
      </c>
      <c r="K7" s="40" t="s">
        <v>180</v>
      </c>
      <c r="L7" s="12"/>
      <c r="AY7" s="12"/>
    </row>
    <row r="8" spans="1:51" s="14" customFormat="1" ht="21" customHeight="1">
      <c r="A8" s="15"/>
      <c r="B8" s="16"/>
      <c r="C8" s="16"/>
      <c r="D8" s="16"/>
      <c r="E8" s="16" t="s">
        <v>71</v>
      </c>
      <c r="F8" s="16" t="s">
        <v>181</v>
      </c>
      <c r="G8" s="16"/>
      <c r="H8" s="16" t="s">
        <v>6</v>
      </c>
      <c r="I8" s="24" t="s">
        <v>7</v>
      </c>
      <c r="J8" s="24" t="s">
        <v>7</v>
      </c>
      <c r="K8" s="25" t="s">
        <v>7</v>
      </c>
      <c r="AY8" s="12"/>
    </row>
    <row r="9" spans="1:51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27" t="s">
        <v>62</v>
      </c>
      <c r="K9" s="27" t="s">
        <v>63</v>
      </c>
      <c r="AY9" s="12"/>
    </row>
    <row r="10" spans="1:51" s="18" customFormat="1" ht="18" customHeight="1">
      <c r="A10" s="19" t="s">
        <v>96</v>
      </c>
      <c r="B10" s="6"/>
      <c r="C10" s="6"/>
      <c r="D10" s="6"/>
      <c r="E10" s="6"/>
      <c r="F10" s="61">
        <v>0</v>
      </c>
      <c r="G10" s="6"/>
      <c r="H10" s="61">
        <v>0</v>
      </c>
      <c r="I10" s="6"/>
      <c r="J10" s="62">
        <v>0</v>
      </c>
      <c r="K10" s="62">
        <v>0</v>
      </c>
      <c r="AY10" s="12"/>
    </row>
    <row r="11" spans="1:51">
      <c r="A11" s="65" t="s">
        <v>202</v>
      </c>
      <c r="B11" s="12"/>
      <c r="C11" s="12"/>
      <c r="F11" s="67">
        <v>0</v>
      </c>
      <c r="H11" s="67">
        <v>0</v>
      </c>
      <c r="J11" s="66">
        <v>0</v>
      </c>
      <c r="K11" s="66">
        <v>0</v>
      </c>
    </row>
    <row r="12" spans="1:51">
      <c r="A12" s="65" t="s">
        <v>3078</v>
      </c>
      <c r="B12" s="12"/>
      <c r="C12" s="12"/>
      <c r="F12" s="67">
        <v>0</v>
      </c>
      <c r="H12" s="67">
        <v>0</v>
      </c>
      <c r="J12" s="66">
        <v>0</v>
      </c>
      <c r="K12" s="66">
        <v>0</v>
      </c>
    </row>
    <row r="13" spans="1:51">
      <c r="A13" t="s">
        <v>252</v>
      </c>
      <c r="B13" t="s">
        <v>252</v>
      </c>
      <c r="C13" t="s">
        <v>252</v>
      </c>
      <c r="D13" t="s">
        <v>252</v>
      </c>
      <c r="F13" s="63">
        <v>0</v>
      </c>
      <c r="G13" s="63">
        <v>0</v>
      </c>
      <c r="H13" s="63">
        <v>0</v>
      </c>
      <c r="I13" s="64">
        <v>0</v>
      </c>
      <c r="J13" s="64">
        <v>0</v>
      </c>
      <c r="K13" s="64">
        <v>0</v>
      </c>
    </row>
    <row r="14" spans="1:51">
      <c r="A14" s="65" t="s">
        <v>3079</v>
      </c>
      <c r="B14" s="12"/>
      <c r="C14" s="12"/>
      <c r="F14" s="67">
        <v>0</v>
      </c>
      <c r="H14" s="67">
        <v>0</v>
      </c>
      <c r="J14" s="66">
        <v>0</v>
      </c>
      <c r="K14" s="66">
        <v>0</v>
      </c>
    </row>
    <row r="15" spans="1:51">
      <c r="A15" t="s">
        <v>252</v>
      </c>
      <c r="B15" t="s">
        <v>252</v>
      </c>
      <c r="C15" t="s">
        <v>252</v>
      </c>
      <c r="D15" t="s">
        <v>252</v>
      </c>
      <c r="F15" s="63">
        <v>0</v>
      </c>
      <c r="G15" s="63">
        <v>0</v>
      </c>
      <c r="H15" s="63">
        <v>0</v>
      </c>
      <c r="I15" s="64">
        <v>0</v>
      </c>
      <c r="J15" s="64">
        <v>0</v>
      </c>
      <c r="K15" s="64">
        <v>0</v>
      </c>
    </row>
    <row r="16" spans="1:51">
      <c r="A16" s="65" t="s">
        <v>3417</v>
      </c>
      <c r="B16" s="12"/>
      <c r="C16" s="12"/>
      <c r="F16" s="67">
        <v>0</v>
      </c>
      <c r="H16" s="67">
        <v>0</v>
      </c>
      <c r="J16" s="66">
        <v>0</v>
      </c>
      <c r="K16" s="66">
        <v>0</v>
      </c>
    </row>
    <row r="17" spans="1:11">
      <c r="A17" t="s">
        <v>252</v>
      </c>
      <c r="B17" t="s">
        <v>252</v>
      </c>
      <c r="C17" t="s">
        <v>252</v>
      </c>
      <c r="D17" t="s">
        <v>252</v>
      </c>
      <c r="F17" s="63">
        <v>0</v>
      </c>
      <c r="G17" s="63">
        <v>0</v>
      </c>
      <c r="H17" s="63">
        <v>0</v>
      </c>
      <c r="I17" s="64">
        <v>0</v>
      </c>
      <c r="J17" s="64">
        <v>0</v>
      </c>
      <c r="K17" s="64">
        <v>0</v>
      </c>
    </row>
    <row r="18" spans="1:11">
      <c r="A18" s="65" t="s">
        <v>3080</v>
      </c>
      <c r="B18" s="12"/>
      <c r="C18" s="12"/>
      <c r="F18" s="67">
        <v>0</v>
      </c>
      <c r="H18" s="67">
        <v>0</v>
      </c>
      <c r="J18" s="66">
        <v>0</v>
      </c>
      <c r="K18" s="66">
        <v>0</v>
      </c>
    </row>
    <row r="19" spans="1:11">
      <c r="A19" t="s">
        <v>252</v>
      </c>
      <c r="B19" t="s">
        <v>252</v>
      </c>
      <c r="C19" t="s">
        <v>252</v>
      </c>
      <c r="D19" t="s">
        <v>252</v>
      </c>
      <c r="F19" s="63">
        <v>0</v>
      </c>
      <c r="G19" s="63">
        <v>0</v>
      </c>
      <c r="H19" s="63">
        <v>0</v>
      </c>
      <c r="I19" s="64">
        <v>0</v>
      </c>
      <c r="J19" s="64">
        <v>0</v>
      </c>
      <c r="K19" s="64">
        <v>0</v>
      </c>
    </row>
    <row r="20" spans="1:11">
      <c r="A20" s="65" t="s">
        <v>1592</v>
      </c>
      <c r="B20" s="12"/>
      <c r="C20" s="12"/>
      <c r="F20" s="67">
        <v>0</v>
      </c>
      <c r="H20" s="67">
        <v>0</v>
      </c>
      <c r="J20" s="66">
        <v>0</v>
      </c>
      <c r="K20" s="66">
        <v>0</v>
      </c>
    </row>
    <row r="21" spans="1:11">
      <c r="A21" t="s">
        <v>252</v>
      </c>
      <c r="B21" t="s">
        <v>252</v>
      </c>
      <c r="C21" t="s">
        <v>252</v>
      </c>
      <c r="D21" t="s">
        <v>252</v>
      </c>
      <c r="F21" s="63">
        <v>0</v>
      </c>
      <c r="G21" s="63">
        <v>0</v>
      </c>
      <c r="H21" s="63">
        <v>0</v>
      </c>
      <c r="I21" s="64">
        <v>0</v>
      </c>
      <c r="J21" s="64">
        <v>0</v>
      </c>
      <c r="K21" s="64">
        <v>0</v>
      </c>
    </row>
    <row r="22" spans="1:11">
      <c r="A22" s="65" t="s">
        <v>256</v>
      </c>
      <c r="B22" s="12"/>
      <c r="C22" s="12"/>
      <c r="F22" s="67">
        <v>0</v>
      </c>
      <c r="H22" s="67">
        <v>0</v>
      </c>
      <c r="J22" s="66">
        <v>0</v>
      </c>
      <c r="K22" s="66">
        <v>0</v>
      </c>
    </row>
    <row r="23" spans="1:11">
      <c r="A23" s="65" t="s">
        <v>3078</v>
      </c>
      <c r="B23" s="12"/>
      <c r="C23" s="12"/>
      <c r="F23" s="67">
        <v>0</v>
      </c>
      <c r="H23" s="67">
        <v>0</v>
      </c>
      <c r="J23" s="66">
        <v>0</v>
      </c>
      <c r="K23" s="66">
        <v>0</v>
      </c>
    </row>
    <row r="24" spans="1:11">
      <c r="A24" t="s">
        <v>252</v>
      </c>
      <c r="B24" t="s">
        <v>252</v>
      </c>
      <c r="C24" t="s">
        <v>252</v>
      </c>
      <c r="D24" t="s">
        <v>252</v>
      </c>
      <c r="F24" s="63">
        <v>0</v>
      </c>
      <c r="G24" s="63">
        <v>0</v>
      </c>
      <c r="H24" s="63">
        <v>0</v>
      </c>
      <c r="I24" s="64">
        <v>0</v>
      </c>
      <c r="J24" s="64">
        <v>0</v>
      </c>
      <c r="K24" s="64">
        <v>0</v>
      </c>
    </row>
    <row r="25" spans="1:11">
      <c r="A25" s="65" t="s">
        <v>3089</v>
      </c>
      <c r="B25" s="12"/>
      <c r="C25" s="12"/>
      <c r="F25" s="67">
        <v>0</v>
      </c>
      <c r="H25" s="67">
        <v>0</v>
      </c>
      <c r="J25" s="66">
        <v>0</v>
      </c>
      <c r="K25" s="66">
        <v>0</v>
      </c>
    </row>
    <row r="26" spans="1:11">
      <c r="A26" t="s">
        <v>252</v>
      </c>
      <c r="B26" t="s">
        <v>252</v>
      </c>
      <c r="C26" t="s">
        <v>252</v>
      </c>
      <c r="D26" t="s">
        <v>252</v>
      </c>
      <c r="F26" s="63">
        <v>0</v>
      </c>
      <c r="G26" s="63">
        <v>0</v>
      </c>
      <c r="H26" s="63">
        <v>0</v>
      </c>
      <c r="I26" s="64">
        <v>0</v>
      </c>
      <c r="J26" s="64">
        <v>0</v>
      </c>
      <c r="K26" s="64">
        <v>0</v>
      </c>
    </row>
    <row r="27" spans="1:11">
      <c r="A27" s="65" t="s">
        <v>3080</v>
      </c>
      <c r="B27" s="12"/>
      <c r="C27" s="12"/>
      <c r="F27" s="67">
        <v>0</v>
      </c>
      <c r="H27" s="67">
        <v>0</v>
      </c>
      <c r="J27" s="66">
        <v>0</v>
      </c>
      <c r="K27" s="66">
        <v>0</v>
      </c>
    </row>
    <row r="28" spans="1:11">
      <c r="A28" t="s">
        <v>252</v>
      </c>
      <c r="B28" t="s">
        <v>252</v>
      </c>
      <c r="C28" t="s">
        <v>252</v>
      </c>
      <c r="D28" t="s">
        <v>252</v>
      </c>
      <c r="F28" s="63">
        <v>0</v>
      </c>
      <c r="G28" s="63">
        <v>0</v>
      </c>
      <c r="H28" s="63">
        <v>0</v>
      </c>
      <c r="I28" s="64">
        <v>0</v>
      </c>
      <c r="J28" s="64">
        <v>0</v>
      </c>
      <c r="K28" s="64">
        <v>0</v>
      </c>
    </row>
    <row r="29" spans="1:11">
      <c r="A29" s="65" t="s">
        <v>3090</v>
      </c>
      <c r="B29" s="12"/>
      <c r="C29" s="12"/>
      <c r="F29" s="67">
        <v>0</v>
      </c>
      <c r="H29" s="67">
        <v>0</v>
      </c>
      <c r="J29" s="66">
        <v>0</v>
      </c>
      <c r="K29" s="66">
        <v>0</v>
      </c>
    </row>
    <row r="30" spans="1:11">
      <c r="A30" t="s">
        <v>252</v>
      </c>
      <c r="B30" t="s">
        <v>252</v>
      </c>
      <c r="C30" t="s">
        <v>252</v>
      </c>
      <c r="D30" t="s">
        <v>252</v>
      </c>
      <c r="F30" s="63">
        <v>0</v>
      </c>
      <c r="G30" s="63">
        <v>0</v>
      </c>
      <c r="H30" s="63">
        <v>0</v>
      </c>
      <c r="I30" s="64">
        <v>0</v>
      </c>
      <c r="J30" s="64">
        <v>0</v>
      </c>
      <c r="K30" s="64">
        <v>0</v>
      </c>
    </row>
    <row r="31" spans="1:11">
      <c r="A31" s="65" t="s">
        <v>1592</v>
      </c>
      <c r="B31" s="12"/>
      <c r="C31" s="12"/>
      <c r="F31" s="67">
        <v>0</v>
      </c>
      <c r="H31" s="67">
        <v>0</v>
      </c>
      <c r="J31" s="66">
        <v>0</v>
      </c>
      <c r="K31" s="66">
        <v>0</v>
      </c>
    </row>
    <row r="32" spans="1:11">
      <c r="A32" t="s">
        <v>252</v>
      </c>
      <c r="B32" t="s">
        <v>252</v>
      </c>
      <c r="C32" t="s">
        <v>252</v>
      </c>
      <c r="D32" t="s">
        <v>252</v>
      </c>
      <c r="F32" s="63">
        <v>0</v>
      </c>
      <c r="G32" s="63">
        <v>0</v>
      </c>
      <c r="H32" s="63">
        <v>0</v>
      </c>
      <c r="I32" s="64">
        <v>0</v>
      </c>
      <c r="J32" s="64">
        <v>0</v>
      </c>
      <c r="K32" s="64">
        <v>0</v>
      </c>
    </row>
    <row r="33" spans="1:3">
      <c r="A33" s="140" t="s">
        <v>258</v>
      </c>
      <c r="B33" s="12"/>
      <c r="C33" s="12"/>
    </row>
    <row r="34" spans="1:3">
      <c r="A34" s="140" t="s">
        <v>396</v>
      </c>
      <c r="B34" s="12"/>
      <c r="C34" s="12"/>
    </row>
    <row r="35" spans="1:3">
      <c r="A35" s="140" t="s">
        <v>397</v>
      </c>
      <c r="B35" s="12"/>
      <c r="C35" s="12"/>
    </row>
    <row r="36" spans="1:3">
      <c r="A36" s="140" t="s">
        <v>398</v>
      </c>
      <c r="B36" s="12"/>
      <c r="C36" s="12"/>
    </row>
    <row r="37" spans="1:3" hidden="1">
      <c r="B37" s="12"/>
      <c r="C37" s="12"/>
    </row>
    <row r="38" spans="1:3" hidden="1">
      <c r="B38" s="12"/>
      <c r="C38" s="12"/>
    </row>
    <row r="39" spans="1:3" hidden="1">
      <c r="B39" s="12"/>
      <c r="C39" s="12"/>
    </row>
    <row r="40" spans="1:3" hidden="1">
      <c r="B40" s="12"/>
      <c r="C40" s="12"/>
    </row>
    <row r="41" spans="1:3" hidden="1">
      <c r="B41" s="12"/>
      <c r="C41" s="12"/>
    </row>
    <row r="42" spans="1:3" hidden="1">
      <c r="B42" s="12"/>
      <c r="C42" s="12"/>
    </row>
    <row r="43" spans="1:3" hidden="1">
      <c r="B43" s="12"/>
      <c r="C43" s="12"/>
    </row>
    <row r="44" spans="1:3" hidden="1">
      <c r="B44" s="12"/>
      <c r="C44" s="12"/>
    </row>
    <row r="45" spans="1:3" hidden="1">
      <c r="B45" s="12"/>
      <c r="C45" s="12"/>
    </row>
    <row r="46" spans="1:3" hidden="1">
      <c r="B46" s="12"/>
      <c r="C46" s="12"/>
    </row>
    <row r="47" spans="1:3" hidden="1">
      <c r="B47" s="12"/>
      <c r="C47" s="12"/>
    </row>
    <row r="48" spans="1:3" hidden="1">
      <c r="B48" s="12"/>
      <c r="C48" s="12"/>
    </row>
    <row r="49" spans="2:3" hidden="1">
      <c r="B49" s="12"/>
      <c r="C49" s="12"/>
    </row>
    <row r="50" spans="2:3" hidden="1">
      <c r="B50" s="12"/>
      <c r="C50" s="12"/>
    </row>
    <row r="51" spans="2:3" hidden="1">
      <c r="B51" s="12"/>
      <c r="C51" s="12"/>
    </row>
    <row r="52" spans="2:3" hidden="1">
      <c r="B52" s="12"/>
      <c r="C52" s="12"/>
    </row>
    <row r="53" spans="2:3" hidden="1">
      <c r="B53" s="12"/>
      <c r="C53" s="12"/>
    </row>
    <row r="54" spans="2:3" hidden="1">
      <c r="B54" s="12"/>
      <c r="C54" s="12"/>
    </row>
    <row r="55" spans="2:3" hidden="1">
      <c r="B55" s="12"/>
      <c r="C55" s="12"/>
    </row>
    <row r="56" spans="2:3" hidden="1">
      <c r="B56" s="12"/>
      <c r="C56" s="12"/>
    </row>
    <row r="57" spans="2:3" hidden="1">
      <c r="B57" s="12"/>
      <c r="C57" s="12"/>
    </row>
    <row r="58" spans="2:3" hidden="1">
      <c r="B58" s="12"/>
      <c r="C58" s="12"/>
    </row>
    <row r="59" spans="2:3" hidden="1">
      <c r="B59" s="12"/>
      <c r="C59" s="12"/>
    </row>
    <row r="60" spans="2:3" hidden="1">
      <c r="B60" s="12"/>
      <c r="C60" s="12"/>
    </row>
    <row r="61" spans="2:3" hidden="1">
      <c r="B61" s="12"/>
      <c r="C61" s="12"/>
    </row>
    <row r="62" spans="2:3" hidden="1">
      <c r="B62" s="12"/>
      <c r="C62" s="12"/>
    </row>
    <row r="63" spans="2:3" hidden="1">
      <c r="B63" s="12"/>
      <c r="C63" s="12"/>
    </row>
    <row r="64" spans="2:3" hidden="1">
      <c r="B64" s="12"/>
      <c r="C64" s="12"/>
    </row>
    <row r="65" spans="2:3" hidden="1">
      <c r="B65" s="12"/>
      <c r="C65" s="12"/>
    </row>
    <row r="66" spans="2:3" hidden="1">
      <c r="B66" s="12"/>
      <c r="C66" s="12"/>
    </row>
    <row r="67" spans="2:3" hidden="1">
      <c r="B67" s="12"/>
      <c r="C67" s="12"/>
    </row>
    <row r="68" spans="2:3" hidden="1">
      <c r="B68" s="12"/>
      <c r="C68" s="12"/>
    </row>
    <row r="69" spans="2:3" hidden="1">
      <c r="B69" s="12"/>
      <c r="C69" s="12"/>
    </row>
    <row r="70" spans="2:3" hidden="1">
      <c r="B70" s="12"/>
      <c r="C70" s="12"/>
    </row>
    <row r="71" spans="2:3" hidden="1">
      <c r="B71" s="12"/>
      <c r="C71" s="12"/>
    </row>
    <row r="72" spans="2:3" hidden="1">
      <c r="B72" s="12"/>
      <c r="C72" s="12"/>
    </row>
    <row r="73" spans="2:3" hidden="1">
      <c r="B73" s="12"/>
      <c r="C73" s="12"/>
    </row>
    <row r="74" spans="2:3" hidden="1">
      <c r="B74" s="12"/>
      <c r="C74" s="12"/>
    </row>
    <row r="75" spans="2:3" hidden="1">
      <c r="B75" s="12"/>
      <c r="C75" s="12"/>
    </row>
    <row r="76" spans="2:3" hidden="1">
      <c r="B76" s="12"/>
      <c r="C76" s="12"/>
    </row>
    <row r="77" spans="2:3" hidden="1">
      <c r="B77" s="12"/>
      <c r="C77" s="12"/>
    </row>
    <row r="78" spans="2:3" hidden="1">
      <c r="B78" s="12"/>
      <c r="C78" s="12"/>
    </row>
    <row r="79" spans="2:3" hidden="1">
      <c r="B79" s="12"/>
      <c r="C79" s="12"/>
    </row>
    <row r="80" spans="2:3" hidden="1">
      <c r="B80" s="12"/>
      <c r="C80" s="12"/>
    </row>
    <row r="81" spans="2:3" hidden="1">
      <c r="B81" s="12"/>
      <c r="C81" s="12"/>
    </row>
    <row r="82" spans="2:3" hidden="1">
      <c r="B82" s="12"/>
      <c r="C82" s="12"/>
    </row>
    <row r="83" spans="2:3" hidden="1">
      <c r="B83" s="12"/>
      <c r="C83" s="12"/>
    </row>
    <row r="84" spans="2:3" hidden="1">
      <c r="B84" s="12"/>
      <c r="C84" s="12"/>
    </row>
    <row r="85" spans="2:3" hidden="1">
      <c r="B85" s="12"/>
      <c r="C85" s="12"/>
    </row>
    <row r="86" spans="2:3" hidden="1">
      <c r="B86" s="12"/>
      <c r="C86" s="12"/>
    </row>
    <row r="87" spans="2:3" hidden="1">
      <c r="B87" s="12"/>
      <c r="C87" s="12"/>
    </row>
    <row r="88" spans="2:3" hidden="1">
      <c r="B88" s="12"/>
      <c r="C88" s="12"/>
    </row>
    <row r="89" spans="2:3" hidden="1">
      <c r="B89" s="12"/>
      <c r="C89" s="12"/>
    </row>
    <row r="90" spans="2:3" hidden="1">
      <c r="B90" s="12"/>
      <c r="C90" s="12"/>
    </row>
    <row r="91" spans="2:3" hidden="1">
      <c r="B91" s="12"/>
      <c r="C91" s="12"/>
    </row>
    <row r="92" spans="2:3" hidden="1">
      <c r="B92" s="12"/>
      <c r="C92" s="12"/>
    </row>
    <row r="93" spans="2:3" hidden="1">
      <c r="B93" s="12"/>
      <c r="C93" s="12"/>
    </row>
    <row r="94" spans="2:3" hidden="1">
      <c r="B94" s="12"/>
      <c r="C94" s="12"/>
    </row>
    <row r="95" spans="2:3" hidden="1">
      <c r="B95" s="12"/>
      <c r="C95" s="12"/>
    </row>
    <row r="96" spans="2:3" hidden="1">
      <c r="B96" s="12"/>
      <c r="C96" s="12"/>
    </row>
    <row r="97" spans="2:3" hidden="1">
      <c r="B97" s="12"/>
      <c r="C97" s="12"/>
    </row>
    <row r="98" spans="2:3" hidden="1">
      <c r="B98" s="12"/>
      <c r="C98" s="12"/>
    </row>
    <row r="99" spans="2:3" hidden="1">
      <c r="B99" s="12"/>
      <c r="C99" s="12"/>
    </row>
    <row r="100" spans="2:3" hidden="1">
      <c r="B100" s="12"/>
      <c r="C100" s="12"/>
    </row>
    <row r="101" spans="2:3" hidden="1">
      <c r="B101" s="12"/>
      <c r="C101" s="12"/>
    </row>
    <row r="102" spans="2:3" hidden="1">
      <c r="B102" s="12"/>
      <c r="C102" s="12"/>
    </row>
    <row r="103" spans="2:3" hidden="1">
      <c r="B103" s="12"/>
      <c r="C103" s="12"/>
    </row>
    <row r="104" spans="2:3" hidden="1">
      <c r="B104" s="12"/>
      <c r="C104" s="12"/>
    </row>
    <row r="105" spans="2:3" hidden="1">
      <c r="B105" s="12"/>
      <c r="C105" s="12"/>
    </row>
    <row r="106" spans="2:3" hidden="1">
      <c r="B106" s="12"/>
      <c r="C106" s="12"/>
    </row>
    <row r="107" spans="2:3" hidden="1">
      <c r="B107" s="12"/>
      <c r="C107" s="12"/>
    </row>
    <row r="108" spans="2:3" hidden="1">
      <c r="B108" s="12"/>
      <c r="C108" s="12"/>
    </row>
    <row r="109" spans="2:3" hidden="1">
      <c r="B109" s="12"/>
      <c r="C109" s="12"/>
    </row>
    <row r="110" spans="2:3" hidden="1">
      <c r="B110" s="12"/>
      <c r="C110" s="12"/>
    </row>
    <row r="111" spans="2:3" hidden="1">
      <c r="B111" s="12"/>
      <c r="C111" s="12"/>
    </row>
    <row r="112" spans="2:3" hidden="1">
      <c r="B112" s="12"/>
      <c r="C112" s="12"/>
    </row>
    <row r="113" spans="2:3" hidden="1">
      <c r="B113" s="12"/>
      <c r="C113" s="12"/>
    </row>
    <row r="114" spans="2:3" hidden="1">
      <c r="B114" s="12"/>
      <c r="C114" s="12"/>
    </row>
    <row r="115" spans="2:3" hidden="1">
      <c r="B115" s="12"/>
      <c r="C115" s="12"/>
    </row>
    <row r="116" spans="2:3" hidden="1">
      <c r="B116" s="12"/>
      <c r="C116" s="12"/>
    </row>
    <row r="117" spans="2:3" hidden="1">
      <c r="B117" s="12"/>
      <c r="C117" s="12"/>
    </row>
    <row r="118" spans="2:3" hidden="1">
      <c r="B118" s="12"/>
      <c r="C118" s="12"/>
    </row>
    <row r="119" spans="2:3" hidden="1">
      <c r="B119" s="12"/>
      <c r="C119" s="12"/>
    </row>
    <row r="120" spans="2:3" hidden="1">
      <c r="B120" s="12"/>
      <c r="C120" s="12"/>
    </row>
    <row r="121" spans="2:3" hidden="1">
      <c r="B121" s="12"/>
      <c r="C121" s="12"/>
    </row>
    <row r="122" spans="2:3" hidden="1">
      <c r="B122" s="12"/>
      <c r="C122" s="12"/>
    </row>
    <row r="123" spans="2:3" hidden="1">
      <c r="B123" s="12"/>
      <c r="C123" s="12"/>
    </row>
    <row r="124" spans="2:3" hidden="1">
      <c r="B124" s="12"/>
      <c r="C124" s="12"/>
    </row>
    <row r="125" spans="2:3" hidden="1">
      <c r="B125" s="12"/>
      <c r="C125" s="12"/>
    </row>
    <row r="126" spans="2:3" hidden="1">
      <c r="B126" s="12"/>
      <c r="C126" s="12"/>
    </row>
    <row r="127" spans="2:3" hidden="1">
      <c r="B127" s="12"/>
      <c r="C127" s="12"/>
    </row>
    <row r="128" spans="2:3" hidden="1">
      <c r="B128" s="12"/>
      <c r="C128" s="12"/>
    </row>
    <row r="129" spans="2:3" hidden="1">
      <c r="B129" s="12"/>
      <c r="C129" s="12"/>
    </row>
    <row r="130" spans="2:3" hidden="1">
      <c r="B130" s="12"/>
      <c r="C130" s="12"/>
    </row>
    <row r="131" spans="2:3" hidden="1">
      <c r="B131" s="12"/>
      <c r="C131" s="12"/>
    </row>
    <row r="132" spans="2:3" hidden="1">
      <c r="B132" s="12"/>
      <c r="C132" s="12"/>
    </row>
    <row r="133" spans="2:3" hidden="1">
      <c r="B133" s="12"/>
      <c r="C133" s="12"/>
    </row>
    <row r="134" spans="2:3" hidden="1">
      <c r="B134" s="12"/>
      <c r="C134" s="12"/>
    </row>
    <row r="135" spans="2:3" hidden="1">
      <c r="B135" s="12"/>
      <c r="C135" s="12"/>
    </row>
    <row r="136" spans="2:3" hidden="1">
      <c r="B136" s="12"/>
      <c r="C136" s="12"/>
    </row>
    <row r="137" spans="2:3" hidden="1">
      <c r="B137" s="12"/>
      <c r="C137" s="12"/>
    </row>
    <row r="138" spans="2:3" hidden="1">
      <c r="B138" s="12"/>
      <c r="C138" s="12"/>
    </row>
    <row r="139" spans="2:3" hidden="1">
      <c r="B139" s="12"/>
      <c r="C139" s="12"/>
    </row>
    <row r="140" spans="2:3" hidden="1">
      <c r="B140" s="12"/>
      <c r="C140" s="12"/>
    </row>
    <row r="141" spans="2:3" hidden="1">
      <c r="B141" s="12"/>
      <c r="C141" s="12"/>
    </row>
    <row r="142" spans="2:3" hidden="1">
      <c r="B142" s="12"/>
      <c r="C142" s="12"/>
    </row>
    <row r="143" spans="2:3" hidden="1">
      <c r="B143" s="12"/>
      <c r="C143" s="12"/>
    </row>
    <row r="144" spans="2:3" hidden="1">
      <c r="B144" s="12"/>
      <c r="C144" s="12"/>
    </row>
    <row r="145" spans="2:3" hidden="1">
      <c r="B145" s="12"/>
      <c r="C145" s="12"/>
    </row>
    <row r="146" spans="2:3" hidden="1">
      <c r="B146" s="12"/>
      <c r="C146" s="12"/>
    </row>
    <row r="147" spans="2:3" hidden="1">
      <c r="B147" s="12"/>
      <c r="C147" s="12"/>
    </row>
    <row r="148" spans="2:3" hidden="1">
      <c r="B148" s="12"/>
      <c r="C148" s="12"/>
    </row>
    <row r="149" spans="2:3" hidden="1">
      <c r="B149" s="12"/>
      <c r="C149" s="12"/>
    </row>
    <row r="150" spans="2:3" hidden="1">
      <c r="B150" s="12"/>
      <c r="C150" s="12"/>
    </row>
    <row r="151" spans="2:3" hidden="1">
      <c r="B151" s="12"/>
      <c r="C151" s="12"/>
    </row>
    <row r="152" spans="2:3" hidden="1">
      <c r="B152" s="12"/>
      <c r="C152" s="12"/>
    </row>
    <row r="153" spans="2:3" hidden="1">
      <c r="B153" s="12"/>
      <c r="C153" s="12"/>
    </row>
    <row r="154" spans="2:3" hidden="1">
      <c r="B154" s="12"/>
      <c r="C154" s="12"/>
    </row>
    <row r="155" spans="2:3" hidden="1">
      <c r="B155" s="12"/>
      <c r="C155" s="12"/>
    </row>
    <row r="156" spans="2:3" hidden="1">
      <c r="B156" s="12"/>
      <c r="C156" s="12"/>
    </row>
    <row r="157" spans="2:3" hidden="1">
      <c r="B157" s="12"/>
      <c r="C157" s="12"/>
    </row>
    <row r="158" spans="2:3" hidden="1">
      <c r="B158" s="12"/>
      <c r="C158" s="12"/>
    </row>
    <row r="159" spans="2:3" hidden="1">
      <c r="B159" s="12"/>
      <c r="C159" s="12"/>
    </row>
    <row r="160" spans="2:3" hidden="1">
      <c r="B160" s="12"/>
      <c r="C160" s="12"/>
    </row>
    <row r="161" spans="2:3" hidden="1">
      <c r="B161" s="12"/>
      <c r="C161" s="12"/>
    </row>
    <row r="162" spans="2:3" hidden="1">
      <c r="B162" s="12"/>
      <c r="C162" s="12"/>
    </row>
    <row r="163" spans="2:3" hidden="1">
      <c r="B163" s="12"/>
      <c r="C163" s="12"/>
    </row>
    <row r="164" spans="2:3" hidden="1">
      <c r="B164" s="12"/>
      <c r="C164" s="12"/>
    </row>
    <row r="165" spans="2:3" hidden="1">
      <c r="B165" s="12"/>
      <c r="C165" s="12"/>
    </row>
    <row r="166" spans="2:3" hidden="1">
      <c r="B166" s="12"/>
      <c r="C166" s="12"/>
    </row>
    <row r="167" spans="2:3" hidden="1">
      <c r="B167" s="12"/>
      <c r="C167" s="12"/>
    </row>
    <row r="168" spans="2:3" hidden="1">
      <c r="B168" s="12"/>
      <c r="C168" s="12"/>
    </row>
    <row r="169" spans="2:3" hidden="1">
      <c r="B169" s="12"/>
      <c r="C169" s="12"/>
    </row>
    <row r="170" spans="2:3" hidden="1">
      <c r="B170" s="12"/>
      <c r="C170" s="12"/>
    </row>
    <row r="171" spans="2:3" hidden="1">
      <c r="B171" s="12"/>
      <c r="C171" s="12"/>
    </row>
    <row r="172" spans="2:3" hidden="1">
      <c r="B172" s="12"/>
      <c r="C172" s="12"/>
    </row>
    <row r="173" spans="2:3" hidden="1">
      <c r="B173" s="12"/>
      <c r="C173" s="12"/>
    </row>
    <row r="174" spans="2:3" hidden="1">
      <c r="B174" s="12"/>
      <c r="C174" s="12"/>
    </row>
    <row r="175" spans="2:3" hidden="1">
      <c r="B175" s="12"/>
      <c r="C175" s="12"/>
    </row>
    <row r="176" spans="2:3" hidden="1">
      <c r="B176" s="12"/>
      <c r="C176" s="12"/>
    </row>
    <row r="177" spans="2:3" hidden="1">
      <c r="B177" s="12"/>
      <c r="C177" s="12"/>
    </row>
    <row r="178" spans="2:3" hidden="1">
      <c r="B178" s="12"/>
      <c r="C178" s="12"/>
    </row>
    <row r="179" spans="2:3" hidden="1">
      <c r="B179" s="12"/>
      <c r="C179" s="12"/>
    </row>
    <row r="180" spans="2:3" hidden="1">
      <c r="B180" s="12"/>
      <c r="C180" s="12"/>
    </row>
    <row r="181" spans="2:3" hidden="1">
      <c r="B181" s="12"/>
      <c r="C181" s="12"/>
    </row>
    <row r="182" spans="2:3" hidden="1">
      <c r="B182" s="12"/>
      <c r="C182" s="12"/>
    </row>
    <row r="183" spans="2:3" hidden="1">
      <c r="B183" s="12"/>
      <c r="C183" s="12"/>
    </row>
    <row r="184" spans="2:3" hidden="1">
      <c r="B184" s="12"/>
      <c r="C184" s="12"/>
    </row>
    <row r="185" spans="2:3" hidden="1">
      <c r="B185" s="12"/>
      <c r="C185" s="12"/>
    </row>
    <row r="186" spans="2:3" hidden="1">
      <c r="B186" s="12"/>
      <c r="C186" s="12"/>
    </row>
    <row r="187" spans="2:3" hidden="1">
      <c r="B187" s="12"/>
      <c r="C187" s="12"/>
    </row>
    <row r="188" spans="2:3" hidden="1">
      <c r="B188" s="12"/>
      <c r="C188" s="12"/>
    </row>
    <row r="189" spans="2:3" hidden="1">
      <c r="B189" s="12"/>
      <c r="C189" s="12"/>
    </row>
    <row r="190" spans="2:3" hidden="1">
      <c r="B190" s="12"/>
      <c r="C190" s="12"/>
    </row>
    <row r="191" spans="2:3" hidden="1">
      <c r="B191" s="12"/>
      <c r="C191" s="12"/>
    </row>
    <row r="192" spans="2:3" hidden="1">
      <c r="B192" s="12"/>
      <c r="C192" s="12"/>
    </row>
    <row r="193" spans="2:3" hidden="1">
      <c r="B193" s="12"/>
      <c r="C193" s="12"/>
    </row>
    <row r="194" spans="2:3" hidden="1">
      <c r="B194" s="12"/>
      <c r="C194" s="12"/>
    </row>
    <row r="195" spans="2:3" hidden="1">
      <c r="B195" s="12"/>
      <c r="C195" s="12"/>
    </row>
    <row r="196" spans="2:3" hidden="1">
      <c r="B196" s="12"/>
      <c r="C196" s="12"/>
    </row>
    <row r="197" spans="2:3" hidden="1">
      <c r="B197" s="12"/>
      <c r="C197" s="12"/>
    </row>
    <row r="198" spans="2:3" hidden="1">
      <c r="B198" s="12"/>
      <c r="C198" s="12"/>
    </row>
    <row r="199" spans="2:3" hidden="1">
      <c r="B199" s="12"/>
      <c r="C199" s="12"/>
    </row>
    <row r="200" spans="2:3" hidden="1">
      <c r="B200" s="12"/>
      <c r="C200" s="12"/>
    </row>
    <row r="201" spans="2:3" hidden="1">
      <c r="B201" s="12"/>
      <c r="C201" s="12"/>
    </row>
    <row r="202" spans="2:3" hidden="1">
      <c r="B202" s="12"/>
      <c r="C202" s="12"/>
    </row>
    <row r="203" spans="2:3" hidden="1">
      <c r="B203" s="12"/>
      <c r="C203" s="12"/>
    </row>
    <row r="204" spans="2:3" hidden="1">
      <c r="B204" s="12"/>
      <c r="C204" s="12"/>
    </row>
    <row r="205" spans="2:3" hidden="1">
      <c r="B205" s="12"/>
      <c r="C205" s="12"/>
    </row>
    <row r="206" spans="2:3" hidden="1">
      <c r="B206" s="12"/>
      <c r="C206" s="12"/>
    </row>
    <row r="207" spans="2:3" hidden="1">
      <c r="B207" s="12"/>
      <c r="C207" s="12"/>
    </row>
    <row r="208" spans="2:3" hidden="1">
      <c r="B208" s="12"/>
      <c r="C208" s="12"/>
    </row>
    <row r="209" spans="2:3" hidden="1">
      <c r="B209" s="12"/>
      <c r="C209" s="12"/>
    </row>
    <row r="210" spans="2:3" hidden="1">
      <c r="B210" s="12"/>
      <c r="C210" s="12"/>
    </row>
    <row r="211" spans="2:3" hidden="1">
      <c r="B211" s="12"/>
      <c r="C211" s="12"/>
    </row>
    <row r="212" spans="2:3" hidden="1">
      <c r="B212" s="12"/>
      <c r="C212" s="12"/>
    </row>
    <row r="213" spans="2:3" hidden="1">
      <c r="B213" s="12"/>
      <c r="C213" s="12"/>
    </row>
    <row r="214" spans="2:3" hidden="1">
      <c r="B214" s="12"/>
      <c r="C214" s="12"/>
    </row>
    <row r="215" spans="2:3" hidden="1">
      <c r="B215" s="12"/>
      <c r="C215" s="12"/>
    </row>
    <row r="216" spans="2:3" hidden="1">
      <c r="B216" s="12"/>
      <c r="C216" s="12"/>
    </row>
    <row r="217" spans="2:3" hidden="1">
      <c r="B217" s="12"/>
      <c r="C217" s="12"/>
    </row>
    <row r="218" spans="2:3" hidden="1">
      <c r="B218" s="12"/>
      <c r="C218" s="12"/>
    </row>
    <row r="219" spans="2:3" hidden="1">
      <c r="B219" s="12"/>
      <c r="C219" s="12"/>
    </row>
    <row r="220" spans="2:3" hidden="1">
      <c r="B220" s="12"/>
      <c r="C220" s="12"/>
    </row>
    <row r="221" spans="2:3" hidden="1">
      <c r="B221" s="12"/>
      <c r="C221" s="12"/>
    </row>
    <row r="222" spans="2:3" hidden="1">
      <c r="B222" s="12"/>
      <c r="C222" s="12"/>
    </row>
    <row r="223" spans="2:3" hidden="1">
      <c r="B223" s="12"/>
      <c r="C223" s="12"/>
    </row>
    <row r="224" spans="2:3" hidden="1">
      <c r="B224" s="12"/>
      <c r="C224" s="12"/>
    </row>
    <row r="225" spans="2:3" hidden="1">
      <c r="B225" s="12"/>
      <c r="C225" s="12"/>
    </row>
    <row r="226" spans="2:3" hidden="1">
      <c r="B226" s="12"/>
      <c r="C226" s="12"/>
    </row>
    <row r="227" spans="2:3" hidden="1">
      <c r="B227" s="12"/>
      <c r="C227" s="12"/>
    </row>
    <row r="228" spans="2:3" hidden="1">
      <c r="B228" s="12"/>
      <c r="C228" s="12"/>
    </row>
    <row r="229" spans="2:3" hidden="1">
      <c r="B229" s="12"/>
      <c r="C229" s="12"/>
    </row>
    <row r="230" spans="2:3" hidden="1">
      <c r="B230" s="12"/>
      <c r="C230" s="12"/>
    </row>
    <row r="231" spans="2:3" hidden="1">
      <c r="B231" s="12"/>
      <c r="C231" s="12"/>
    </row>
    <row r="232" spans="2:3" hidden="1">
      <c r="B232" s="12"/>
      <c r="C232" s="12"/>
    </row>
    <row r="233" spans="2:3" hidden="1">
      <c r="B233" s="12"/>
      <c r="C233" s="12"/>
    </row>
    <row r="234" spans="2:3" hidden="1">
      <c r="B234" s="12"/>
      <c r="C234" s="12"/>
    </row>
    <row r="235" spans="2:3" hidden="1">
      <c r="B235" s="12"/>
      <c r="C235" s="12"/>
    </row>
    <row r="236" spans="2:3" hidden="1">
      <c r="B236" s="12"/>
      <c r="C236" s="12"/>
    </row>
    <row r="237" spans="2:3" hidden="1">
      <c r="B237" s="12"/>
      <c r="C237" s="12"/>
    </row>
    <row r="238" spans="2:3" hidden="1">
      <c r="B238" s="12"/>
      <c r="C238" s="12"/>
    </row>
    <row r="239" spans="2:3" hidden="1">
      <c r="B239" s="12"/>
      <c r="C239" s="12"/>
    </row>
    <row r="240" spans="2:3" hidden="1">
      <c r="B240" s="12"/>
      <c r="C240" s="12"/>
    </row>
    <row r="241" spans="2:3" hidden="1">
      <c r="B241" s="12"/>
      <c r="C241" s="12"/>
    </row>
    <row r="242" spans="2:3" hidden="1">
      <c r="B242" s="12"/>
      <c r="C242" s="12"/>
    </row>
    <row r="243" spans="2:3" hidden="1">
      <c r="B243" s="12"/>
      <c r="C243" s="12"/>
    </row>
    <row r="244" spans="2:3" hidden="1">
      <c r="B244" s="12"/>
      <c r="C244" s="12"/>
    </row>
    <row r="245" spans="2:3" hidden="1">
      <c r="B245" s="12"/>
      <c r="C245" s="12"/>
    </row>
    <row r="246" spans="2:3" hidden="1">
      <c r="B246" s="12"/>
      <c r="C246" s="12"/>
    </row>
    <row r="247" spans="2:3" hidden="1">
      <c r="B247" s="12"/>
      <c r="C247" s="12"/>
    </row>
    <row r="248" spans="2:3" hidden="1">
      <c r="B248" s="12"/>
      <c r="C248" s="12"/>
    </row>
    <row r="249" spans="2:3" hidden="1">
      <c r="B249" s="12"/>
      <c r="C249" s="12"/>
    </row>
    <row r="250" spans="2:3" hidden="1">
      <c r="B250" s="12"/>
      <c r="C250" s="12"/>
    </row>
    <row r="251" spans="2:3" hidden="1">
      <c r="B251" s="12"/>
      <c r="C251" s="12"/>
    </row>
    <row r="252" spans="2:3" hidden="1">
      <c r="B252" s="12"/>
      <c r="C252" s="12"/>
    </row>
    <row r="253" spans="2:3" hidden="1">
      <c r="B253" s="12"/>
      <c r="C253" s="12"/>
    </row>
    <row r="254" spans="2:3" hidden="1">
      <c r="B254" s="12"/>
      <c r="C254" s="12"/>
    </row>
    <row r="255" spans="2:3" hidden="1">
      <c r="B255" s="12"/>
      <c r="C255" s="12"/>
    </row>
    <row r="256" spans="2:3" hidden="1">
      <c r="B256" s="12"/>
      <c r="C256" s="12"/>
    </row>
    <row r="257" spans="2:3" hidden="1">
      <c r="B257" s="12"/>
      <c r="C257" s="12"/>
    </row>
    <row r="258" spans="2:3" hidden="1">
      <c r="B258" s="12"/>
      <c r="C258" s="12"/>
    </row>
    <row r="259" spans="2:3" hidden="1">
      <c r="B259" s="12"/>
      <c r="C259" s="12"/>
    </row>
    <row r="260" spans="2:3" hidden="1">
      <c r="B260" s="12"/>
      <c r="C260" s="12"/>
    </row>
    <row r="261" spans="2:3" hidden="1">
      <c r="B261" s="12"/>
      <c r="C261" s="12"/>
    </row>
    <row r="262" spans="2:3" hidden="1">
      <c r="B262" s="12"/>
      <c r="C262" s="12"/>
    </row>
    <row r="263" spans="2:3" hidden="1">
      <c r="B263" s="12"/>
      <c r="C263" s="12"/>
    </row>
    <row r="264" spans="2:3" hidden="1">
      <c r="B264" s="12"/>
      <c r="C264" s="12"/>
    </row>
    <row r="265" spans="2:3" hidden="1">
      <c r="B265" s="12"/>
      <c r="C265" s="12"/>
    </row>
    <row r="266" spans="2:3" hidden="1">
      <c r="B266" s="12"/>
      <c r="C266" s="12"/>
    </row>
    <row r="267" spans="2:3" hidden="1">
      <c r="B267" s="12"/>
      <c r="C267" s="12"/>
    </row>
    <row r="268" spans="2:3" hidden="1">
      <c r="B268" s="12"/>
      <c r="C268" s="12"/>
    </row>
    <row r="269" spans="2:3" hidden="1">
      <c r="B269" s="12"/>
      <c r="C269" s="12"/>
    </row>
    <row r="270" spans="2:3" hidden="1">
      <c r="B270" s="12"/>
      <c r="C270" s="12"/>
    </row>
    <row r="271" spans="2:3" hidden="1">
      <c r="B271" s="12"/>
      <c r="C271" s="12"/>
    </row>
    <row r="272" spans="2:3" hidden="1">
      <c r="B272" s="12"/>
      <c r="C272" s="12"/>
    </row>
    <row r="273" spans="2:3" hidden="1">
      <c r="B273" s="12"/>
      <c r="C273" s="12"/>
    </row>
    <row r="274" spans="2:3" hidden="1">
      <c r="B274" s="12"/>
      <c r="C274" s="12"/>
    </row>
    <row r="275" spans="2:3" hidden="1">
      <c r="B275" s="12"/>
      <c r="C275" s="12"/>
    </row>
    <row r="276" spans="2:3" hidden="1">
      <c r="B276" s="12"/>
      <c r="C276" s="12"/>
    </row>
    <row r="277" spans="2:3" hidden="1">
      <c r="B277" s="12"/>
      <c r="C277" s="12"/>
    </row>
    <row r="278" spans="2:3" hidden="1">
      <c r="B278" s="12"/>
      <c r="C278" s="12"/>
    </row>
    <row r="279" spans="2:3" hidden="1">
      <c r="B279" s="12"/>
      <c r="C279" s="12"/>
    </row>
    <row r="280" spans="2:3" hidden="1">
      <c r="B280" s="12"/>
      <c r="C280" s="12"/>
    </row>
    <row r="281" spans="2:3" hidden="1">
      <c r="B281" s="12"/>
      <c r="C281" s="12"/>
    </row>
    <row r="282" spans="2:3" hidden="1">
      <c r="B282" s="12"/>
      <c r="C282" s="12"/>
    </row>
    <row r="283" spans="2:3" hidden="1">
      <c r="B283" s="12"/>
      <c r="C283" s="12"/>
    </row>
    <row r="284" spans="2:3" hidden="1">
      <c r="B284" s="12"/>
      <c r="C284" s="12"/>
    </row>
    <row r="285" spans="2:3" hidden="1">
      <c r="B285" s="12"/>
      <c r="C285" s="12"/>
    </row>
    <row r="286" spans="2:3" hidden="1">
      <c r="B286" s="12"/>
      <c r="C286" s="12"/>
    </row>
    <row r="287" spans="2:3" hidden="1">
      <c r="B287" s="12"/>
      <c r="C287" s="12"/>
    </row>
    <row r="288" spans="2:3" hidden="1">
      <c r="B288" s="12"/>
      <c r="C288" s="12"/>
    </row>
    <row r="289" spans="2:3" hidden="1">
      <c r="B289" s="12"/>
      <c r="C289" s="12"/>
    </row>
    <row r="290" spans="2:3" hidden="1">
      <c r="B290" s="12"/>
      <c r="C290" s="12"/>
    </row>
    <row r="291" spans="2:3" hidden="1">
      <c r="B291" s="12"/>
      <c r="C291" s="12"/>
    </row>
    <row r="292" spans="2:3" hidden="1">
      <c r="B292" s="12"/>
      <c r="C292" s="12"/>
    </row>
    <row r="293" spans="2:3" hidden="1">
      <c r="B293" s="12"/>
      <c r="C293" s="12"/>
    </row>
    <row r="294" spans="2:3" hidden="1">
      <c r="B294" s="12"/>
      <c r="C294" s="12"/>
    </row>
    <row r="295" spans="2:3" hidden="1">
      <c r="B295" s="12"/>
      <c r="C295" s="12"/>
    </row>
    <row r="296" spans="2:3" hidden="1">
      <c r="B296" s="12"/>
      <c r="C296" s="12"/>
    </row>
    <row r="297" spans="2:3" hidden="1">
      <c r="B297" s="12"/>
      <c r="C297" s="12"/>
    </row>
    <row r="298" spans="2:3" hidden="1">
      <c r="B298" s="12"/>
      <c r="C298" s="12"/>
    </row>
    <row r="299" spans="2:3" hidden="1">
      <c r="B299" s="12"/>
      <c r="C299" s="12"/>
    </row>
    <row r="300" spans="2:3" hidden="1">
      <c r="B300" s="12"/>
      <c r="C300" s="12"/>
    </row>
    <row r="301" spans="2:3" hidden="1">
      <c r="B301" s="12"/>
      <c r="C301" s="12"/>
    </row>
    <row r="302" spans="2:3" hidden="1">
      <c r="B302" s="12"/>
      <c r="C302" s="12"/>
    </row>
    <row r="303" spans="2:3" hidden="1">
      <c r="B303" s="12"/>
      <c r="C303" s="12"/>
    </row>
    <row r="304" spans="2:3" hidden="1">
      <c r="B304" s="12"/>
      <c r="C304" s="12"/>
    </row>
    <row r="305" spans="2:3" hidden="1">
      <c r="B305" s="12"/>
      <c r="C305" s="12"/>
    </row>
    <row r="306" spans="2:3" hidden="1">
      <c r="B306" s="12"/>
      <c r="C306" s="12"/>
    </row>
    <row r="307" spans="2:3" hidden="1">
      <c r="B307" s="12"/>
      <c r="C307" s="12"/>
    </row>
    <row r="308" spans="2:3" hidden="1">
      <c r="B308" s="12"/>
      <c r="C308" s="12"/>
    </row>
    <row r="309" spans="2:3" hidden="1">
      <c r="B309" s="12"/>
      <c r="C309" s="12"/>
    </row>
    <row r="310" spans="2:3" hidden="1">
      <c r="B310" s="12"/>
      <c r="C310" s="12"/>
    </row>
    <row r="311" spans="2:3" hidden="1">
      <c r="B311" s="12"/>
      <c r="C311" s="12"/>
    </row>
    <row r="312" spans="2:3" hidden="1">
      <c r="B312" s="12"/>
      <c r="C312" s="12"/>
    </row>
    <row r="313" spans="2:3" hidden="1">
      <c r="B313" s="12"/>
      <c r="C313" s="12"/>
    </row>
    <row r="314" spans="2:3" hidden="1">
      <c r="B314" s="12"/>
      <c r="C314" s="12"/>
    </row>
    <row r="315" spans="2:3" hidden="1">
      <c r="B315" s="12"/>
      <c r="C315" s="12"/>
    </row>
    <row r="316" spans="2:3" hidden="1">
      <c r="B316" s="12"/>
      <c r="C316" s="12"/>
    </row>
    <row r="317" spans="2:3" hidden="1">
      <c r="B317" s="12"/>
      <c r="C317" s="12"/>
    </row>
    <row r="318" spans="2:3" hidden="1">
      <c r="B318" s="12"/>
      <c r="C318" s="12"/>
    </row>
    <row r="319" spans="2:3" hidden="1">
      <c r="B319" s="12"/>
      <c r="C319" s="12"/>
    </row>
    <row r="320" spans="2:3" hidden="1">
      <c r="B320" s="12"/>
      <c r="C320" s="12"/>
    </row>
    <row r="321" spans="2:3" hidden="1">
      <c r="B321" s="12"/>
      <c r="C321" s="12"/>
    </row>
    <row r="322" spans="2:3" hidden="1">
      <c r="B322" s="12"/>
      <c r="C322" s="12"/>
    </row>
    <row r="323" spans="2:3" hidden="1">
      <c r="B323" s="12"/>
      <c r="C323" s="12"/>
    </row>
    <row r="324" spans="2:3" hidden="1">
      <c r="B324" s="12"/>
      <c r="C324" s="12"/>
    </row>
    <row r="325" spans="2:3" hidden="1">
      <c r="B325" s="12"/>
      <c r="C325" s="12"/>
    </row>
    <row r="326" spans="2:3" hidden="1">
      <c r="B326" s="12"/>
      <c r="C326" s="12"/>
    </row>
    <row r="327" spans="2:3" hidden="1">
      <c r="B327" s="12"/>
      <c r="C327" s="12"/>
    </row>
    <row r="328" spans="2:3" hidden="1">
      <c r="B328" s="12"/>
      <c r="C328" s="12"/>
    </row>
    <row r="329" spans="2:3" hidden="1">
      <c r="B329" s="12"/>
      <c r="C329" s="12"/>
    </row>
    <row r="330" spans="2:3" hidden="1">
      <c r="B330" s="12"/>
      <c r="C330" s="12"/>
    </row>
    <row r="331" spans="2:3" hidden="1">
      <c r="B331" s="12"/>
      <c r="C331" s="12"/>
    </row>
    <row r="332" spans="2:3" hidden="1">
      <c r="B332" s="12"/>
      <c r="C332" s="12"/>
    </row>
    <row r="333" spans="2:3" hidden="1">
      <c r="B333" s="12"/>
      <c r="C333" s="12"/>
    </row>
    <row r="334" spans="2:3" hidden="1">
      <c r="B334" s="12"/>
      <c r="C334" s="12"/>
    </row>
    <row r="335" spans="2:3" hidden="1">
      <c r="B335" s="12"/>
      <c r="C335" s="12"/>
    </row>
    <row r="336" spans="2:3" hidden="1">
      <c r="B336" s="12"/>
      <c r="C336" s="12"/>
    </row>
    <row r="337" spans="2:3" hidden="1">
      <c r="B337" s="12"/>
      <c r="C337" s="12"/>
    </row>
    <row r="338" spans="2:3" hidden="1">
      <c r="B338" s="12"/>
      <c r="C338" s="12"/>
    </row>
    <row r="339" spans="2:3" hidden="1">
      <c r="B339" s="12"/>
      <c r="C339" s="12"/>
    </row>
    <row r="340" spans="2:3" hidden="1">
      <c r="B340" s="12"/>
      <c r="C340" s="12"/>
    </row>
    <row r="341" spans="2:3" hidden="1">
      <c r="B341" s="12"/>
      <c r="C341" s="12"/>
    </row>
    <row r="342" spans="2:3" hidden="1">
      <c r="B342" s="12"/>
      <c r="C342" s="12"/>
    </row>
    <row r="343" spans="2:3" hidden="1">
      <c r="B343" s="12"/>
      <c r="C343" s="12"/>
    </row>
    <row r="344" spans="2:3" hidden="1">
      <c r="B344" s="12"/>
      <c r="C344" s="12"/>
    </row>
    <row r="345" spans="2:3" hidden="1">
      <c r="B345" s="12"/>
      <c r="C345" s="12"/>
    </row>
    <row r="346" spans="2:3" hidden="1">
      <c r="B346" s="12"/>
      <c r="C346" s="12"/>
    </row>
    <row r="347" spans="2:3" hidden="1">
      <c r="B347" s="12"/>
      <c r="C347" s="12"/>
    </row>
    <row r="348" spans="2:3" hidden="1">
      <c r="B348" s="12"/>
      <c r="C348" s="12"/>
    </row>
    <row r="349" spans="2:3" hidden="1">
      <c r="B349" s="12"/>
      <c r="C349" s="12"/>
    </row>
    <row r="350" spans="2:3" hidden="1">
      <c r="B350" s="12"/>
      <c r="C350" s="12"/>
    </row>
    <row r="351" spans="2:3" hidden="1">
      <c r="B351" s="12"/>
      <c r="C351" s="12"/>
    </row>
    <row r="352" spans="2:3" hidden="1">
      <c r="B352" s="12"/>
      <c r="C352" s="12"/>
    </row>
    <row r="353" spans="2:3" hidden="1">
      <c r="B353" s="12"/>
      <c r="C353" s="12"/>
    </row>
    <row r="354" spans="2:3" hidden="1">
      <c r="B354" s="12"/>
      <c r="C354" s="12"/>
    </row>
    <row r="355" spans="2:3" hidden="1">
      <c r="B355" s="12"/>
      <c r="C355" s="12"/>
    </row>
    <row r="356" spans="2:3" hidden="1">
      <c r="B356" s="12"/>
      <c r="C356" s="12"/>
    </row>
    <row r="357" spans="2:3" hidden="1">
      <c r="B357" s="12"/>
      <c r="C357" s="12"/>
    </row>
    <row r="358" spans="2:3" hidden="1">
      <c r="B358" s="12"/>
      <c r="C358" s="12"/>
    </row>
    <row r="359" spans="2:3" hidden="1">
      <c r="B359" s="12"/>
      <c r="C359" s="12"/>
    </row>
    <row r="360" spans="2:3" hidden="1">
      <c r="B360" s="12"/>
      <c r="C360" s="12"/>
    </row>
    <row r="361" spans="2:3" hidden="1">
      <c r="B361" s="12"/>
      <c r="C361" s="12"/>
    </row>
    <row r="362" spans="2:3" hidden="1">
      <c r="B362" s="12"/>
      <c r="C362" s="12"/>
    </row>
    <row r="363" spans="2:3" hidden="1">
      <c r="B363" s="12"/>
      <c r="C363" s="12"/>
    </row>
    <row r="364" spans="2:3" hidden="1">
      <c r="B364" s="12"/>
      <c r="C364" s="12"/>
    </row>
    <row r="365" spans="2:3" hidden="1">
      <c r="B365" s="12"/>
      <c r="C365" s="12"/>
    </row>
    <row r="366" spans="2:3" hidden="1">
      <c r="B366" s="12"/>
      <c r="C366" s="12"/>
    </row>
    <row r="367" spans="2:3" hidden="1">
      <c r="B367" s="12"/>
      <c r="C367" s="12"/>
    </row>
    <row r="368" spans="2:3" hidden="1">
      <c r="B368" s="12"/>
      <c r="C368" s="12"/>
    </row>
    <row r="369" spans="2:3" hidden="1">
      <c r="B369" s="12"/>
      <c r="C369" s="12"/>
    </row>
    <row r="370" spans="2:3" hidden="1">
      <c r="B370" s="12"/>
      <c r="C370" s="12"/>
    </row>
    <row r="371" spans="2:3" hidden="1">
      <c r="B371" s="12"/>
      <c r="C371" s="12"/>
    </row>
    <row r="372" spans="2:3" hidden="1">
      <c r="B372" s="12"/>
      <c r="C372" s="12"/>
    </row>
    <row r="373" spans="2:3" hidden="1">
      <c r="B373" s="12"/>
      <c r="C373" s="12"/>
    </row>
    <row r="374" spans="2:3" hidden="1">
      <c r="B374" s="12"/>
      <c r="C374" s="12"/>
    </row>
    <row r="375" spans="2:3" hidden="1">
      <c r="B375" s="12"/>
      <c r="C375" s="12"/>
    </row>
    <row r="376" spans="2:3" hidden="1">
      <c r="B376" s="12"/>
      <c r="C376" s="12"/>
    </row>
    <row r="377" spans="2:3" hidden="1">
      <c r="B377" s="12"/>
      <c r="C377" s="12"/>
    </row>
    <row r="378" spans="2:3" hidden="1">
      <c r="B378" s="12"/>
      <c r="C378" s="12"/>
    </row>
    <row r="379" spans="2:3" hidden="1">
      <c r="B379" s="12"/>
      <c r="C379" s="12"/>
    </row>
    <row r="380" spans="2:3" hidden="1">
      <c r="B380" s="12"/>
      <c r="C380" s="12"/>
    </row>
    <row r="381" spans="2:3" hidden="1">
      <c r="B381" s="12"/>
      <c r="C381" s="12"/>
    </row>
    <row r="382" spans="2:3" hidden="1">
      <c r="B382" s="12"/>
      <c r="C382" s="12"/>
    </row>
    <row r="383" spans="2:3" hidden="1">
      <c r="B383" s="12"/>
      <c r="C383" s="12"/>
    </row>
    <row r="384" spans="2:3" hidden="1">
      <c r="B384" s="12"/>
      <c r="C384" s="12"/>
    </row>
    <row r="385" spans="2:3" hidden="1">
      <c r="B385" s="12"/>
      <c r="C385" s="12"/>
    </row>
    <row r="386" spans="2:3" hidden="1">
      <c r="B386" s="12"/>
      <c r="C386" s="12"/>
    </row>
    <row r="387" spans="2:3" hidden="1">
      <c r="B387" s="12"/>
      <c r="C387" s="12"/>
    </row>
    <row r="388" spans="2:3" hidden="1">
      <c r="B388" s="12"/>
      <c r="C388" s="12"/>
    </row>
    <row r="389" spans="2:3" hidden="1">
      <c r="B389" s="12"/>
      <c r="C389" s="12"/>
    </row>
    <row r="390" spans="2:3" hidden="1">
      <c r="B390" s="12"/>
      <c r="C390" s="12"/>
    </row>
    <row r="391" spans="2:3" hidden="1">
      <c r="B391" s="12"/>
      <c r="C391" s="12"/>
    </row>
    <row r="392" spans="2:3" hidden="1">
      <c r="B392" s="12"/>
      <c r="C392" s="12"/>
    </row>
    <row r="393" spans="2:3" hidden="1">
      <c r="B393" s="12"/>
      <c r="C393" s="12"/>
    </row>
    <row r="394" spans="2:3" hidden="1">
      <c r="B394" s="12"/>
      <c r="C394" s="12"/>
    </row>
    <row r="395" spans="2:3" hidden="1">
      <c r="B395" s="12"/>
      <c r="C395" s="12"/>
    </row>
    <row r="396" spans="2:3" hidden="1">
      <c r="B396" s="12"/>
      <c r="C396" s="12"/>
    </row>
    <row r="397" spans="2:3" hidden="1">
      <c r="B397" s="12"/>
      <c r="C397" s="12"/>
    </row>
    <row r="398" spans="2:3" hidden="1">
      <c r="B398" s="12"/>
      <c r="C398" s="12"/>
    </row>
    <row r="399" spans="2:3" hidden="1">
      <c r="B399" s="12"/>
      <c r="C399" s="12"/>
    </row>
    <row r="400" spans="2:3" hidden="1">
      <c r="B400" s="12"/>
      <c r="C400" s="12"/>
    </row>
    <row r="401" spans="2:3" hidden="1">
      <c r="B401" s="12"/>
      <c r="C401" s="12"/>
    </row>
    <row r="402" spans="2:3" hidden="1">
      <c r="B402" s="12"/>
      <c r="C402" s="12"/>
    </row>
    <row r="403" spans="2:3" hidden="1">
      <c r="B403" s="12"/>
      <c r="C403" s="12"/>
    </row>
    <row r="404" spans="2:3" hidden="1">
      <c r="B404" s="12"/>
      <c r="C404" s="12"/>
    </row>
    <row r="405" spans="2:3" hidden="1">
      <c r="B405" s="12"/>
      <c r="C405" s="12"/>
    </row>
    <row r="406" spans="2:3" hidden="1">
      <c r="B406" s="12"/>
      <c r="C406" s="12"/>
    </row>
    <row r="407" spans="2:3" hidden="1">
      <c r="B407" s="12"/>
      <c r="C407" s="12"/>
    </row>
    <row r="408" spans="2:3" hidden="1">
      <c r="B408" s="12"/>
      <c r="C408" s="12"/>
    </row>
    <row r="409" spans="2:3" hidden="1">
      <c r="B409" s="12"/>
      <c r="C409" s="12"/>
    </row>
    <row r="410" spans="2:3" hidden="1">
      <c r="B410" s="12"/>
      <c r="C410" s="12"/>
    </row>
    <row r="411" spans="2:3" hidden="1">
      <c r="B411" s="12"/>
      <c r="C411" s="12"/>
    </row>
    <row r="412" spans="2:3" hidden="1">
      <c r="B412" s="12"/>
      <c r="C412" s="12"/>
    </row>
    <row r="413" spans="2:3" hidden="1">
      <c r="B413" s="12"/>
      <c r="C413" s="12"/>
    </row>
    <row r="414" spans="2:3" hidden="1">
      <c r="B414" s="12"/>
      <c r="C414" s="12"/>
    </row>
    <row r="415" spans="2:3" hidden="1">
      <c r="B415" s="12"/>
      <c r="C415" s="12"/>
    </row>
    <row r="416" spans="2:3" hidden="1">
      <c r="B416" s="12"/>
      <c r="C416" s="12"/>
    </row>
    <row r="417" spans="2:3" hidden="1">
      <c r="B417" s="12"/>
      <c r="C417" s="12"/>
    </row>
    <row r="418" spans="2:3" hidden="1">
      <c r="B418" s="12"/>
      <c r="C418" s="12"/>
    </row>
    <row r="419" spans="2:3" hidden="1">
      <c r="B419" s="12"/>
      <c r="C419" s="12"/>
    </row>
    <row r="420" spans="2:3" hidden="1">
      <c r="B420" s="12"/>
      <c r="C420" s="12"/>
    </row>
    <row r="421" spans="2:3" hidden="1">
      <c r="B421" s="12"/>
      <c r="C421" s="12"/>
    </row>
    <row r="422" spans="2:3" hidden="1">
      <c r="B422" s="12"/>
      <c r="C422" s="12"/>
    </row>
    <row r="423" spans="2:3" hidden="1">
      <c r="B423" s="12"/>
      <c r="C423" s="12"/>
    </row>
    <row r="424" spans="2:3" hidden="1">
      <c r="B424" s="12"/>
      <c r="C424" s="12"/>
    </row>
    <row r="425" spans="2:3" hidden="1">
      <c r="B425" s="12"/>
      <c r="C425" s="12"/>
    </row>
    <row r="426" spans="2:3" hidden="1">
      <c r="B426" s="12"/>
      <c r="C426" s="12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1" customWidth="1"/>
    <col min="2" max="2" width="12.42578125" style="11" customWidth="1"/>
    <col min="3" max="3" width="11.85546875" style="11" customWidth="1"/>
    <col min="4" max="4" width="11.5703125" style="12" customWidth="1"/>
    <col min="5" max="5" width="15.140625" style="12" customWidth="1"/>
    <col min="6" max="6" width="14.7109375" style="12" customWidth="1"/>
    <col min="7" max="7" width="11.7109375" style="12" customWidth="1"/>
    <col min="8" max="8" width="14.7109375" style="12" customWidth="1"/>
    <col min="9" max="9" width="26.85546875" style="12" customWidth="1"/>
    <col min="10" max="10" width="25.42578125" style="12" customWidth="1"/>
    <col min="11" max="11" width="7.5703125" style="12" customWidth="1"/>
    <col min="12" max="12" width="6.7109375" style="12" hidden="1" customWidth="1"/>
    <col min="13" max="13" width="7.7109375" style="12" hidden="1" customWidth="1"/>
    <col min="14" max="14" width="7.140625" style="12" hidden="1" customWidth="1"/>
    <col min="15" max="15" width="6" style="12" hidden="1" customWidth="1"/>
    <col min="16" max="16" width="7.85546875" style="12" hidden="1" customWidth="1"/>
    <col min="17" max="17" width="8.140625" style="12" hidden="1" customWidth="1"/>
    <col min="18" max="18" width="6.28515625" style="12" hidden="1" customWidth="1"/>
    <col min="19" max="19" width="8" style="12" hidden="1" customWidth="1"/>
    <col min="20" max="20" width="8.7109375" style="12" hidden="1" customWidth="1"/>
    <col min="21" max="21" width="10" style="12" hidden="1" customWidth="1"/>
    <col min="22" max="22" width="9.5703125" style="12" hidden="1" customWidth="1"/>
    <col min="23" max="23" width="6.140625" style="12" hidden="1" customWidth="1"/>
    <col min="24" max="25" width="5.7109375" style="12" hidden="1" customWidth="1"/>
    <col min="26" max="26" width="6.85546875" style="12" hidden="1" customWidth="1"/>
    <col min="27" max="27" width="6.42578125" style="12" hidden="1" customWidth="1"/>
    <col min="28" max="28" width="6.7109375" style="12" hidden="1" customWidth="1"/>
    <col min="29" max="29" width="7.28515625" style="12" hidden="1" customWidth="1"/>
    <col min="30" max="41" width="5.7109375" style="12" hidden="1" customWidth="1"/>
    <col min="42" max="42" width="9.140625" style="12" hidden="1" customWidth="1"/>
    <col min="43" max="49" width="0" style="12" hidden="1" customWidth="1"/>
    <col min="50" max="16384" width="9.140625" style="12" hidden="1"/>
  </cols>
  <sheetData>
    <row r="1" spans="1:48">
      <c r="A1" s="2" t="s">
        <v>0</v>
      </c>
      <c r="B1" t="s">
        <v>194</v>
      </c>
    </row>
    <row r="2" spans="1:48">
      <c r="A2" s="2" t="s">
        <v>1</v>
      </c>
    </row>
    <row r="3" spans="1:48">
      <c r="A3" s="2" t="s">
        <v>2</v>
      </c>
      <c r="B3" t="s">
        <v>195</v>
      </c>
    </row>
    <row r="4" spans="1:48">
      <c r="A4" s="2" t="s">
        <v>3</v>
      </c>
    </row>
    <row r="5" spans="1:48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6"/>
    </row>
    <row r="6" spans="1:48" ht="26.25" customHeight="1">
      <c r="A6" s="154" t="s">
        <v>140</v>
      </c>
      <c r="B6" s="155"/>
      <c r="C6" s="155"/>
      <c r="D6" s="155"/>
      <c r="E6" s="155"/>
      <c r="F6" s="155"/>
      <c r="G6" s="155"/>
      <c r="H6" s="155"/>
      <c r="I6" s="155"/>
      <c r="J6" s="156"/>
    </row>
    <row r="7" spans="1:48" s="14" customFormat="1">
      <c r="A7" s="38" t="s">
        <v>93</v>
      </c>
      <c r="B7" s="39" t="s">
        <v>46</v>
      </c>
      <c r="C7" s="39" t="s">
        <v>81</v>
      </c>
      <c r="D7" s="39" t="s">
        <v>50</v>
      </c>
      <c r="E7" s="39" t="s">
        <v>68</v>
      </c>
      <c r="F7" s="39" t="s">
        <v>184</v>
      </c>
      <c r="G7" s="39" t="s">
        <v>185</v>
      </c>
      <c r="H7" s="39" t="s">
        <v>5</v>
      </c>
      <c r="I7" s="39" t="s">
        <v>54</v>
      </c>
      <c r="J7" s="40" t="s">
        <v>180</v>
      </c>
      <c r="K7" s="12"/>
      <c r="AV7" s="12"/>
    </row>
    <row r="8" spans="1:48" s="14" customFormat="1" ht="22.5" customHeight="1">
      <c r="A8" s="15"/>
      <c r="B8" s="16"/>
      <c r="C8" s="16"/>
      <c r="D8" s="16"/>
      <c r="E8" s="16" t="s">
        <v>71</v>
      </c>
      <c r="F8" s="16" t="s">
        <v>181</v>
      </c>
      <c r="G8" s="16"/>
      <c r="H8" s="16" t="s">
        <v>6</v>
      </c>
      <c r="I8" s="24" t="s">
        <v>7</v>
      </c>
      <c r="J8" s="34" t="s">
        <v>7</v>
      </c>
      <c r="AV8" s="12"/>
    </row>
    <row r="9" spans="1:48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27" t="s">
        <v>61</v>
      </c>
      <c r="J9" s="27" t="s">
        <v>62</v>
      </c>
      <c r="AV9" s="12"/>
    </row>
    <row r="10" spans="1:48" s="18" customFormat="1" ht="18" customHeight="1">
      <c r="A10" s="19" t="s">
        <v>141</v>
      </c>
      <c r="B10" s="6"/>
      <c r="C10" s="6"/>
      <c r="D10" s="6"/>
      <c r="E10" s="6"/>
      <c r="F10" s="61">
        <v>-723005841.14999998</v>
      </c>
      <c r="G10" s="6"/>
      <c r="H10" s="61">
        <v>6823.3998838796961</v>
      </c>
      <c r="I10" s="62">
        <v>1</v>
      </c>
      <c r="J10" s="62">
        <v>2.9999999999999997E-4</v>
      </c>
      <c r="AV10" s="12"/>
    </row>
    <row r="11" spans="1:48">
      <c r="A11" s="65" t="s">
        <v>202</v>
      </c>
      <c r="B11" s="12"/>
      <c r="C11" s="12"/>
      <c r="F11" s="67">
        <v>-723005841.14999998</v>
      </c>
      <c r="H11" s="67">
        <v>6823.3998838796961</v>
      </c>
      <c r="I11" s="66">
        <v>1</v>
      </c>
      <c r="J11" s="66">
        <v>2.9999999999999997E-4</v>
      </c>
    </row>
    <row r="12" spans="1:48">
      <c r="A12" s="65" t="s">
        <v>3078</v>
      </c>
      <c r="B12" s="12"/>
      <c r="C12" s="12"/>
      <c r="F12" s="67">
        <v>0</v>
      </c>
      <c r="H12" s="67">
        <v>0</v>
      </c>
      <c r="I12" s="66">
        <v>0</v>
      </c>
      <c r="J12" s="66">
        <v>0</v>
      </c>
    </row>
    <row r="13" spans="1:48">
      <c r="A13" t="s">
        <v>252</v>
      </c>
      <c r="B13" t="s">
        <v>252</v>
      </c>
      <c r="C13" t="s">
        <v>252</v>
      </c>
      <c r="D13" t="s">
        <v>252</v>
      </c>
      <c r="F13" s="63">
        <v>0</v>
      </c>
      <c r="G13" s="63">
        <v>0</v>
      </c>
      <c r="H13" s="63">
        <v>0</v>
      </c>
      <c r="I13" s="64">
        <v>0</v>
      </c>
      <c r="J13" s="64">
        <v>0</v>
      </c>
    </row>
    <row r="14" spans="1:48">
      <c r="A14" s="65" t="s">
        <v>3079</v>
      </c>
      <c r="B14" s="12"/>
      <c r="C14" s="12"/>
      <c r="F14" s="67">
        <v>-763589841.14999998</v>
      </c>
      <c r="H14" s="67">
        <v>7216.7609872188732</v>
      </c>
      <c r="I14" s="66">
        <v>1.0576000000000001</v>
      </c>
      <c r="J14" s="66">
        <v>2.9999999999999997E-4</v>
      </c>
    </row>
    <row r="15" spans="1:48">
      <c r="A15" t="s">
        <v>3418</v>
      </c>
      <c r="B15" t="s">
        <v>3419</v>
      </c>
      <c r="C15" t="s">
        <v>120</v>
      </c>
      <c r="D15" t="s">
        <v>107</v>
      </c>
      <c r="E15" t="s">
        <v>3332</v>
      </c>
      <c r="F15" s="63">
        <v>-51536000</v>
      </c>
      <c r="G15" s="63">
        <v>-7.6836408685930815</v>
      </c>
      <c r="H15" s="63">
        <v>3959.8411580381298</v>
      </c>
      <c r="I15" s="64">
        <v>0.58030000000000004</v>
      </c>
      <c r="J15" s="64">
        <v>2.0000000000000001E-4</v>
      </c>
    </row>
    <row r="16" spans="1:48">
      <c r="A16" t="s">
        <v>3420</v>
      </c>
      <c r="B16" t="s">
        <v>3421</v>
      </c>
      <c r="C16" t="s">
        <v>120</v>
      </c>
      <c r="D16" t="s">
        <v>107</v>
      </c>
      <c r="E16" t="s">
        <v>3422</v>
      </c>
      <c r="F16" s="63">
        <v>-7785000</v>
      </c>
      <c r="G16" s="63">
        <v>-9.1536698737155415</v>
      </c>
      <c r="H16" s="63">
        <v>712.61319966875499</v>
      </c>
      <c r="I16" s="64">
        <v>0.10440000000000001</v>
      </c>
      <c r="J16" s="64">
        <v>0</v>
      </c>
    </row>
    <row r="17" spans="1:10">
      <c r="A17" t="s">
        <v>3423</v>
      </c>
      <c r="B17" t="s">
        <v>3424</v>
      </c>
      <c r="C17" t="s">
        <v>120</v>
      </c>
      <c r="D17" t="s">
        <v>107</v>
      </c>
      <c r="E17" t="s">
        <v>496</v>
      </c>
      <c r="F17" s="63">
        <v>-15000</v>
      </c>
      <c r="G17" s="63">
        <v>-0.69830251098062668</v>
      </c>
      <c r="H17" s="63">
        <v>0.104745376647094</v>
      </c>
      <c r="I17" s="64">
        <v>0</v>
      </c>
      <c r="J17" s="64">
        <v>0</v>
      </c>
    </row>
    <row r="18" spans="1:10">
      <c r="A18" t="s">
        <v>3425</v>
      </c>
      <c r="B18" t="s">
        <v>3426</v>
      </c>
      <c r="C18" t="s">
        <v>120</v>
      </c>
      <c r="D18" t="s">
        <v>107</v>
      </c>
      <c r="E18" t="s">
        <v>522</v>
      </c>
      <c r="F18" s="63">
        <v>-435000</v>
      </c>
      <c r="G18" s="63">
        <v>-1.2082848584352552</v>
      </c>
      <c r="H18" s="63">
        <v>5.2560391341933599</v>
      </c>
      <c r="I18" s="64">
        <v>8.0000000000000004E-4</v>
      </c>
      <c r="J18" s="64">
        <v>0</v>
      </c>
    </row>
    <row r="19" spans="1:10">
      <c r="A19" t="s">
        <v>3427</v>
      </c>
      <c r="B19" t="s">
        <v>3428</v>
      </c>
      <c r="C19" t="s">
        <v>120</v>
      </c>
      <c r="D19" t="s">
        <v>107</v>
      </c>
      <c r="E19" t="s">
        <v>304</v>
      </c>
      <c r="F19" s="63">
        <v>-21700000</v>
      </c>
      <c r="G19" s="63">
        <v>-5.0235753794963074</v>
      </c>
      <c r="H19" s="63">
        <v>1090.1158573507</v>
      </c>
      <c r="I19" s="64">
        <v>0.1598</v>
      </c>
      <c r="J19" s="64">
        <v>0</v>
      </c>
    </row>
    <row r="20" spans="1:10">
      <c r="A20" t="s">
        <v>3429</v>
      </c>
      <c r="B20" t="s">
        <v>3430</v>
      </c>
      <c r="C20" t="s">
        <v>120</v>
      </c>
      <c r="D20" t="s">
        <v>107</v>
      </c>
      <c r="E20" t="s">
        <v>301</v>
      </c>
      <c r="F20" s="63">
        <v>-39173000</v>
      </c>
      <c r="G20" s="63">
        <v>-9.1536699755063484</v>
      </c>
      <c r="H20" s="63">
        <v>3585.7671395051002</v>
      </c>
      <c r="I20" s="64">
        <v>0.52549999999999997</v>
      </c>
      <c r="J20" s="64">
        <v>2.0000000000000001E-4</v>
      </c>
    </row>
    <row r="21" spans="1:10">
      <c r="A21" t="s">
        <v>3431</v>
      </c>
      <c r="B21" t="s">
        <v>3432</v>
      </c>
      <c r="C21" t="s">
        <v>120</v>
      </c>
      <c r="D21" t="s">
        <v>103</v>
      </c>
      <c r="E21" t="s">
        <v>3332</v>
      </c>
      <c r="F21" s="63">
        <v>-224855000</v>
      </c>
      <c r="G21" s="63">
        <v>1.6158381827796255</v>
      </c>
      <c r="H21" s="63">
        <v>-3633.2929458891599</v>
      </c>
      <c r="I21" s="64">
        <v>-0.53249999999999997</v>
      </c>
      <c r="J21" s="64">
        <v>-2.0000000000000001E-4</v>
      </c>
    </row>
    <row r="22" spans="1:10">
      <c r="A22" t="s">
        <v>3433</v>
      </c>
      <c r="B22" t="s">
        <v>3434</v>
      </c>
      <c r="C22" t="s">
        <v>120</v>
      </c>
      <c r="D22" t="s">
        <v>103</v>
      </c>
      <c r="E22" t="s">
        <v>3332</v>
      </c>
      <c r="F22" s="63">
        <v>-10359000</v>
      </c>
      <c r="G22" s="63">
        <v>1.5242819855307665</v>
      </c>
      <c r="H22" s="63">
        <v>-157.90037088113201</v>
      </c>
      <c r="I22" s="64">
        <v>-2.3099999999999999E-2</v>
      </c>
      <c r="J22" s="64">
        <v>0</v>
      </c>
    </row>
    <row r="23" spans="1:10">
      <c r="A23" t="s">
        <v>3435</v>
      </c>
      <c r="B23" t="s">
        <v>3436</v>
      </c>
      <c r="C23" t="s">
        <v>120</v>
      </c>
      <c r="D23" t="s">
        <v>103</v>
      </c>
      <c r="E23" t="s">
        <v>651</v>
      </c>
      <c r="F23" s="63">
        <v>-16765000</v>
      </c>
      <c r="G23" s="63">
        <v>0.28005495008307502</v>
      </c>
      <c r="H23" s="63">
        <v>-46.951212381428597</v>
      </c>
      <c r="I23" s="64">
        <v>-6.8999999999999999E-3</v>
      </c>
      <c r="J23" s="64">
        <v>0</v>
      </c>
    </row>
    <row r="24" spans="1:10">
      <c r="A24" t="s">
        <v>3437</v>
      </c>
      <c r="B24" t="s">
        <v>3438</v>
      </c>
      <c r="C24" t="s">
        <v>120</v>
      </c>
      <c r="D24" t="s">
        <v>103</v>
      </c>
      <c r="E24" t="s">
        <v>651</v>
      </c>
      <c r="F24" s="63">
        <v>-10000000</v>
      </c>
      <c r="G24" s="63">
        <v>0.129934865827108</v>
      </c>
      <c r="H24" s="63">
        <v>-12.993486582710799</v>
      </c>
      <c r="I24" s="64">
        <v>-1.9E-3</v>
      </c>
      <c r="J24" s="64">
        <v>0</v>
      </c>
    </row>
    <row r="25" spans="1:10">
      <c r="A25" t="s">
        <v>3439</v>
      </c>
      <c r="B25" t="s">
        <v>3440</v>
      </c>
      <c r="C25" t="s">
        <v>120</v>
      </c>
      <c r="D25" t="s">
        <v>103</v>
      </c>
      <c r="E25" t="s">
        <v>3441</v>
      </c>
      <c r="F25" s="63">
        <v>-38500000</v>
      </c>
      <c r="G25" s="63">
        <v>3.3364358370077922</v>
      </c>
      <c r="H25" s="63">
        <v>-1284.5277972480001</v>
      </c>
      <c r="I25" s="64">
        <v>-0.1883</v>
      </c>
      <c r="J25" s="64">
        <v>-1E-4</v>
      </c>
    </row>
    <row r="26" spans="1:10">
      <c r="A26" t="s">
        <v>3442</v>
      </c>
      <c r="B26" t="s">
        <v>3443</v>
      </c>
      <c r="C26" t="s">
        <v>120</v>
      </c>
      <c r="D26" t="s">
        <v>103</v>
      </c>
      <c r="E26" t="s">
        <v>3444</v>
      </c>
      <c r="F26" s="63">
        <v>-42000000</v>
      </c>
      <c r="G26" s="63">
        <v>1.4910225097501952</v>
      </c>
      <c r="H26" s="63">
        <v>-626.22945409508202</v>
      </c>
      <c r="I26" s="64">
        <v>-9.1800000000000007E-2</v>
      </c>
      <c r="J26" s="64">
        <v>0</v>
      </c>
    </row>
    <row r="27" spans="1:10">
      <c r="A27" t="s">
        <v>3445</v>
      </c>
      <c r="B27" t="s">
        <v>3446</v>
      </c>
      <c r="C27" t="s">
        <v>120</v>
      </c>
      <c r="D27" t="s">
        <v>103</v>
      </c>
      <c r="E27" t="s">
        <v>3447</v>
      </c>
      <c r="F27" s="63">
        <v>-15000000</v>
      </c>
      <c r="G27" s="63">
        <v>1.6862343138076266</v>
      </c>
      <c r="H27" s="63">
        <v>-252.935147071144</v>
      </c>
      <c r="I27" s="64">
        <v>-3.7100000000000001E-2</v>
      </c>
      <c r="J27" s="64">
        <v>0</v>
      </c>
    </row>
    <row r="28" spans="1:10">
      <c r="A28" t="s">
        <v>3448</v>
      </c>
      <c r="B28" t="s">
        <v>3449</v>
      </c>
      <c r="C28" t="s">
        <v>120</v>
      </c>
      <c r="D28" t="s">
        <v>103</v>
      </c>
      <c r="E28" t="s">
        <v>1395</v>
      </c>
      <c r="F28" s="63">
        <v>-55000000</v>
      </c>
      <c r="G28" s="63">
        <v>0.6361062796342889</v>
      </c>
      <c r="H28" s="63">
        <v>-349.85845379886001</v>
      </c>
      <c r="I28" s="64">
        <v>-5.1299999999999998E-2</v>
      </c>
      <c r="J28" s="64">
        <v>0</v>
      </c>
    </row>
    <row r="29" spans="1:10">
      <c r="A29" t="s">
        <v>3450</v>
      </c>
      <c r="B29" t="s">
        <v>3451</v>
      </c>
      <c r="C29" t="s">
        <v>120</v>
      </c>
      <c r="D29" t="s">
        <v>103</v>
      </c>
      <c r="E29" t="s">
        <v>3452</v>
      </c>
      <c r="F29" s="63">
        <v>-28500000</v>
      </c>
      <c r="G29" s="63">
        <v>0.43608182278462199</v>
      </c>
      <c r="H29" s="63">
        <v>-124.283319493619</v>
      </c>
      <c r="I29" s="64">
        <v>-1.8200000000000001E-2</v>
      </c>
      <c r="J29" s="64">
        <v>0</v>
      </c>
    </row>
    <row r="30" spans="1:10">
      <c r="A30" t="s">
        <v>3453</v>
      </c>
      <c r="B30" t="s">
        <v>3454</v>
      </c>
      <c r="C30" t="s">
        <v>120</v>
      </c>
      <c r="D30" t="s">
        <v>103</v>
      </c>
      <c r="E30" t="s">
        <v>391</v>
      </c>
      <c r="F30" s="63">
        <v>-33000000</v>
      </c>
      <c r="G30" s="63">
        <v>-0.43192845045479999</v>
      </c>
      <c r="H30" s="63">
        <v>142.53638865008801</v>
      </c>
      <c r="I30" s="64">
        <v>2.0899999999999998E-2</v>
      </c>
      <c r="J30" s="64">
        <v>0</v>
      </c>
    </row>
    <row r="31" spans="1:10">
      <c r="A31" t="s">
        <v>3455</v>
      </c>
      <c r="B31" t="s">
        <v>3456</v>
      </c>
      <c r="C31" t="s">
        <v>120</v>
      </c>
      <c r="D31" t="s">
        <v>103</v>
      </c>
      <c r="E31" t="s">
        <v>496</v>
      </c>
      <c r="F31" s="63">
        <v>-100000</v>
      </c>
      <c r="G31" s="63">
        <v>1.4371412063569299E-2</v>
      </c>
      <c r="H31" s="63">
        <v>-1.4371412063569299E-2</v>
      </c>
      <c r="I31" s="64">
        <v>0</v>
      </c>
      <c r="J31" s="64">
        <v>0</v>
      </c>
    </row>
    <row r="32" spans="1:10">
      <c r="A32" t="s">
        <v>3457</v>
      </c>
      <c r="B32" t="s">
        <v>3458</v>
      </c>
      <c r="C32" t="s">
        <v>120</v>
      </c>
      <c r="D32" t="s">
        <v>103</v>
      </c>
      <c r="E32" t="s">
        <v>391</v>
      </c>
      <c r="F32" s="63">
        <v>-40500000</v>
      </c>
      <c r="G32" s="63">
        <v>-0.64222090222280837</v>
      </c>
      <c r="H32" s="63">
        <v>260.09946540023702</v>
      </c>
      <c r="I32" s="64">
        <v>3.8100000000000002E-2</v>
      </c>
      <c r="J32" s="64">
        <v>0</v>
      </c>
    </row>
    <row r="33" spans="1:10">
      <c r="A33" t="s">
        <v>3459</v>
      </c>
      <c r="B33" t="s">
        <v>3460</v>
      </c>
      <c r="C33" t="s">
        <v>120</v>
      </c>
      <c r="D33" t="s">
        <v>103</v>
      </c>
      <c r="E33" t="s">
        <v>3461</v>
      </c>
      <c r="F33" s="63">
        <v>-20000000</v>
      </c>
      <c r="G33" s="63">
        <v>-6.3979064457441004E-2</v>
      </c>
      <c r="H33" s="63">
        <v>12.7958128914882</v>
      </c>
      <c r="I33" s="64">
        <v>1.9E-3</v>
      </c>
      <c r="J33" s="64">
        <v>0</v>
      </c>
    </row>
    <row r="34" spans="1:10">
      <c r="A34" t="s">
        <v>3462</v>
      </c>
      <c r="B34" t="s">
        <v>3463</v>
      </c>
      <c r="C34" t="s">
        <v>120</v>
      </c>
      <c r="D34" t="s">
        <v>103</v>
      </c>
      <c r="E34" t="s">
        <v>522</v>
      </c>
      <c r="F34" s="63">
        <v>-1930000</v>
      </c>
      <c r="G34" s="63">
        <v>-0.54568283855264765</v>
      </c>
      <c r="H34" s="63">
        <v>10.5316787840661</v>
      </c>
      <c r="I34" s="64">
        <v>1.5E-3</v>
      </c>
      <c r="J34" s="64">
        <v>0</v>
      </c>
    </row>
    <row r="35" spans="1:10">
      <c r="A35" t="s">
        <v>3464</v>
      </c>
      <c r="B35" t="s">
        <v>3465</v>
      </c>
      <c r="C35" t="s">
        <v>120</v>
      </c>
      <c r="D35" t="s">
        <v>103</v>
      </c>
      <c r="E35" t="s">
        <v>1412</v>
      </c>
      <c r="F35" s="63">
        <v>-27000000</v>
      </c>
      <c r="G35" s="63">
        <v>-1.5641621369684149</v>
      </c>
      <c r="H35" s="63">
        <v>422.32377698147201</v>
      </c>
      <c r="I35" s="64">
        <v>6.1899999999999997E-2</v>
      </c>
      <c r="J35" s="64">
        <v>0</v>
      </c>
    </row>
    <row r="36" spans="1:10">
      <c r="A36" t="s">
        <v>3466</v>
      </c>
      <c r="B36" t="s">
        <v>3467</v>
      </c>
      <c r="C36" t="s">
        <v>120</v>
      </c>
      <c r="D36" t="s">
        <v>103</v>
      </c>
      <c r="E36" t="s">
        <v>3468</v>
      </c>
      <c r="F36" s="63">
        <v>-32500000</v>
      </c>
      <c r="G36" s="63">
        <v>-2.5942879449389231</v>
      </c>
      <c r="H36" s="63">
        <v>843.14358210515002</v>
      </c>
      <c r="I36" s="64">
        <v>0.1236</v>
      </c>
      <c r="J36" s="64">
        <v>0</v>
      </c>
    </row>
    <row r="37" spans="1:10">
      <c r="A37" t="s">
        <v>3469</v>
      </c>
      <c r="B37" t="s">
        <v>3470</v>
      </c>
      <c r="C37" t="s">
        <v>120</v>
      </c>
      <c r="D37" t="s">
        <v>103</v>
      </c>
      <c r="E37" t="s">
        <v>3471</v>
      </c>
      <c r="F37" s="63">
        <v>-9425000</v>
      </c>
      <c r="G37" s="63">
        <v>-5.474639395956955</v>
      </c>
      <c r="H37" s="63">
        <v>515.98476306894304</v>
      </c>
      <c r="I37" s="64">
        <v>7.5600000000000001E-2</v>
      </c>
      <c r="J37" s="64">
        <v>0</v>
      </c>
    </row>
    <row r="38" spans="1:10">
      <c r="A38" t="s">
        <v>3472</v>
      </c>
      <c r="B38" t="s">
        <v>3473</v>
      </c>
      <c r="C38" t="s">
        <v>120</v>
      </c>
      <c r="D38" t="s">
        <v>103</v>
      </c>
      <c r="E38" t="s">
        <v>3474</v>
      </c>
      <c r="F38" s="63">
        <v>-8000000</v>
      </c>
      <c r="G38" s="63">
        <v>-7.0648333961569829</v>
      </c>
      <c r="H38" s="63">
        <v>565.186671692559</v>
      </c>
      <c r="I38" s="64">
        <v>8.2799999999999999E-2</v>
      </c>
      <c r="J38" s="64">
        <v>0</v>
      </c>
    </row>
    <row r="39" spans="1:10">
      <c r="A39" t="s">
        <v>3475</v>
      </c>
      <c r="B39" t="s">
        <v>3476</v>
      </c>
      <c r="C39" t="s">
        <v>120</v>
      </c>
      <c r="D39" t="s">
        <v>107</v>
      </c>
      <c r="E39" t="s">
        <v>3477</v>
      </c>
      <c r="F39" s="63">
        <v>-25800000</v>
      </c>
      <c r="G39" s="63">
        <v>-4.0035520418926618</v>
      </c>
      <c r="H39" s="63">
        <v>1032.91642680831</v>
      </c>
      <c r="I39" s="64">
        <v>0.15140000000000001</v>
      </c>
      <c r="J39" s="64">
        <v>0</v>
      </c>
    </row>
    <row r="40" spans="1:10">
      <c r="A40" t="s">
        <v>3478</v>
      </c>
      <c r="B40" t="s">
        <v>3479</v>
      </c>
      <c r="C40" t="s">
        <v>120</v>
      </c>
      <c r="D40" t="s">
        <v>110</v>
      </c>
      <c r="E40" t="s">
        <v>3480</v>
      </c>
      <c r="F40" s="63">
        <v>-3711841.15</v>
      </c>
      <c r="G40" s="63">
        <v>-14.72398248012942</v>
      </c>
      <c r="H40" s="63">
        <v>546.53084061623395</v>
      </c>
      <c r="I40" s="64">
        <v>8.0100000000000005E-2</v>
      </c>
      <c r="J40" s="64">
        <v>0</v>
      </c>
    </row>
    <row r="41" spans="1:10">
      <c r="A41" s="65" t="s">
        <v>3417</v>
      </c>
      <c r="B41" s="12"/>
      <c r="C41" s="12"/>
      <c r="F41" s="67">
        <v>40584000</v>
      </c>
      <c r="H41" s="67">
        <v>-393.36110333917702</v>
      </c>
      <c r="I41" s="66">
        <v>-5.7599999999999998E-2</v>
      </c>
      <c r="J41" s="66">
        <v>0</v>
      </c>
    </row>
    <row r="42" spans="1:10">
      <c r="A42" t="s">
        <v>3481</v>
      </c>
      <c r="B42" t="s">
        <v>3482</v>
      </c>
      <c r="C42" t="s">
        <v>120</v>
      </c>
      <c r="D42" t="s">
        <v>107</v>
      </c>
      <c r="E42" t="s">
        <v>489</v>
      </c>
      <c r="F42" s="63">
        <v>22394000</v>
      </c>
      <c r="G42" s="63">
        <v>-0.53091384765317517</v>
      </c>
      <c r="H42" s="63">
        <v>-118.89284704345199</v>
      </c>
      <c r="I42" s="64">
        <v>-1.7399999999999999E-2</v>
      </c>
      <c r="J42" s="64">
        <v>0</v>
      </c>
    </row>
    <row r="43" spans="1:10">
      <c r="A43" t="s">
        <v>3483</v>
      </c>
      <c r="B43" t="s">
        <v>3484</v>
      </c>
      <c r="C43" t="s">
        <v>120</v>
      </c>
      <c r="D43" t="s">
        <v>107</v>
      </c>
      <c r="E43" t="s">
        <v>496</v>
      </c>
      <c r="F43" s="63">
        <v>18190000</v>
      </c>
      <c r="G43" s="63">
        <v>-1.5088964062436716</v>
      </c>
      <c r="H43" s="63">
        <v>-274.46825629572498</v>
      </c>
      <c r="I43" s="64">
        <v>-4.02E-2</v>
      </c>
      <c r="J43" s="64">
        <v>0</v>
      </c>
    </row>
    <row r="44" spans="1:10">
      <c r="A44" s="65" t="s">
        <v>3080</v>
      </c>
      <c r="B44" s="12"/>
      <c r="C44" s="12"/>
      <c r="F44" s="67">
        <v>0</v>
      </c>
      <c r="H44" s="67">
        <v>0</v>
      </c>
      <c r="I44" s="66">
        <v>0</v>
      </c>
      <c r="J44" s="66">
        <v>0</v>
      </c>
    </row>
    <row r="45" spans="1:10">
      <c r="A45" t="s">
        <v>252</v>
      </c>
      <c r="B45" t="s">
        <v>252</v>
      </c>
      <c r="C45" t="s">
        <v>252</v>
      </c>
      <c r="D45" t="s">
        <v>252</v>
      </c>
      <c r="F45" s="63">
        <v>0</v>
      </c>
      <c r="G45" s="63">
        <v>0</v>
      </c>
      <c r="H45" s="63">
        <v>0</v>
      </c>
      <c r="I45" s="64">
        <v>0</v>
      </c>
      <c r="J45" s="64">
        <v>0</v>
      </c>
    </row>
    <row r="46" spans="1:10">
      <c r="A46" s="65" t="s">
        <v>1592</v>
      </c>
      <c r="B46" s="12"/>
      <c r="C46" s="12"/>
      <c r="F46" s="67">
        <v>0</v>
      </c>
      <c r="H46" s="67">
        <v>0</v>
      </c>
      <c r="I46" s="66">
        <v>0</v>
      </c>
      <c r="J46" s="66">
        <v>0</v>
      </c>
    </row>
    <row r="47" spans="1:10">
      <c r="A47" t="s">
        <v>252</v>
      </c>
      <c r="B47" t="s">
        <v>252</v>
      </c>
      <c r="C47" t="s">
        <v>252</v>
      </c>
      <c r="D47" t="s">
        <v>252</v>
      </c>
      <c r="F47" s="63">
        <v>0</v>
      </c>
      <c r="G47" s="63">
        <v>0</v>
      </c>
      <c r="H47" s="63">
        <v>0</v>
      </c>
      <c r="I47" s="64">
        <v>0</v>
      </c>
      <c r="J47" s="64">
        <v>0</v>
      </c>
    </row>
    <row r="48" spans="1:10">
      <c r="A48" s="65" t="s">
        <v>256</v>
      </c>
      <c r="B48" s="12"/>
      <c r="C48" s="12"/>
      <c r="F48" s="67">
        <v>0</v>
      </c>
      <c r="H48" s="67">
        <v>0</v>
      </c>
      <c r="I48" s="66">
        <v>0</v>
      </c>
      <c r="J48" s="66">
        <v>0</v>
      </c>
    </row>
    <row r="49" spans="1:10">
      <c r="A49" s="65" t="s">
        <v>3078</v>
      </c>
      <c r="B49" s="12"/>
      <c r="C49" s="12"/>
      <c r="F49" s="67">
        <v>0</v>
      </c>
      <c r="H49" s="67">
        <v>0</v>
      </c>
      <c r="I49" s="66">
        <v>0</v>
      </c>
      <c r="J49" s="66">
        <v>0</v>
      </c>
    </row>
    <row r="50" spans="1:10">
      <c r="A50" t="s">
        <v>252</v>
      </c>
      <c r="B50" t="s">
        <v>252</v>
      </c>
      <c r="C50" t="s">
        <v>252</v>
      </c>
      <c r="D50" t="s">
        <v>252</v>
      </c>
      <c r="F50" s="63">
        <v>0</v>
      </c>
      <c r="G50" s="63">
        <v>0</v>
      </c>
      <c r="H50" s="63">
        <v>0</v>
      </c>
      <c r="I50" s="64">
        <v>0</v>
      </c>
      <c r="J50" s="64">
        <v>0</v>
      </c>
    </row>
    <row r="51" spans="1:10">
      <c r="A51" s="65" t="s">
        <v>3089</v>
      </c>
      <c r="B51" s="12"/>
      <c r="C51" s="12"/>
      <c r="F51" s="67">
        <v>0</v>
      </c>
      <c r="H51" s="67">
        <v>0</v>
      </c>
      <c r="I51" s="66">
        <v>0</v>
      </c>
      <c r="J51" s="66">
        <v>0</v>
      </c>
    </row>
    <row r="52" spans="1:10">
      <c r="A52" t="s">
        <v>252</v>
      </c>
      <c r="B52" t="s">
        <v>252</v>
      </c>
      <c r="C52" t="s">
        <v>252</v>
      </c>
      <c r="D52" t="s">
        <v>252</v>
      </c>
      <c r="F52" s="63">
        <v>0</v>
      </c>
      <c r="G52" s="63">
        <v>0</v>
      </c>
      <c r="H52" s="63">
        <v>0</v>
      </c>
      <c r="I52" s="64">
        <v>0</v>
      </c>
      <c r="J52" s="64">
        <v>0</v>
      </c>
    </row>
    <row r="53" spans="1:10">
      <c r="A53" s="65" t="s">
        <v>3080</v>
      </c>
      <c r="B53" s="12"/>
      <c r="C53" s="12"/>
      <c r="F53" s="67">
        <v>0</v>
      </c>
      <c r="H53" s="67">
        <v>0</v>
      </c>
      <c r="I53" s="66">
        <v>0</v>
      </c>
      <c r="J53" s="66">
        <v>0</v>
      </c>
    </row>
    <row r="54" spans="1:10">
      <c r="A54" t="s">
        <v>252</v>
      </c>
      <c r="B54" t="s">
        <v>252</v>
      </c>
      <c r="C54" t="s">
        <v>252</v>
      </c>
      <c r="D54" t="s">
        <v>252</v>
      </c>
      <c r="F54" s="63">
        <v>0</v>
      </c>
      <c r="G54" s="63">
        <v>0</v>
      </c>
      <c r="H54" s="63">
        <v>0</v>
      </c>
      <c r="I54" s="64">
        <v>0</v>
      </c>
      <c r="J54" s="64">
        <v>0</v>
      </c>
    </row>
    <row r="55" spans="1:10">
      <c r="A55" s="65" t="s">
        <v>1592</v>
      </c>
      <c r="B55" s="12"/>
      <c r="C55" s="12"/>
      <c r="F55" s="67">
        <v>0</v>
      </c>
      <c r="H55" s="67">
        <v>0</v>
      </c>
      <c r="I55" s="66">
        <v>0</v>
      </c>
      <c r="J55" s="66">
        <v>0</v>
      </c>
    </row>
    <row r="56" spans="1:10">
      <c r="A56" t="s">
        <v>252</v>
      </c>
      <c r="B56" t="s">
        <v>252</v>
      </c>
      <c r="C56" t="s">
        <v>252</v>
      </c>
      <c r="D56" t="s">
        <v>252</v>
      </c>
      <c r="F56" s="63">
        <v>0</v>
      </c>
      <c r="G56" s="63">
        <v>0</v>
      </c>
      <c r="H56" s="63">
        <v>0</v>
      </c>
      <c r="I56" s="64">
        <v>0</v>
      </c>
      <c r="J56" s="64">
        <v>0</v>
      </c>
    </row>
    <row r="57" spans="1:10">
      <c r="A57" s="140" t="s">
        <v>258</v>
      </c>
      <c r="B57" s="12"/>
      <c r="C57" s="12"/>
    </row>
    <row r="58" spans="1:10">
      <c r="A58" s="140" t="s">
        <v>396</v>
      </c>
      <c r="B58" s="12"/>
      <c r="C58" s="12"/>
    </row>
    <row r="59" spans="1:10">
      <c r="A59" s="140" t="s">
        <v>397</v>
      </c>
      <c r="B59" s="12"/>
      <c r="C59" s="12"/>
    </row>
    <row r="60" spans="1:10">
      <c r="A60" s="140" t="s">
        <v>398</v>
      </c>
      <c r="B60" s="12"/>
      <c r="C60" s="12"/>
    </row>
    <row r="61" spans="1:10" hidden="1">
      <c r="B61" s="12"/>
      <c r="C61" s="12"/>
    </row>
    <row r="62" spans="1:10" hidden="1">
      <c r="B62" s="12"/>
      <c r="C62" s="12"/>
    </row>
    <row r="63" spans="1:10" hidden="1">
      <c r="B63" s="12"/>
      <c r="C63" s="12"/>
    </row>
    <row r="64" spans="1:10" hidden="1">
      <c r="B64" s="12"/>
      <c r="C64" s="12"/>
    </row>
    <row r="65" spans="2:3" hidden="1">
      <c r="B65" s="12"/>
      <c r="C65" s="12"/>
    </row>
    <row r="66" spans="2:3" hidden="1">
      <c r="B66" s="12"/>
      <c r="C66" s="12"/>
    </row>
    <row r="67" spans="2:3" hidden="1">
      <c r="B67" s="12"/>
      <c r="C67" s="12"/>
    </row>
    <row r="68" spans="2:3" hidden="1">
      <c r="B68" s="12"/>
      <c r="C68" s="12"/>
    </row>
    <row r="69" spans="2:3" hidden="1">
      <c r="B69" s="12"/>
      <c r="C69" s="12"/>
    </row>
    <row r="70" spans="2:3" hidden="1">
      <c r="B70" s="12"/>
      <c r="C70" s="12"/>
    </row>
    <row r="71" spans="2:3" hidden="1">
      <c r="B71" s="12"/>
      <c r="C71" s="12"/>
    </row>
    <row r="72" spans="2:3" hidden="1">
      <c r="B72" s="12"/>
      <c r="C72" s="12"/>
    </row>
    <row r="73" spans="2:3" hidden="1">
      <c r="B73" s="12"/>
      <c r="C73" s="12"/>
    </row>
    <row r="74" spans="2:3" hidden="1">
      <c r="B74" s="12"/>
      <c r="C74" s="12"/>
    </row>
    <row r="75" spans="2:3" hidden="1">
      <c r="B75" s="12"/>
      <c r="C75" s="12"/>
    </row>
    <row r="76" spans="2:3" hidden="1">
      <c r="B76" s="12"/>
      <c r="C76" s="12"/>
    </row>
    <row r="77" spans="2:3" hidden="1">
      <c r="B77" s="12"/>
      <c r="C77" s="12"/>
    </row>
    <row r="78" spans="2:3" hidden="1">
      <c r="B78" s="12"/>
      <c r="C78" s="12"/>
    </row>
    <row r="79" spans="2:3" hidden="1">
      <c r="B79" s="12"/>
      <c r="C79" s="12"/>
    </row>
    <row r="80" spans="2:3" hidden="1">
      <c r="B80" s="12"/>
      <c r="C80" s="12"/>
    </row>
    <row r="81" spans="2:3" hidden="1">
      <c r="B81" s="12"/>
      <c r="C81" s="12"/>
    </row>
    <row r="82" spans="2:3" hidden="1">
      <c r="B82" s="12"/>
      <c r="C82" s="12"/>
    </row>
    <row r="83" spans="2:3" hidden="1">
      <c r="B83" s="12"/>
      <c r="C83" s="12"/>
    </row>
    <row r="84" spans="2:3" hidden="1">
      <c r="B84" s="12"/>
      <c r="C84" s="12"/>
    </row>
    <row r="85" spans="2:3" hidden="1">
      <c r="B85" s="12"/>
      <c r="C85" s="12"/>
    </row>
    <row r="86" spans="2:3" hidden="1">
      <c r="B86" s="12"/>
      <c r="C86" s="12"/>
    </row>
    <row r="87" spans="2:3" hidden="1">
      <c r="B87" s="12"/>
      <c r="C87" s="12"/>
    </row>
    <row r="88" spans="2:3" hidden="1">
      <c r="B88" s="12"/>
      <c r="C88" s="12"/>
    </row>
    <row r="89" spans="2:3" hidden="1">
      <c r="B89" s="12"/>
      <c r="C89" s="12"/>
    </row>
    <row r="90" spans="2:3" hidden="1">
      <c r="B90" s="12"/>
      <c r="C90" s="12"/>
    </row>
    <row r="91" spans="2:3" hidden="1">
      <c r="B91" s="12"/>
      <c r="C91" s="12"/>
    </row>
    <row r="92" spans="2:3" hidden="1">
      <c r="B92" s="12"/>
      <c r="C92" s="12"/>
    </row>
    <row r="93" spans="2:3" hidden="1">
      <c r="B93" s="12"/>
      <c r="C93" s="12"/>
    </row>
    <row r="94" spans="2:3" hidden="1">
      <c r="B94" s="12"/>
      <c r="C94" s="12"/>
    </row>
    <row r="95" spans="2:3" hidden="1">
      <c r="B95" s="12"/>
      <c r="C95" s="12"/>
    </row>
    <row r="96" spans="2:3" hidden="1">
      <c r="B96" s="12"/>
      <c r="C96" s="12"/>
    </row>
    <row r="97" spans="2:3" hidden="1">
      <c r="B97" s="12"/>
      <c r="C97" s="12"/>
    </row>
    <row r="98" spans="2:3" hidden="1">
      <c r="B98" s="12"/>
      <c r="C98" s="12"/>
    </row>
    <row r="99" spans="2:3" hidden="1">
      <c r="B99" s="12"/>
      <c r="C99" s="12"/>
    </row>
    <row r="100" spans="2:3" hidden="1">
      <c r="B100" s="12"/>
      <c r="C100" s="12"/>
    </row>
    <row r="101" spans="2:3" hidden="1">
      <c r="B101" s="12"/>
      <c r="C101" s="12"/>
    </row>
    <row r="102" spans="2:3" hidden="1">
      <c r="B102" s="12"/>
      <c r="C102" s="12"/>
    </row>
    <row r="103" spans="2:3" hidden="1">
      <c r="B103" s="12"/>
      <c r="C103" s="12"/>
    </row>
    <row r="104" spans="2:3" hidden="1">
      <c r="B104" s="12"/>
      <c r="C104" s="12"/>
    </row>
    <row r="105" spans="2:3" hidden="1">
      <c r="B105" s="12"/>
      <c r="C105" s="12"/>
    </row>
    <row r="106" spans="2:3" hidden="1">
      <c r="B106" s="12"/>
      <c r="C106" s="12"/>
    </row>
    <row r="107" spans="2:3" hidden="1">
      <c r="B107" s="12"/>
      <c r="C107" s="12"/>
    </row>
    <row r="108" spans="2:3" hidden="1">
      <c r="B108" s="12"/>
      <c r="C108" s="12"/>
    </row>
    <row r="109" spans="2:3" hidden="1">
      <c r="B109" s="12"/>
      <c r="C109" s="12"/>
    </row>
    <row r="110" spans="2:3" hidden="1">
      <c r="B110" s="12"/>
      <c r="C110" s="12"/>
    </row>
    <row r="111" spans="2:3" hidden="1">
      <c r="B111" s="12"/>
      <c r="C111" s="12"/>
    </row>
    <row r="112" spans="2:3" hidden="1">
      <c r="B112" s="12"/>
      <c r="C112" s="12"/>
    </row>
    <row r="113" spans="2:3" hidden="1">
      <c r="B113" s="12"/>
      <c r="C113" s="12"/>
    </row>
    <row r="114" spans="2:3" hidden="1">
      <c r="B114" s="12"/>
      <c r="C114" s="12"/>
    </row>
    <row r="115" spans="2:3" hidden="1">
      <c r="B115" s="12"/>
      <c r="C115" s="12"/>
    </row>
    <row r="116" spans="2:3" hidden="1">
      <c r="B116" s="12"/>
      <c r="C116" s="12"/>
    </row>
    <row r="117" spans="2:3" hidden="1">
      <c r="B117" s="12"/>
      <c r="C117" s="12"/>
    </row>
    <row r="118" spans="2:3" hidden="1">
      <c r="B118" s="12"/>
      <c r="C118" s="12"/>
    </row>
    <row r="119" spans="2:3" hidden="1">
      <c r="B119" s="12"/>
      <c r="C119" s="12"/>
    </row>
    <row r="120" spans="2:3" hidden="1">
      <c r="B120" s="12"/>
      <c r="C120" s="12"/>
    </row>
    <row r="121" spans="2:3" hidden="1">
      <c r="B121" s="12"/>
      <c r="C121" s="12"/>
    </row>
    <row r="122" spans="2:3" hidden="1">
      <c r="B122" s="12"/>
      <c r="C122" s="12"/>
    </row>
    <row r="123" spans="2:3" hidden="1">
      <c r="B123" s="12"/>
      <c r="C123" s="12"/>
    </row>
    <row r="124" spans="2:3" hidden="1">
      <c r="B124" s="12"/>
      <c r="C124" s="12"/>
    </row>
    <row r="125" spans="2:3" hidden="1">
      <c r="B125" s="12"/>
      <c r="C125" s="12"/>
    </row>
    <row r="126" spans="2:3" hidden="1">
      <c r="B126" s="12"/>
      <c r="C126" s="12"/>
    </row>
    <row r="127" spans="2:3" hidden="1">
      <c r="B127" s="12"/>
      <c r="C127" s="12"/>
    </row>
    <row r="128" spans="2:3" hidden="1">
      <c r="B128" s="12"/>
      <c r="C128" s="12"/>
    </row>
    <row r="129" spans="2:3" hidden="1">
      <c r="B129" s="12"/>
      <c r="C129" s="12"/>
    </row>
    <row r="130" spans="2:3" hidden="1">
      <c r="B130" s="12"/>
      <c r="C130" s="12"/>
    </row>
    <row r="131" spans="2:3" hidden="1">
      <c r="B131" s="12"/>
      <c r="C131" s="12"/>
    </row>
    <row r="132" spans="2:3" hidden="1">
      <c r="B132" s="12"/>
      <c r="C132" s="12"/>
    </row>
    <row r="133" spans="2:3" hidden="1">
      <c r="B133" s="12"/>
      <c r="C133" s="12"/>
    </row>
    <row r="134" spans="2:3" hidden="1">
      <c r="B134" s="12"/>
      <c r="C134" s="12"/>
    </row>
    <row r="135" spans="2:3" hidden="1">
      <c r="B135" s="12"/>
      <c r="C135" s="12"/>
    </row>
    <row r="136" spans="2:3" hidden="1">
      <c r="B136" s="12"/>
      <c r="C136" s="12"/>
    </row>
    <row r="137" spans="2:3" hidden="1">
      <c r="B137" s="12"/>
      <c r="C137" s="12"/>
    </row>
    <row r="138" spans="2:3" hidden="1">
      <c r="B138" s="12"/>
      <c r="C138" s="12"/>
    </row>
    <row r="139" spans="2:3" hidden="1">
      <c r="B139" s="12"/>
      <c r="C139" s="12"/>
    </row>
    <row r="140" spans="2:3" hidden="1">
      <c r="B140" s="12"/>
      <c r="C140" s="12"/>
    </row>
    <row r="141" spans="2:3" hidden="1">
      <c r="B141" s="12"/>
      <c r="C141" s="12"/>
    </row>
    <row r="142" spans="2:3" hidden="1">
      <c r="B142" s="12"/>
      <c r="C142" s="12"/>
    </row>
    <row r="143" spans="2:3" hidden="1">
      <c r="B143" s="12"/>
      <c r="C143" s="12"/>
    </row>
    <row r="144" spans="2:3" hidden="1">
      <c r="B144" s="12"/>
      <c r="C144" s="12"/>
    </row>
    <row r="145" spans="2:3" hidden="1">
      <c r="B145" s="12"/>
      <c r="C145" s="12"/>
    </row>
    <row r="146" spans="2:3" hidden="1">
      <c r="B146" s="12"/>
      <c r="C146" s="12"/>
    </row>
    <row r="147" spans="2:3" hidden="1">
      <c r="B147" s="12"/>
      <c r="C147" s="12"/>
    </row>
    <row r="148" spans="2:3" hidden="1">
      <c r="B148" s="12"/>
      <c r="C148" s="12"/>
    </row>
    <row r="149" spans="2:3" hidden="1">
      <c r="B149" s="12"/>
      <c r="C149" s="12"/>
    </row>
    <row r="150" spans="2:3" hidden="1">
      <c r="B150" s="12"/>
      <c r="C150" s="12"/>
    </row>
    <row r="151" spans="2:3" hidden="1">
      <c r="B151" s="12"/>
      <c r="C151" s="12"/>
    </row>
    <row r="152" spans="2:3" hidden="1">
      <c r="B152" s="12"/>
      <c r="C152" s="12"/>
    </row>
    <row r="153" spans="2:3" hidden="1">
      <c r="B153" s="12"/>
      <c r="C153" s="12"/>
    </row>
    <row r="154" spans="2:3" hidden="1">
      <c r="B154" s="12"/>
      <c r="C154" s="12"/>
    </row>
    <row r="155" spans="2:3" hidden="1">
      <c r="B155" s="12"/>
      <c r="C155" s="12"/>
    </row>
    <row r="156" spans="2:3" hidden="1">
      <c r="B156" s="12"/>
      <c r="C156" s="12"/>
    </row>
    <row r="157" spans="2:3" hidden="1">
      <c r="B157" s="12"/>
      <c r="C157" s="12"/>
    </row>
    <row r="158" spans="2:3" hidden="1">
      <c r="B158" s="12"/>
      <c r="C158" s="12"/>
    </row>
    <row r="159" spans="2:3" hidden="1">
      <c r="B159" s="12"/>
      <c r="C159" s="12"/>
    </row>
    <row r="160" spans="2:3" hidden="1">
      <c r="B160" s="12"/>
      <c r="C160" s="12"/>
    </row>
    <row r="161" spans="2:3" hidden="1">
      <c r="B161" s="12"/>
      <c r="C161" s="12"/>
    </row>
    <row r="162" spans="2:3" hidden="1">
      <c r="B162" s="12"/>
      <c r="C162" s="12"/>
    </row>
    <row r="163" spans="2:3" hidden="1">
      <c r="B163" s="12"/>
      <c r="C163" s="12"/>
    </row>
    <row r="164" spans="2:3" hidden="1">
      <c r="B164" s="12"/>
      <c r="C164" s="12"/>
    </row>
    <row r="165" spans="2:3" hidden="1">
      <c r="B165" s="12"/>
      <c r="C165" s="12"/>
    </row>
    <row r="166" spans="2:3" hidden="1">
      <c r="B166" s="12"/>
      <c r="C166" s="12"/>
    </row>
    <row r="167" spans="2:3" hidden="1">
      <c r="B167" s="12"/>
      <c r="C167" s="12"/>
    </row>
    <row r="168" spans="2:3" hidden="1">
      <c r="B168" s="12"/>
      <c r="C168" s="12"/>
    </row>
    <row r="169" spans="2:3" hidden="1">
      <c r="B169" s="12"/>
      <c r="C169" s="12"/>
    </row>
    <row r="170" spans="2:3" hidden="1">
      <c r="B170" s="12"/>
      <c r="C170" s="12"/>
    </row>
    <row r="171" spans="2:3" hidden="1">
      <c r="B171" s="12"/>
      <c r="C171" s="12"/>
    </row>
    <row r="172" spans="2:3" hidden="1">
      <c r="B172" s="12"/>
      <c r="C172" s="12"/>
    </row>
    <row r="173" spans="2:3" hidden="1">
      <c r="B173" s="12"/>
      <c r="C173" s="12"/>
    </row>
    <row r="174" spans="2:3" hidden="1">
      <c r="B174" s="12"/>
      <c r="C174" s="12"/>
    </row>
    <row r="175" spans="2:3" hidden="1">
      <c r="B175" s="12"/>
      <c r="C175" s="12"/>
    </row>
    <row r="176" spans="2:3" hidden="1">
      <c r="B176" s="12"/>
      <c r="C176" s="12"/>
    </row>
    <row r="177" spans="2:3" hidden="1">
      <c r="B177" s="12"/>
      <c r="C177" s="12"/>
    </row>
    <row r="178" spans="2:3" hidden="1">
      <c r="B178" s="12"/>
      <c r="C178" s="12"/>
    </row>
    <row r="179" spans="2:3" hidden="1">
      <c r="B179" s="12"/>
      <c r="C179" s="12"/>
    </row>
    <row r="180" spans="2:3" hidden="1">
      <c r="B180" s="12"/>
      <c r="C180" s="12"/>
    </row>
    <row r="181" spans="2:3" hidden="1">
      <c r="B181" s="12"/>
      <c r="C181" s="12"/>
    </row>
    <row r="182" spans="2:3" hidden="1">
      <c r="B182" s="12"/>
      <c r="C182" s="12"/>
    </row>
    <row r="183" spans="2:3" hidden="1">
      <c r="B183" s="12"/>
      <c r="C183" s="12"/>
    </row>
    <row r="184" spans="2:3" hidden="1">
      <c r="B184" s="12"/>
      <c r="C184" s="12"/>
    </row>
    <row r="185" spans="2:3" hidden="1">
      <c r="B185" s="12"/>
      <c r="C185" s="12"/>
    </row>
    <row r="186" spans="2:3" hidden="1">
      <c r="B186" s="12"/>
      <c r="C186" s="12"/>
    </row>
    <row r="187" spans="2:3" hidden="1">
      <c r="B187" s="12"/>
      <c r="C187" s="12"/>
    </row>
    <row r="188" spans="2:3" hidden="1">
      <c r="B188" s="12"/>
      <c r="C188" s="12"/>
    </row>
    <row r="189" spans="2:3" hidden="1">
      <c r="B189" s="12"/>
      <c r="C189" s="12"/>
    </row>
    <row r="190" spans="2:3" hidden="1">
      <c r="B190" s="12"/>
      <c r="C190" s="12"/>
    </row>
    <row r="191" spans="2:3" hidden="1">
      <c r="B191" s="12"/>
      <c r="C191" s="12"/>
    </row>
    <row r="192" spans="2:3" hidden="1">
      <c r="B192" s="12"/>
      <c r="C192" s="12"/>
    </row>
    <row r="193" spans="2:3" hidden="1">
      <c r="B193" s="12"/>
      <c r="C193" s="12"/>
    </row>
    <row r="194" spans="2:3" hidden="1">
      <c r="B194" s="12"/>
      <c r="C194" s="12"/>
    </row>
    <row r="195" spans="2:3" hidden="1">
      <c r="B195" s="12"/>
      <c r="C195" s="12"/>
    </row>
    <row r="196" spans="2:3" hidden="1">
      <c r="B196" s="12"/>
      <c r="C196" s="12"/>
    </row>
    <row r="197" spans="2:3" hidden="1">
      <c r="B197" s="12"/>
      <c r="C197" s="12"/>
    </row>
    <row r="198" spans="2:3" hidden="1">
      <c r="B198" s="12"/>
      <c r="C198" s="12"/>
    </row>
    <row r="199" spans="2:3" hidden="1">
      <c r="B199" s="12"/>
      <c r="C199" s="12"/>
    </row>
    <row r="200" spans="2:3" hidden="1">
      <c r="B200" s="12"/>
      <c r="C200" s="12"/>
    </row>
    <row r="201" spans="2:3" hidden="1">
      <c r="B201" s="12"/>
      <c r="C201" s="12"/>
    </row>
    <row r="202" spans="2:3" hidden="1">
      <c r="B202" s="12"/>
      <c r="C202" s="12"/>
    </row>
    <row r="203" spans="2:3" hidden="1">
      <c r="B203" s="12"/>
      <c r="C203" s="12"/>
    </row>
    <row r="204" spans="2:3" hidden="1">
      <c r="B204" s="12"/>
      <c r="C204" s="12"/>
    </row>
    <row r="205" spans="2:3" hidden="1">
      <c r="B205" s="12"/>
      <c r="C205" s="12"/>
    </row>
    <row r="206" spans="2:3" hidden="1">
      <c r="B206" s="12"/>
      <c r="C206" s="12"/>
    </row>
    <row r="207" spans="2:3" hidden="1">
      <c r="B207" s="12"/>
      <c r="C207" s="12"/>
    </row>
    <row r="208" spans="2:3" hidden="1">
      <c r="B208" s="12"/>
      <c r="C208" s="12"/>
    </row>
    <row r="209" spans="2:3" hidden="1">
      <c r="B209" s="12"/>
      <c r="C209" s="12"/>
    </row>
    <row r="210" spans="2:3" hidden="1">
      <c r="B210" s="12"/>
      <c r="C210" s="12"/>
    </row>
    <row r="211" spans="2:3" hidden="1">
      <c r="B211" s="12"/>
      <c r="C211" s="12"/>
    </row>
    <row r="212" spans="2:3" hidden="1">
      <c r="B212" s="12"/>
      <c r="C212" s="12"/>
    </row>
    <row r="213" spans="2:3" hidden="1">
      <c r="B213" s="12"/>
      <c r="C213" s="12"/>
    </row>
    <row r="214" spans="2:3" hidden="1">
      <c r="B214" s="12"/>
      <c r="C214" s="12"/>
    </row>
    <row r="215" spans="2:3" hidden="1">
      <c r="B215" s="12"/>
      <c r="C215" s="12"/>
    </row>
    <row r="216" spans="2:3" hidden="1">
      <c r="B216" s="12"/>
      <c r="C216" s="12"/>
    </row>
    <row r="217" spans="2:3" hidden="1">
      <c r="B217" s="12"/>
      <c r="C217" s="12"/>
    </row>
    <row r="218" spans="2:3" hidden="1">
      <c r="B218" s="12"/>
      <c r="C218" s="12"/>
    </row>
    <row r="219" spans="2:3" hidden="1">
      <c r="B219" s="12"/>
      <c r="C219" s="12"/>
    </row>
    <row r="220" spans="2:3" hidden="1">
      <c r="B220" s="12"/>
      <c r="C220" s="12"/>
    </row>
    <row r="221" spans="2:3" hidden="1">
      <c r="B221" s="12"/>
      <c r="C221" s="12"/>
    </row>
    <row r="222" spans="2:3" hidden="1">
      <c r="B222" s="12"/>
      <c r="C222" s="12"/>
    </row>
    <row r="223" spans="2:3" hidden="1">
      <c r="B223" s="12"/>
      <c r="C223" s="12"/>
    </row>
    <row r="224" spans="2:3" hidden="1">
      <c r="B224" s="12"/>
      <c r="C224" s="12"/>
    </row>
    <row r="225" spans="2:3" hidden="1">
      <c r="B225" s="12"/>
      <c r="C225" s="12"/>
    </row>
    <row r="226" spans="2:3" hidden="1">
      <c r="B226" s="12"/>
      <c r="C226" s="12"/>
    </row>
    <row r="227" spans="2:3" hidden="1">
      <c r="B227" s="12"/>
      <c r="C227" s="12"/>
    </row>
    <row r="228" spans="2:3" hidden="1">
      <c r="B228" s="12"/>
      <c r="C228" s="12"/>
    </row>
    <row r="229" spans="2:3" hidden="1">
      <c r="B229" s="12"/>
      <c r="C229" s="12"/>
    </row>
    <row r="230" spans="2:3" hidden="1">
      <c r="B230" s="12"/>
      <c r="C230" s="12"/>
    </row>
    <row r="231" spans="2:3" hidden="1">
      <c r="B231" s="12"/>
      <c r="C231" s="12"/>
    </row>
    <row r="232" spans="2:3" hidden="1">
      <c r="B232" s="12"/>
      <c r="C232" s="12"/>
    </row>
    <row r="233" spans="2:3" hidden="1">
      <c r="B233" s="12"/>
      <c r="C233" s="12"/>
    </row>
    <row r="234" spans="2:3" hidden="1">
      <c r="B234" s="12"/>
      <c r="C234" s="12"/>
    </row>
    <row r="235" spans="2:3" hidden="1">
      <c r="B235" s="12"/>
      <c r="C235" s="12"/>
    </row>
    <row r="236" spans="2:3" hidden="1">
      <c r="B236" s="12"/>
      <c r="C236" s="12"/>
    </row>
    <row r="237" spans="2:3" hidden="1">
      <c r="B237" s="12"/>
      <c r="C237" s="12"/>
    </row>
    <row r="238" spans="2:3" hidden="1">
      <c r="B238" s="12"/>
      <c r="C238" s="12"/>
    </row>
    <row r="239" spans="2:3" hidden="1">
      <c r="B239" s="12"/>
      <c r="C239" s="12"/>
    </row>
    <row r="240" spans="2:3" hidden="1">
      <c r="B240" s="12"/>
      <c r="C240" s="12"/>
    </row>
    <row r="241" spans="2:3" hidden="1">
      <c r="B241" s="12"/>
      <c r="C241" s="12"/>
    </row>
    <row r="242" spans="2:3" hidden="1">
      <c r="B242" s="12"/>
      <c r="C242" s="12"/>
    </row>
    <row r="243" spans="2:3" hidden="1">
      <c r="B243" s="12"/>
      <c r="C243" s="12"/>
    </row>
    <row r="244" spans="2:3" hidden="1">
      <c r="B244" s="12"/>
      <c r="C244" s="12"/>
    </row>
    <row r="245" spans="2:3" hidden="1">
      <c r="B245" s="12"/>
      <c r="C245" s="12"/>
    </row>
    <row r="246" spans="2:3" hidden="1">
      <c r="B246" s="12"/>
      <c r="C246" s="12"/>
    </row>
    <row r="247" spans="2:3" hidden="1">
      <c r="B247" s="12"/>
      <c r="C247" s="12"/>
    </row>
    <row r="248" spans="2:3" hidden="1">
      <c r="B248" s="12"/>
      <c r="C248" s="12"/>
    </row>
    <row r="249" spans="2:3" hidden="1">
      <c r="B249" s="12"/>
      <c r="C249" s="12"/>
    </row>
    <row r="250" spans="2:3" hidden="1">
      <c r="B250" s="12"/>
      <c r="C250" s="12"/>
    </row>
    <row r="251" spans="2:3" hidden="1">
      <c r="B251" s="12"/>
      <c r="C251" s="12"/>
    </row>
    <row r="252" spans="2:3" hidden="1">
      <c r="B252" s="12"/>
      <c r="C252" s="12"/>
    </row>
    <row r="253" spans="2:3" hidden="1">
      <c r="B253" s="12"/>
      <c r="C253" s="12"/>
    </row>
    <row r="254" spans="2:3" hidden="1">
      <c r="B254" s="12"/>
      <c r="C254" s="12"/>
    </row>
    <row r="255" spans="2:3" hidden="1">
      <c r="B255" s="12"/>
      <c r="C255" s="12"/>
    </row>
    <row r="256" spans="2:3" hidden="1">
      <c r="B256" s="12"/>
      <c r="C256" s="12"/>
    </row>
    <row r="257" spans="2:3" hidden="1">
      <c r="B257" s="12"/>
      <c r="C257" s="12"/>
    </row>
    <row r="258" spans="2:3" hidden="1">
      <c r="B258" s="12"/>
      <c r="C258" s="12"/>
    </row>
    <row r="259" spans="2:3" hidden="1">
      <c r="B259" s="12"/>
      <c r="C259" s="12"/>
    </row>
    <row r="260" spans="2:3" hidden="1">
      <c r="B260" s="12"/>
      <c r="C260" s="12"/>
    </row>
    <row r="261" spans="2:3" hidden="1">
      <c r="B261" s="12"/>
      <c r="C261" s="12"/>
    </row>
    <row r="262" spans="2:3" hidden="1">
      <c r="B262" s="12"/>
      <c r="C262" s="12"/>
    </row>
    <row r="263" spans="2:3" hidden="1">
      <c r="B263" s="12"/>
      <c r="C263" s="12"/>
    </row>
    <row r="264" spans="2:3" hidden="1">
      <c r="B264" s="12"/>
      <c r="C264" s="12"/>
    </row>
    <row r="265" spans="2:3" hidden="1">
      <c r="B265" s="12"/>
      <c r="C265" s="12"/>
    </row>
    <row r="266" spans="2:3" hidden="1">
      <c r="B266" s="12"/>
      <c r="C266" s="12"/>
    </row>
    <row r="267" spans="2:3" hidden="1">
      <c r="B267" s="12"/>
      <c r="C267" s="12"/>
    </row>
    <row r="268" spans="2:3" hidden="1">
      <c r="B268" s="12"/>
      <c r="C268" s="12"/>
    </row>
    <row r="269" spans="2:3" hidden="1">
      <c r="B269" s="12"/>
      <c r="C269" s="12"/>
    </row>
    <row r="270" spans="2:3" hidden="1">
      <c r="B270" s="12"/>
      <c r="C270" s="12"/>
    </row>
    <row r="271" spans="2:3" hidden="1">
      <c r="B271" s="12"/>
      <c r="C271" s="12"/>
    </row>
    <row r="272" spans="2:3" hidden="1">
      <c r="B272" s="12"/>
      <c r="C272" s="12"/>
    </row>
    <row r="273" spans="2:3" hidden="1">
      <c r="B273" s="12"/>
      <c r="C273" s="12"/>
    </row>
    <row r="274" spans="2:3" hidden="1">
      <c r="B274" s="12"/>
      <c r="C274" s="12"/>
    </row>
    <row r="275" spans="2:3" hidden="1">
      <c r="B275" s="12"/>
      <c r="C275" s="12"/>
    </row>
    <row r="276" spans="2:3" hidden="1">
      <c r="B276" s="12"/>
      <c r="C276" s="12"/>
    </row>
    <row r="277" spans="2:3" hidden="1">
      <c r="B277" s="12"/>
      <c r="C277" s="12"/>
    </row>
    <row r="278" spans="2:3" hidden="1">
      <c r="B278" s="12"/>
      <c r="C278" s="12"/>
    </row>
    <row r="279" spans="2:3" hidden="1">
      <c r="B279" s="12"/>
      <c r="C279" s="12"/>
    </row>
    <row r="280" spans="2:3" hidden="1">
      <c r="B280" s="12"/>
      <c r="C280" s="12"/>
    </row>
    <row r="281" spans="2:3" hidden="1">
      <c r="B281" s="12"/>
      <c r="C281" s="12"/>
    </row>
    <row r="282" spans="2:3" hidden="1">
      <c r="B282" s="12"/>
      <c r="C282" s="12"/>
    </row>
    <row r="283" spans="2:3" hidden="1">
      <c r="B283" s="12"/>
      <c r="C283" s="12"/>
    </row>
    <row r="284" spans="2:3" hidden="1">
      <c r="B284" s="12"/>
      <c r="C284" s="12"/>
    </row>
    <row r="285" spans="2:3" hidden="1">
      <c r="B285" s="12"/>
      <c r="C285" s="12"/>
    </row>
    <row r="286" spans="2:3" hidden="1">
      <c r="B286" s="12"/>
      <c r="C286" s="12"/>
    </row>
    <row r="287" spans="2:3" hidden="1">
      <c r="B287" s="12"/>
      <c r="C287" s="12"/>
    </row>
    <row r="288" spans="2:3" hidden="1">
      <c r="B288" s="12"/>
      <c r="C288" s="12"/>
    </row>
    <row r="289" spans="2:3" hidden="1">
      <c r="B289" s="12"/>
      <c r="C289" s="12"/>
    </row>
    <row r="290" spans="2:3" hidden="1">
      <c r="B290" s="12"/>
      <c r="C290" s="12"/>
    </row>
    <row r="291" spans="2:3" hidden="1">
      <c r="B291" s="12"/>
      <c r="C291" s="12"/>
    </row>
    <row r="292" spans="2:3" hidden="1">
      <c r="B292" s="12"/>
      <c r="C292" s="12"/>
    </row>
    <row r="293" spans="2:3" hidden="1">
      <c r="B293" s="12"/>
      <c r="C293" s="12"/>
    </row>
    <row r="294" spans="2:3" hidden="1">
      <c r="B294" s="12"/>
      <c r="C294" s="12"/>
    </row>
    <row r="295" spans="2:3" hidden="1">
      <c r="B295" s="12"/>
      <c r="C295" s="12"/>
    </row>
    <row r="296" spans="2:3" hidden="1">
      <c r="B296" s="12"/>
      <c r="C296" s="12"/>
    </row>
    <row r="297" spans="2:3" hidden="1">
      <c r="B297" s="12"/>
      <c r="C297" s="12"/>
    </row>
    <row r="298" spans="2:3" hidden="1">
      <c r="B298" s="12"/>
      <c r="C298" s="12"/>
    </row>
    <row r="299" spans="2:3" hidden="1">
      <c r="B299" s="12"/>
      <c r="C299" s="12"/>
    </row>
    <row r="300" spans="2:3" hidden="1">
      <c r="B300" s="12"/>
      <c r="C300" s="12"/>
    </row>
    <row r="301" spans="2:3" hidden="1">
      <c r="B301" s="12"/>
      <c r="C301" s="12"/>
    </row>
    <row r="302" spans="2:3" hidden="1">
      <c r="B302" s="12"/>
      <c r="C302" s="12"/>
    </row>
    <row r="303" spans="2:3" hidden="1">
      <c r="B303" s="12"/>
      <c r="C303" s="12"/>
    </row>
    <row r="304" spans="2:3" hidden="1">
      <c r="B304" s="12"/>
      <c r="C304" s="12"/>
    </row>
    <row r="305" spans="2:3" hidden="1">
      <c r="B305" s="12"/>
      <c r="C305" s="12"/>
    </row>
    <row r="306" spans="2:3" hidden="1">
      <c r="B306" s="12"/>
      <c r="C306" s="12"/>
    </row>
    <row r="307" spans="2:3" hidden="1">
      <c r="B307" s="12"/>
      <c r="C307" s="12"/>
    </row>
    <row r="308" spans="2:3" hidden="1">
      <c r="B308" s="12"/>
      <c r="C308" s="12"/>
    </row>
    <row r="309" spans="2:3" hidden="1">
      <c r="B309" s="12"/>
      <c r="C309" s="12"/>
    </row>
    <row r="310" spans="2:3" hidden="1">
      <c r="B310" s="12"/>
      <c r="C310" s="12"/>
    </row>
    <row r="311" spans="2:3" hidden="1">
      <c r="B311" s="12"/>
      <c r="C311" s="12"/>
    </row>
    <row r="312" spans="2:3" hidden="1">
      <c r="B312" s="12"/>
      <c r="C312" s="12"/>
    </row>
    <row r="313" spans="2:3" hidden="1">
      <c r="B313" s="12"/>
      <c r="C313" s="12"/>
    </row>
    <row r="314" spans="2:3" hidden="1">
      <c r="B314" s="12"/>
      <c r="C314" s="12"/>
    </row>
    <row r="315" spans="2:3" hidden="1">
      <c r="B315" s="12"/>
      <c r="C315" s="12"/>
    </row>
    <row r="316" spans="2:3" hidden="1">
      <c r="B316" s="12"/>
      <c r="C316" s="12"/>
    </row>
    <row r="317" spans="2:3" hidden="1">
      <c r="B317" s="12"/>
      <c r="C317" s="12"/>
    </row>
    <row r="318" spans="2:3" hidden="1">
      <c r="B318" s="12"/>
      <c r="C318" s="12"/>
    </row>
    <row r="319" spans="2:3" hidden="1">
      <c r="B319" s="12"/>
      <c r="C319" s="12"/>
    </row>
    <row r="320" spans="2:3" hidden="1">
      <c r="B320" s="12"/>
      <c r="C320" s="12"/>
    </row>
    <row r="321" spans="2:3" hidden="1">
      <c r="B321" s="12"/>
      <c r="C321" s="12"/>
    </row>
    <row r="322" spans="2:3" hidden="1">
      <c r="B322" s="12"/>
      <c r="C322" s="12"/>
    </row>
    <row r="323" spans="2:3" hidden="1">
      <c r="B323" s="12"/>
      <c r="C323" s="12"/>
    </row>
    <row r="324" spans="2:3" hidden="1">
      <c r="B324" s="12"/>
      <c r="C324" s="12"/>
    </row>
    <row r="325" spans="2:3" hidden="1">
      <c r="B325" s="12"/>
      <c r="C325" s="12"/>
    </row>
    <row r="326" spans="2:3" hidden="1">
      <c r="B326" s="12"/>
      <c r="C326" s="12"/>
    </row>
    <row r="327" spans="2:3" hidden="1">
      <c r="B327" s="12"/>
      <c r="C327" s="12"/>
    </row>
    <row r="328" spans="2:3" hidden="1">
      <c r="B328" s="12"/>
      <c r="C328" s="12"/>
    </row>
    <row r="329" spans="2:3" hidden="1">
      <c r="B329" s="12"/>
      <c r="C329" s="12"/>
    </row>
    <row r="330" spans="2:3" hidden="1">
      <c r="B330" s="12"/>
      <c r="C330" s="12"/>
    </row>
    <row r="331" spans="2:3" hidden="1">
      <c r="B331" s="12"/>
      <c r="C331" s="12"/>
    </row>
    <row r="332" spans="2:3" hidden="1">
      <c r="B332" s="12"/>
      <c r="C332" s="12"/>
    </row>
    <row r="333" spans="2:3" hidden="1">
      <c r="B333" s="12"/>
      <c r="C333" s="12"/>
    </row>
    <row r="334" spans="2:3" hidden="1">
      <c r="B334" s="12"/>
      <c r="C334" s="12"/>
    </row>
    <row r="335" spans="2:3" hidden="1">
      <c r="B335" s="12"/>
      <c r="C335" s="12"/>
    </row>
    <row r="336" spans="2:3" hidden="1">
      <c r="B336" s="12"/>
      <c r="C336" s="12"/>
    </row>
    <row r="337" spans="2:3" hidden="1">
      <c r="B337" s="12"/>
      <c r="C337" s="12"/>
    </row>
    <row r="338" spans="2:3" hidden="1">
      <c r="B338" s="12"/>
      <c r="C338" s="12"/>
    </row>
    <row r="339" spans="2:3" hidden="1">
      <c r="B339" s="12"/>
      <c r="C339" s="12"/>
    </row>
    <row r="340" spans="2:3" hidden="1">
      <c r="B340" s="12"/>
      <c r="C340" s="12"/>
    </row>
    <row r="341" spans="2:3" hidden="1">
      <c r="B341" s="12"/>
      <c r="C341" s="12"/>
    </row>
    <row r="342" spans="2:3" hidden="1">
      <c r="B342" s="12"/>
      <c r="C342" s="12"/>
    </row>
    <row r="343" spans="2:3" hidden="1">
      <c r="B343" s="12"/>
      <c r="C343" s="12"/>
    </row>
    <row r="344" spans="2:3" hidden="1">
      <c r="B344" s="12"/>
      <c r="C344" s="12"/>
    </row>
    <row r="345" spans="2:3" hidden="1">
      <c r="B345" s="12"/>
      <c r="C345" s="12"/>
    </row>
    <row r="346" spans="2:3" hidden="1">
      <c r="B346" s="12"/>
      <c r="C346" s="12"/>
    </row>
    <row r="347" spans="2:3" hidden="1">
      <c r="B347" s="12"/>
      <c r="C347" s="12"/>
    </row>
    <row r="348" spans="2:3" hidden="1">
      <c r="B348" s="12"/>
      <c r="C348" s="12"/>
    </row>
    <row r="349" spans="2:3" hidden="1">
      <c r="B349" s="12"/>
      <c r="C349" s="12"/>
    </row>
    <row r="350" spans="2:3" hidden="1">
      <c r="B350" s="12"/>
      <c r="C350" s="12"/>
    </row>
    <row r="351" spans="2:3" hidden="1">
      <c r="B351" s="12"/>
      <c r="C351" s="12"/>
    </row>
    <row r="352" spans="2:3" hidden="1">
      <c r="B352" s="12"/>
      <c r="C352" s="12"/>
    </row>
    <row r="353" spans="2:3" hidden="1">
      <c r="B353" s="12"/>
      <c r="C353" s="12"/>
    </row>
    <row r="354" spans="2:3" hidden="1">
      <c r="B354" s="12"/>
      <c r="C354" s="12"/>
    </row>
    <row r="355" spans="2:3" hidden="1">
      <c r="B355" s="12"/>
      <c r="C355" s="12"/>
    </row>
    <row r="356" spans="2:3" hidden="1">
      <c r="B356" s="12"/>
      <c r="C356" s="12"/>
    </row>
    <row r="357" spans="2:3" hidden="1">
      <c r="B357" s="12"/>
      <c r="C357" s="12"/>
    </row>
    <row r="358" spans="2:3" hidden="1">
      <c r="B358" s="12"/>
      <c r="C358" s="12"/>
    </row>
    <row r="359" spans="2:3" hidden="1">
      <c r="B359" s="12"/>
      <c r="C359" s="12"/>
    </row>
    <row r="360" spans="2:3" hidden="1">
      <c r="B360" s="12"/>
      <c r="C360" s="12"/>
    </row>
    <row r="361" spans="2:3" hidden="1">
      <c r="B361" s="12"/>
      <c r="C361" s="12"/>
    </row>
    <row r="362" spans="2:3" hidden="1">
      <c r="B362" s="12"/>
      <c r="C362" s="12"/>
    </row>
    <row r="363" spans="2:3" hidden="1">
      <c r="B363" s="12"/>
      <c r="C363" s="12"/>
    </row>
    <row r="364" spans="2:3" hidden="1">
      <c r="B364" s="12"/>
      <c r="C364" s="12"/>
    </row>
    <row r="365" spans="2:3" hidden="1">
      <c r="B365" s="12"/>
      <c r="C365" s="12"/>
    </row>
    <row r="366" spans="2:3" hidden="1">
      <c r="B366" s="12"/>
      <c r="C366" s="12"/>
    </row>
    <row r="367" spans="2:3" hidden="1">
      <c r="B367" s="12"/>
      <c r="C367" s="12"/>
    </row>
    <row r="368" spans="2:3" hidden="1">
      <c r="B368" s="12"/>
      <c r="C368" s="12"/>
    </row>
    <row r="369" spans="2:3" hidden="1">
      <c r="B369" s="12"/>
      <c r="C369" s="12"/>
    </row>
    <row r="370" spans="2:3" hidden="1">
      <c r="B370" s="12"/>
      <c r="C370" s="12"/>
    </row>
    <row r="371" spans="2:3" hidden="1">
      <c r="B371" s="12"/>
      <c r="C371" s="12"/>
    </row>
    <row r="372" spans="2:3" hidden="1">
      <c r="B372" s="12"/>
      <c r="C372" s="12"/>
    </row>
    <row r="373" spans="2:3" hidden="1">
      <c r="B373" s="12"/>
      <c r="C373" s="12"/>
    </row>
    <row r="374" spans="2:3" hidden="1">
      <c r="B374" s="12"/>
      <c r="C374" s="12"/>
    </row>
    <row r="375" spans="2:3" hidden="1">
      <c r="B375" s="12"/>
      <c r="C375" s="12"/>
    </row>
    <row r="376" spans="2:3" hidden="1">
      <c r="B376" s="12"/>
      <c r="C376" s="12"/>
    </row>
    <row r="377" spans="2:3" hidden="1">
      <c r="B377" s="12"/>
      <c r="C377" s="12"/>
    </row>
    <row r="378" spans="2:3" hidden="1">
      <c r="B378" s="12"/>
      <c r="C378" s="12"/>
    </row>
    <row r="379" spans="2:3" hidden="1">
      <c r="B379" s="12"/>
      <c r="C379" s="12"/>
    </row>
    <row r="380" spans="2:3" hidden="1">
      <c r="B380" s="12"/>
      <c r="C380" s="12"/>
    </row>
    <row r="381" spans="2:3" hidden="1">
      <c r="B381" s="12"/>
      <c r="C381" s="12"/>
    </row>
    <row r="382" spans="2:3" hidden="1">
      <c r="B382" s="12"/>
      <c r="C382" s="12"/>
    </row>
    <row r="383" spans="2:3" hidden="1">
      <c r="B383" s="12"/>
      <c r="C383" s="12"/>
    </row>
    <row r="384" spans="2:3" hidden="1">
      <c r="B384" s="12"/>
      <c r="C384" s="12"/>
    </row>
    <row r="385" spans="2:3" hidden="1">
      <c r="B385" s="12"/>
      <c r="C385" s="12"/>
    </row>
    <row r="386" spans="2:3" hidden="1">
      <c r="B386" s="12"/>
      <c r="C386" s="12"/>
    </row>
    <row r="387" spans="2:3" hidden="1">
      <c r="B387" s="12"/>
      <c r="C387" s="12"/>
    </row>
    <row r="388" spans="2:3" hidden="1">
      <c r="B388" s="12"/>
      <c r="C388" s="12"/>
    </row>
    <row r="389" spans="2:3" hidden="1">
      <c r="B389" s="12"/>
      <c r="C389" s="12"/>
    </row>
    <row r="390" spans="2:3" hidden="1">
      <c r="B390" s="12"/>
      <c r="C390" s="12"/>
    </row>
    <row r="391" spans="2:3" hidden="1">
      <c r="B391" s="12"/>
      <c r="C391" s="12"/>
    </row>
    <row r="392" spans="2:3" hidden="1">
      <c r="B392" s="12"/>
      <c r="C392" s="12"/>
    </row>
    <row r="393" spans="2:3" hidden="1">
      <c r="B393" s="12"/>
      <c r="C393" s="12"/>
    </row>
    <row r="394" spans="2:3" hidden="1">
      <c r="B394" s="12"/>
      <c r="C394" s="12"/>
    </row>
    <row r="395" spans="2:3" hidden="1">
      <c r="B395" s="12"/>
      <c r="C395" s="12"/>
    </row>
    <row r="396" spans="2:3" hidden="1">
      <c r="B396" s="12"/>
      <c r="C396" s="12"/>
    </row>
    <row r="397" spans="2:3" hidden="1">
      <c r="B397" s="12"/>
      <c r="C397" s="12"/>
    </row>
    <row r="398" spans="2:3" hidden="1">
      <c r="B398" s="12"/>
      <c r="C398" s="12"/>
    </row>
    <row r="399" spans="2:3" hidden="1">
      <c r="B399" s="12"/>
      <c r="C399" s="12"/>
    </row>
    <row r="400" spans="2:3" hidden="1">
      <c r="B400" s="12"/>
      <c r="C400" s="12"/>
    </row>
    <row r="401" spans="2:3" hidden="1">
      <c r="B401" s="12"/>
      <c r="C401" s="12"/>
    </row>
    <row r="402" spans="2:3" hidden="1">
      <c r="B402" s="12"/>
      <c r="C402" s="12"/>
    </row>
    <row r="403" spans="2:3" hidden="1">
      <c r="B403" s="12"/>
      <c r="C403" s="12"/>
    </row>
    <row r="404" spans="2:3" hidden="1">
      <c r="B404" s="12"/>
      <c r="C404" s="12"/>
    </row>
    <row r="405" spans="2:3" hidden="1">
      <c r="B405" s="12"/>
      <c r="C405" s="12"/>
    </row>
    <row r="406" spans="2:3" hidden="1">
      <c r="B406" s="12"/>
      <c r="C406" s="12"/>
    </row>
    <row r="407" spans="2:3" hidden="1">
      <c r="B407" s="12"/>
      <c r="C407" s="12"/>
    </row>
    <row r="408" spans="2:3" hidden="1">
      <c r="B408" s="12"/>
      <c r="C408" s="12"/>
    </row>
    <row r="409" spans="2:3" hidden="1">
      <c r="B409" s="12"/>
      <c r="C409" s="12"/>
    </row>
    <row r="410" spans="2:3" hidden="1">
      <c r="B410" s="12"/>
      <c r="C410" s="12"/>
    </row>
    <row r="411" spans="2:3" hidden="1">
      <c r="B411" s="12"/>
      <c r="C411" s="12"/>
    </row>
    <row r="412" spans="2:3" hidden="1">
      <c r="B412" s="12"/>
      <c r="C412" s="12"/>
    </row>
    <row r="413" spans="2:3" hidden="1">
      <c r="B413" s="12"/>
      <c r="C413" s="12"/>
    </row>
    <row r="414" spans="2:3" hidden="1">
      <c r="B414" s="12"/>
      <c r="C414" s="12"/>
    </row>
    <row r="415" spans="2:3" hidden="1">
      <c r="B415" s="12"/>
      <c r="C415" s="12"/>
    </row>
    <row r="416" spans="2:3" hidden="1">
      <c r="B416" s="12"/>
      <c r="C416" s="12"/>
    </row>
    <row r="417" spans="2:3" hidden="1">
      <c r="B417" s="12"/>
      <c r="C417" s="12"/>
    </row>
    <row r="418" spans="2:3" hidden="1">
      <c r="B418" s="12"/>
      <c r="C418" s="12"/>
    </row>
    <row r="419" spans="2:3" hidden="1">
      <c r="B419" s="12"/>
      <c r="C419" s="12"/>
    </row>
    <row r="420" spans="2:3" hidden="1">
      <c r="B420" s="12"/>
      <c r="C420" s="12"/>
    </row>
    <row r="421" spans="2:3" hidden="1">
      <c r="B421" s="12"/>
      <c r="C421" s="12"/>
    </row>
    <row r="422" spans="2:3" hidden="1">
      <c r="B422" s="12"/>
      <c r="C422" s="12"/>
    </row>
    <row r="423" spans="2:3" hidden="1">
      <c r="B423" s="12"/>
      <c r="C423" s="12"/>
    </row>
    <row r="424" spans="2:3" hidden="1">
      <c r="B424" s="12"/>
      <c r="C424" s="12"/>
    </row>
    <row r="425" spans="2:3" hidden="1">
      <c r="B425" s="12"/>
      <c r="C425" s="12"/>
    </row>
    <row r="426" spans="2:3" hidden="1">
      <c r="B426" s="12"/>
      <c r="C426" s="12"/>
    </row>
    <row r="427" spans="2:3" hidden="1">
      <c r="B427" s="12"/>
      <c r="C427" s="12"/>
    </row>
    <row r="428" spans="2:3" hidden="1">
      <c r="B428" s="12"/>
      <c r="C428" s="12"/>
    </row>
    <row r="429" spans="2:3" hidden="1">
      <c r="B429" s="12"/>
      <c r="C429" s="12"/>
    </row>
    <row r="430" spans="2:3" hidden="1">
      <c r="B430" s="12"/>
      <c r="C430" s="12"/>
    </row>
    <row r="431" spans="2:3" hidden="1">
      <c r="B431" s="12"/>
      <c r="C431" s="12"/>
    </row>
    <row r="432" spans="2:3" hidden="1">
      <c r="B432" s="12"/>
      <c r="C432" s="12"/>
    </row>
    <row r="433" spans="2:3" hidden="1">
      <c r="B433" s="12"/>
      <c r="C433" s="12"/>
    </row>
    <row r="434" spans="2:3" hidden="1">
      <c r="B434" s="12"/>
      <c r="C434" s="12"/>
    </row>
    <row r="435" spans="2:3" hidden="1">
      <c r="B435" s="12"/>
      <c r="C435" s="12"/>
    </row>
    <row r="436" spans="2:3" hidden="1">
      <c r="B436" s="12"/>
      <c r="C436" s="12"/>
    </row>
    <row r="437" spans="2:3" hidden="1">
      <c r="B437" s="12"/>
      <c r="C437" s="12"/>
    </row>
    <row r="438" spans="2:3" hidden="1">
      <c r="B438" s="12"/>
      <c r="C438" s="12"/>
    </row>
    <row r="439" spans="2:3" hidden="1">
      <c r="B439" s="12"/>
      <c r="C439" s="12"/>
    </row>
    <row r="440" spans="2:3" hidden="1">
      <c r="B440" s="12"/>
      <c r="C440" s="12"/>
    </row>
    <row r="441" spans="2:3" hidden="1">
      <c r="B441" s="12"/>
      <c r="C441" s="12"/>
    </row>
    <row r="442" spans="2:3" hidden="1">
      <c r="B442" s="12"/>
      <c r="C442" s="12"/>
    </row>
    <row r="443" spans="2:3" hidden="1">
      <c r="B443" s="12"/>
      <c r="C443" s="12"/>
    </row>
    <row r="444" spans="2:3" hidden="1">
      <c r="B444" s="12"/>
      <c r="C444" s="12"/>
    </row>
    <row r="445" spans="2:3" hidden="1">
      <c r="B445" s="12"/>
      <c r="C445" s="12"/>
    </row>
    <row r="446" spans="2:3" hidden="1">
      <c r="B446" s="12"/>
      <c r="C446" s="12"/>
    </row>
    <row r="447" spans="2:3" hidden="1">
      <c r="B447" s="12"/>
      <c r="C447" s="12"/>
    </row>
    <row r="448" spans="2:3" hidden="1">
      <c r="B448" s="12"/>
      <c r="C448" s="12"/>
    </row>
    <row r="449" spans="2:3" hidden="1">
      <c r="B449" s="12"/>
      <c r="C449" s="12"/>
    </row>
    <row r="450" spans="2:3" hidden="1">
      <c r="B450" s="12"/>
      <c r="C450" s="12"/>
    </row>
    <row r="451" spans="2:3" hidden="1">
      <c r="B451" s="12"/>
      <c r="C451" s="12"/>
    </row>
    <row r="452" spans="2:3" hidden="1">
      <c r="B452" s="12"/>
      <c r="C452" s="12"/>
    </row>
    <row r="453" spans="2:3" hidden="1">
      <c r="B453" s="12"/>
      <c r="C453" s="12"/>
    </row>
    <row r="454" spans="2:3" hidden="1">
      <c r="B454" s="12"/>
      <c r="C454" s="12"/>
    </row>
    <row r="455" spans="2:3" hidden="1">
      <c r="B455" s="12"/>
      <c r="C455" s="12"/>
    </row>
    <row r="456" spans="2:3" hidden="1">
      <c r="B456" s="12"/>
      <c r="C456" s="12"/>
    </row>
    <row r="457" spans="2:3" hidden="1">
      <c r="B457" s="12"/>
      <c r="C457" s="12"/>
    </row>
    <row r="458" spans="2:3" hidden="1">
      <c r="B458" s="12"/>
      <c r="C458" s="12"/>
    </row>
    <row r="459" spans="2:3" hidden="1">
      <c r="B459" s="12"/>
      <c r="C459" s="12"/>
    </row>
    <row r="460" spans="2:3" hidden="1">
      <c r="B460" s="12"/>
      <c r="C460" s="12"/>
    </row>
    <row r="461" spans="2:3" hidden="1">
      <c r="B461" s="12"/>
      <c r="C461" s="12"/>
    </row>
    <row r="462" spans="2:3" hidden="1">
      <c r="B462" s="12"/>
      <c r="C462" s="12"/>
    </row>
    <row r="463" spans="2:3" hidden="1">
      <c r="B463" s="12"/>
      <c r="C463" s="12"/>
    </row>
    <row r="464" spans="2:3" hidden="1">
      <c r="B464" s="12"/>
      <c r="C464" s="12"/>
    </row>
    <row r="465" spans="2:3" hidden="1">
      <c r="B465" s="12"/>
      <c r="C465" s="12"/>
    </row>
    <row r="466" spans="2:3" hidden="1">
      <c r="B466" s="12"/>
      <c r="C466" s="12"/>
    </row>
    <row r="467" spans="2:3" hidden="1">
      <c r="B467" s="12"/>
      <c r="C467" s="12"/>
    </row>
    <row r="468" spans="2:3" hidden="1">
      <c r="B468" s="12"/>
      <c r="C468" s="12"/>
    </row>
    <row r="469" spans="2:3" hidden="1">
      <c r="B469" s="12"/>
      <c r="C469" s="12"/>
    </row>
    <row r="470" spans="2:3" hidden="1">
      <c r="B470" s="12"/>
      <c r="C470" s="12"/>
    </row>
    <row r="471" spans="2:3" hidden="1">
      <c r="B471" s="12"/>
      <c r="C471" s="12"/>
    </row>
    <row r="472" spans="2:3" hidden="1">
      <c r="B472" s="12"/>
      <c r="C472" s="12"/>
    </row>
    <row r="473" spans="2:3" hidden="1">
      <c r="B473" s="12"/>
      <c r="C473" s="12"/>
    </row>
    <row r="474" spans="2:3" hidden="1">
      <c r="B474" s="12"/>
      <c r="C474" s="12"/>
    </row>
    <row r="475" spans="2:3" hidden="1">
      <c r="B475" s="12"/>
      <c r="C475" s="12"/>
    </row>
    <row r="476" spans="2:3" hidden="1">
      <c r="B476" s="12"/>
      <c r="C476" s="12"/>
    </row>
    <row r="477" spans="2:3" hidden="1">
      <c r="B477" s="12"/>
      <c r="C477" s="12"/>
    </row>
    <row r="478" spans="2:3" hidden="1">
      <c r="B478" s="12"/>
      <c r="C478" s="12"/>
    </row>
    <row r="479" spans="2:3" hidden="1">
      <c r="B479" s="12"/>
      <c r="C479" s="12"/>
    </row>
    <row r="480" spans="2:3" hidden="1">
      <c r="B480" s="12"/>
      <c r="C480" s="12"/>
    </row>
    <row r="481" spans="2:3" hidden="1">
      <c r="B481" s="12"/>
      <c r="C481" s="12"/>
    </row>
    <row r="482" spans="2:3" hidden="1">
      <c r="B482" s="12"/>
      <c r="C482" s="12"/>
    </row>
    <row r="483" spans="2:3" hidden="1">
      <c r="B483" s="12"/>
      <c r="C483" s="12"/>
    </row>
    <row r="484" spans="2:3" hidden="1">
      <c r="B484" s="12"/>
      <c r="C484" s="12"/>
    </row>
    <row r="485" spans="2:3" hidden="1">
      <c r="B485" s="12"/>
      <c r="C485" s="12"/>
    </row>
    <row r="486" spans="2:3" hidden="1">
      <c r="B486" s="12"/>
      <c r="C486" s="12"/>
    </row>
    <row r="487" spans="2:3" hidden="1">
      <c r="B487" s="12"/>
      <c r="C487" s="12"/>
    </row>
    <row r="488" spans="2:3" hidden="1">
      <c r="B488" s="12"/>
      <c r="C488" s="12"/>
    </row>
    <row r="489" spans="2:3" hidden="1">
      <c r="B489" s="12"/>
      <c r="C489" s="12"/>
    </row>
    <row r="490" spans="2:3" hidden="1">
      <c r="B490" s="12"/>
      <c r="C490" s="12"/>
    </row>
    <row r="491" spans="2:3" hidden="1">
      <c r="B491" s="12"/>
      <c r="C491" s="12"/>
    </row>
    <row r="492" spans="2:3" hidden="1">
      <c r="B492" s="12"/>
      <c r="C492" s="12"/>
    </row>
    <row r="493" spans="2:3" hidden="1">
      <c r="B493" s="12"/>
      <c r="C493" s="12"/>
    </row>
    <row r="494" spans="2:3" hidden="1">
      <c r="B494" s="12"/>
      <c r="C494" s="12"/>
    </row>
    <row r="495" spans="2:3" hidden="1">
      <c r="B495" s="12"/>
      <c r="C495" s="12"/>
    </row>
    <row r="496" spans="2:3" hidden="1">
      <c r="B496" s="12"/>
      <c r="C496" s="12"/>
    </row>
    <row r="497" spans="2:3" hidden="1">
      <c r="B497" s="12"/>
      <c r="C497" s="12"/>
    </row>
    <row r="498" spans="2:3" hidden="1">
      <c r="B498" s="12"/>
      <c r="C498" s="12"/>
    </row>
    <row r="499" spans="2:3" hidden="1">
      <c r="B499" s="12"/>
      <c r="C499" s="12"/>
    </row>
    <row r="500" spans="2:3" hidden="1">
      <c r="B500" s="12"/>
      <c r="C500" s="12"/>
    </row>
    <row r="501" spans="2:3" hidden="1">
      <c r="B501" s="12"/>
      <c r="C501" s="12"/>
    </row>
    <row r="502" spans="2:3" hidden="1">
      <c r="B502" s="12"/>
      <c r="C502" s="12"/>
    </row>
    <row r="503" spans="2:3" hidden="1">
      <c r="B503" s="12"/>
      <c r="C503" s="12"/>
    </row>
    <row r="504" spans="2:3" hidden="1">
      <c r="B504" s="12"/>
      <c r="C504" s="12"/>
    </row>
    <row r="505" spans="2:3" hidden="1">
      <c r="B505" s="12"/>
      <c r="C505" s="12"/>
    </row>
    <row r="506" spans="2:3" hidden="1">
      <c r="B506" s="12"/>
      <c r="C506" s="12"/>
    </row>
    <row r="507" spans="2:3" hidden="1">
      <c r="B507" s="12"/>
      <c r="C507" s="12"/>
    </row>
    <row r="508" spans="2:3" hidden="1">
      <c r="B508" s="12"/>
      <c r="C508" s="12"/>
    </row>
    <row r="509" spans="2:3" hidden="1">
      <c r="B509" s="12"/>
      <c r="C509" s="12"/>
    </row>
    <row r="510" spans="2:3" hidden="1">
      <c r="B510" s="12"/>
      <c r="C510" s="12"/>
    </row>
    <row r="511" spans="2:3" hidden="1">
      <c r="B511" s="12"/>
      <c r="C511" s="12"/>
    </row>
    <row r="512" spans="2:3" hidden="1">
      <c r="B512" s="12"/>
      <c r="C512" s="12"/>
    </row>
    <row r="513" spans="2:3" hidden="1">
      <c r="B513" s="12"/>
      <c r="C513" s="12"/>
    </row>
    <row r="514" spans="2:3" hidden="1">
      <c r="B514" s="12"/>
      <c r="C514" s="12"/>
    </row>
    <row r="515" spans="2:3" hidden="1">
      <c r="B515" s="12"/>
      <c r="C515" s="12"/>
    </row>
    <row r="516" spans="2:3" hidden="1">
      <c r="B516" s="12"/>
      <c r="C516" s="12"/>
    </row>
    <row r="517" spans="2:3" hidden="1">
      <c r="B517" s="12"/>
      <c r="C517" s="12"/>
    </row>
    <row r="518" spans="2:3" hidden="1">
      <c r="B518" s="12"/>
      <c r="C518" s="12"/>
    </row>
    <row r="519" spans="2:3" hidden="1">
      <c r="B519" s="12"/>
      <c r="C519" s="12"/>
    </row>
    <row r="520" spans="2:3" hidden="1">
      <c r="B520" s="12"/>
      <c r="C520" s="12"/>
    </row>
    <row r="521" spans="2:3" hidden="1">
      <c r="B521" s="12"/>
      <c r="C521" s="12"/>
    </row>
    <row r="522" spans="2:3" hidden="1">
      <c r="B522" s="12"/>
      <c r="C522" s="12"/>
    </row>
    <row r="523" spans="2:3" hidden="1">
      <c r="B523" s="12"/>
      <c r="C523" s="12"/>
    </row>
    <row r="524" spans="2:3" hidden="1">
      <c r="B524" s="12"/>
      <c r="C524" s="12"/>
    </row>
    <row r="525" spans="2:3" hidden="1">
      <c r="B525" s="12"/>
      <c r="C525" s="12"/>
    </row>
    <row r="526" spans="2:3" hidden="1">
      <c r="B526" s="12"/>
      <c r="C526" s="12"/>
    </row>
    <row r="527" spans="2:3" hidden="1">
      <c r="B527" s="12"/>
      <c r="C527" s="12"/>
    </row>
    <row r="528" spans="2:3" hidden="1">
      <c r="B528" s="12"/>
      <c r="C528" s="12"/>
    </row>
    <row r="529" spans="2:3" hidden="1">
      <c r="B529" s="12"/>
      <c r="C529" s="12"/>
    </row>
    <row r="530" spans="2:3" hidden="1">
      <c r="B530" s="12"/>
      <c r="C530" s="12"/>
    </row>
    <row r="531" spans="2:3" hidden="1">
      <c r="B531" s="12"/>
      <c r="C531" s="12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1" bestFit="1" customWidth="1"/>
    <col min="2" max="2" width="12.42578125" style="11" customWidth="1"/>
    <col min="3" max="3" width="13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5.5703125" style="12" customWidth="1"/>
    <col min="11" max="11" width="14.7109375" style="12" customWidth="1"/>
    <col min="12" max="12" width="11.7109375" style="12" customWidth="1"/>
    <col min="13" max="13" width="14.7109375" style="12" customWidth="1"/>
    <col min="14" max="14" width="22.7109375" style="12" customWidth="1"/>
    <col min="15" max="15" width="26.85546875" style="12" customWidth="1"/>
    <col min="16" max="16" width="25.42578125" style="12" customWidth="1"/>
    <col min="17" max="17" width="7.5703125" style="12" hidden="1" customWidth="1"/>
    <col min="18" max="18" width="6.7109375" style="12" hidden="1" customWidth="1"/>
    <col min="19" max="19" width="7.7109375" style="12" hidden="1" customWidth="1"/>
    <col min="20" max="20" width="7.140625" style="12" hidden="1" customWidth="1"/>
    <col min="21" max="21" width="6" style="12" hidden="1" customWidth="1"/>
    <col min="22" max="22" width="7.85546875" style="12" hidden="1" customWidth="1"/>
    <col min="23" max="23" width="8.140625" style="12" hidden="1" customWidth="1"/>
    <col min="24" max="24" width="6.28515625" style="12" hidden="1" customWidth="1"/>
    <col min="25" max="25" width="8" style="12" hidden="1" customWidth="1"/>
    <col min="26" max="26" width="8.7109375" style="12" hidden="1" customWidth="1"/>
    <col min="27" max="27" width="10" style="12" hidden="1" customWidth="1"/>
    <col min="28" max="28" width="9.5703125" style="12" hidden="1" customWidth="1"/>
    <col min="29" max="29" width="6.140625" style="12" hidden="1" customWidth="1"/>
    <col min="30" max="31" width="5.7109375" style="12" hidden="1" customWidth="1"/>
    <col min="32" max="32" width="6.85546875" style="12" hidden="1" customWidth="1"/>
    <col min="33" max="33" width="6.42578125" style="12" hidden="1" customWidth="1"/>
    <col min="34" max="34" width="6.7109375" style="12" hidden="1" customWidth="1"/>
    <col min="35" max="35" width="7.28515625" style="12" hidden="1" customWidth="1"/>
    <col min="36" max="47" width="5.7109375" style="12" hidden="1" customWidth="1"/>
    <col min="48" max="48" width="9.140625" style="12" hidden="1" customWidth="1"/>
    <col min="49" max="78" width="0" style="12" hidden="1" customWidth="1"/>
    <col min="79" max="16384" width="9.140625" style="12" hidden="1"/>
  </cols>
  <sheetData>
    <row r="1" spans="1:77">
      <c r="A1" s="2" t="s">
        <v>0</v>
      </c>
      <c r="B1" t="s">
        <v>194</v>
      </c>
    </row>
    <row r="2" spans="1:77">
      <c r="A2" s="2" t="s">
        <v>1</v>
      </c>
    </row>
    <row r="3" spans="1:77">
      <c r="A3" s="2" t="s">
        <v>2</v>
      </c>
      <c r="B3" t="s">
        <v>195</v>
      </c>
    </row>
    <row r="4" spans="1:77">
      <c r="A4" s="2" t="s">
        <v>3</v>
      </c>
    </row>
    <row r="5" spans="1:77" ht="26.25" customHeight="1">
      <c r="A5" s="154" t="s">
        <v>133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6"/>
    </row>
    <row r="6" spans="1:77" ht="26.25" customHeight="1">
      <c r="A6" s="154" t="s">
        <v>142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6"/>
    </row>
    <row r="7" spans="1:77" s="14" customFormat="1">
      <c r="A7" s="38" t="s">
        <v>93</v>
      </c>
      <c r="B7" s="39" t="s">
        <v>46</v>
      </c>
      <c r="C7" s="39" t="s">
        <v>131</v>
      </c>
      <c r="D7" s="39" t="s">
        <v>48</v>
      </c>
      <c r="E7" s="39" t="s">
        <v>49</v>
      </c>
      <c r="F7" s="39" t="s">
        <v>68</v>
      </c>
      <c r="G7" s="39" t="s">
        <v>69</v>
      </c>
      <c r="H7" s="39" t="s">
        <v>50</v>
      </c>
      <c r="I7" s="39" t="s">
        <v>51</v>
      </c>
      <c r="J7" s="39" t="s">
        <v>52</v>
      </c>
      <c r="K7" s="39" t="s">
        <v>184</v>
      </c>
      <c r="L7" s="39" t="s">
        <v>185</v>
      </c>
      <c r="M7" s="39" t="s">
        <v>5</v>
      </c>
      <c r="N7" s="39" t="s">
        <v>70</v>
      </c>
      <c r="O7" s="39" t="s">
        <v>54</v>
      </c>
      <c r="P7" s="40" t="s">
        <v>180</v>
      </c>
      <c r="Q7" s="12"/>
      <c r="R7" s="12"/>
      <c r="S7" s="12"/>
      <c r="T7" s="12"/>
      <c r="U7" s="12"/>
    </row>
    <row r="8" spans="1:77" s="14" customFormat="1" ht="18.75" customHeight="1">
      <c r="A8" s="15"/>
      <c r="B8" s="16"/>
      <c r="C8" s="16"/>
      <c r="D8" s="16"/>
      <c r="E8" s="16"/>
      <c r="F8" s="16" t="s">
        <v>71</v>
      </c>
      <c r="G8" s="16" t="s">
        <v>72</v>
      </c>
      <c r="H8" s="16"/>
      <c r="I8" s="16" t="s">
        <v>7</v>
      </c>
      <c r="J8" s="16" t="s">
        <v>7</v>
      </c>
      <c r="K8" s="16" t="s">
        <v>181</v>
      </c>
      <c r="L8" s="16"/>
      <c r="M8" s="16" t="s">
        <v>6</v>
      </c>
      <c r="N8" s="16" t="s">
        <v>7</v>
      </c>
      <c r="O8" s="24" t="s">
        <v>7</v>
      </c>
      <c r="P8" s="34" t="s">
        <v>7</v>
      </c>
      <c r="Q8" s="12"/>
      <c r="R8" s="12"/>
      <c r="S8" s="12"/>
      <c r="T8" s="12"/>
      <c r="U8" s="12"/>
    </row>
    <row r="9" spans="1:77" s="18" customFormat="1" ht="18" customHeight="1">
      <c r="A9" s="17"/>
      <c r="B9" s="6" t="s">
        <v>8</v>
      </c>
      <c r="C9" s="6" t="s">
        <v>9</v>
      </c>
      <c r="D9" s="6" t="s">
        <v>56</v>
      </c>
      <c r="E9" s="6" t="s">
        <v>57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73</v>
      </c>
      <c r="M9" s="6" t="s">
        <v>74</v>
      </c>
      <c r="N9" s="6" t="s">
        <v>75</v>
      </c>
      <c r="O9" s="27" t="s">
        <v>76</v>
      </c>
      <c r="P9" s="27" t="s">
        <v>77</v>
      </c>
      <c r="Q9" s="12"/>
      <c r="R9" s="12"/>
      <c r="S9" s="12"/>
      <c r="T9" s="12"/>
      <c r="U9" s="12"/>
    </row>
    <row r="10" spans="1:77" s="18" customFormat="1" ht="18" customHeight="1">
      <c r="A10" s="19" t="s">
        <v>132</v>
      </c>
      <c r="B10" s="6"/>
      <c r="C10" s="6"/>
      <c r="D10" s="6"/>
      <c r="E10" s="6"/>
      <c r="F10" s="6"/>
      <c r="G10" s="6"/>
      <c r="H10" s="6"/>
      <c r="I10" s="6"/>
      <c r="J10" s="6"/>
      <c r="K10" s="61">
        <v>0</v>
      </c>
      <c r="L10" s="6"/>
      <c r="M10" s="61">
        <v>0</v>
      </c>
      <c r="N10" s="6"/>
      <c r="O10" s="62">
        <v>0</v>
      </c>
      <c r="P10" s="62">
        <v>0</v>
      </c>
      <c r="Q10" s="12"/>
      <c r="R10" s="12"/>
      <c r="S10" s="12"/>
      <c r="T10" s="12"/>
      <c r="U10" s="12"/>
      <c r="BY10" s="12"/>
    </row>
    <row r="11" spans="1:77">
      <c r="A11" s="65" t="s">
        <v>202</v>
      </c>
      <c r="C11" s="12"/>
      <c r="G11" s="67">
        <v>0</v>
      </c>
      <c r="J11" s="66">
        <v>0</v>
      </c>
      <c r="K11" s="67">
        <v>0</v>
      </c>
      <c r="M11" s="67">
        <v>0</v>
      </c>
      <c r="O11" s="66">
        <v>0</v>
      </c>
      <c r="P11" s="66">
        <v>0</v>
      </c>
    </row>
    <row r="12" spans="1:77">
      <c r="A12" s="65" t="s">
        <v>3132</v>
      </c>
      <c r="C12" s="12"/>
      <c r="G12" s="67">
        <v>0</v>
      </c>
      <c r="J12" s="66">
        <v>0</v>
      </c>
      <c r="K12" s="67">
        <v>0</v>
      </c>
      <c r="M12" s="67">
        <v>0</v>
      </c>
      <c r="O12" s="66">
        <v>0</v>
      </c>
      <c r="P12" s="66">
        <v>0</v>
      </c>
    </row>
    <row r="13" spans="1:77">
      <c r="A13" t="s">
        <v>252</v>
      </c>
      <c r="B13" t="s">
        <v>252</v>
      </c>
      <c r="C13" s="12"/>
      <c r="D13" t="s">
        <v>252</v>
      </c>
      <c r="G13" s="63">
        <v>0</v>
      </c>
      <c r="H13" t="s">
        <v>252</v>
      </c>
      <c r="I13" s="64">
        <v>0</v>
      </c>
      <c r="J13" s="64">
        <v>0</v>
      </c>
      <c r="K13" s="63">
        <v>0</v>
      </c>
      <c r="L13" s="63">
        <v>0</v>
      </c>
      <c r="M13" s="63">
        <v>0</v>
      </c>
      <c r="N13" s="64">
        <v>0</v>
      </c>
      <c r="O13" s="64">
        <v>0</v>
      </c>
      <c r="P13" s="64">
        <v>0</v>
      </c>
    </row>
    <row r="14" spans="1:77">
      <c r="A14" s="65" t="s">
        <v>3133</v>
      </c>
      <c r="C14" s="12"/>
      <c r="G14" s="67">
        <v>0</v>
      </c>
      <c r="J14" s="66">
        <v>0</v>
      </c>
      <c r="K14" s="67">
        <v>0</v>
      </c>
      <c r="M14" s="67">
        <v>0</v>
      </c>
      <c r="O14" s="66">
        <v>0</v>
      </c>
      <c r="P14" s="66">
        <v>0</v>
      </c>
    </row>
    <row r="15" spans="1:77">
      <c r="A15" t="s">
        <v>252</v>
      </c>
      <c r="B15" t="s">
        <v>252</v>
      </c>
      <c r="C15" s="12"/>
      <c r="D15" t="s">
        <v>252</v>
      </c>
      <c r="G15" s="63">
        <v>0</v>
      </c>
      <c r="H15" t="s">
        <v>252</v>
      </c>
      <c r="I15" s="64">
        <v>0</v>
      </c>
      <c r="J15" s="64">
        <v>0</v>
      </c>
      <c r="K15" s="63">
        <v>0</v>
      </c>
      <c r="L15" s="63">
        <v>0</v>
      </c>
      <c r="M15" s="63">
        <v>0</v>
      </c>
      <c r="N15" s="64">
        <v>0</v>
      </c>
      <c r="O15" s="64">
        <v>0</v>
      </c>
      <c r="P15" s="64">
        <v>0</v>
      </c>
    </row>
    <row r="16" spans="1:77">
      <c r="A16" s="65" t="s">
        <v>3134</v>
      </c>
      <c r="C16" s="12"/>
      <c r="G16" s="67">
        <v>0</v>
      </c>
      <c r="J16" s="66">
        <v>0</v>
      </c>
      <c r="K16" s="67">
        <v>0</v>
      </c>
      <c r="M16" s="67">
        <v>0</v>
      </c>
      <c r="O16" s="66">
        <v>0</v>
      </c>
      <c r="P16" s="66">
        <v>0</v>
      </c>
    </row>
    <row r="17" spans="1:16">
      <c r="A17" s="65" t="s">
        <v>3135</v>
      </c>
      <c r="C17" s="12"/>
      <c r="G17" s="67">
        <v>0</v>
      </c>
      <c r="J17" s="66">
        <v>0</v>
      </c>
      <c r="K17" s="67">
        <v>0</v>
      </c>
      <c r="M17" s="67">
        <v>0</v>
      </c>
      <c r="O17" s="66">
        <v>0</v>
      </c>
      <c r="P17" s="66">
        <v>0</v>
      </c>
    </row>
    <row r="18" spans="1:16">
      <c r="A18" t="s">
        <v>252</v>
      </c>
      <c r="B18" t="s">
        <v>252</v>
      </c>
      <c r="C18" s="12"/>
      <c r="D18" t="s">
        <v>252</v>
      </c>
      <c r="G18" s="63">
        <v>0</v>
      </c>
      <c r="H18" t="s">
        <v>252</v>
      </c>
      <c r="I18" s="64">
        <v>0</v>
      </c>
      <c r="J18" s="64">
        <v>0</v>
      </c>
      <c r="K18" s="63">
        <v>0</v>
      </c>
      <c r="L18" s="63">
        <v>0</v>
      </c>
      <c r="M18" s="63">
        <v>0</v>
      </c>
      <c r="N18" s="64">
        <v>0</v>
      </c>
      <c r="O18" s="64">
        <v>0</v>
      </c>
      <c r="P18" s="64">
        <v>0</v>
      </c>
    </row>
    <row r="19" spans="1:16">
      <c r="A19" s="65" t="s">
        <v>3136</v>
      </c>
      <c r="C19" s="12"/>
      <c r="G19" s="67">
        <v>0</v>
      </c>
      <c r="J19" s="66">
        <v>0</v>
      </c>
      <c r="K19" s="67">
        <v>0</v>
      </c>
      <c r="M19" s="67">
        <v>0</v>
      </c>
      <c r="O19" s="66">
        <v>0</v>
      </c>
      <c r="P19" s="66">
        <v>0</v>
      </c>
    </row>
    <row r="20" spans="1:16">
      <c r="A20" t="s">
        <v>252</v>
      </c>
      <c r="B20" t="s">
        <v>252</v>
      </c>
      <c r="C20" s="12"/>
      <c r="D20" t="s">
        <v>252</v>
      </c>
      <c r="G20" s="63">
        <v>0</v>
      </c>
      <c r="H20" t="s">
        <v>252</v>
      </c>
      <c r="I20" s="64">
        <v>0</v>
      </c>
      <c r="J20" s="64">
        <v>0</v>
      </c>
      <c r="K20" s="63">
        <v>0</v>
      </c>
      <c r="L20" s="63">
        <v>0</v>
      </c>
      <c r="M20" s="63">
        <v>0</v>
      </c>
      <c r="N20" s="64">
        <v>0</v>
      </c>
      <c r="O20" s="64">
        <v>0</v>
      </c>
      <c r="P20" s="64">
        <v>0</v>
      </c>
    </row>
    <row r="21" spans="1:16">
      <c r="A21" s="65" t="s">
        <v>3137</v>
      </c>
      <c r="C21" s="12"/>
      <c r="G21" s="67">
        <v>0</v>
      </c>
      <c r="J21" s="66">
        <v>0</v>
      </c>
      <c r="K21" s="67">
        <v>0</v>
      </c>
      <c r="M21" s="67">
        <v>0</v>
      </c>
      <c r="O21" s="66">
        <v>0</v>
      </c>
      <c r="P21" s="66">
        <v>0</v>
      </c>
    </row>
    <row r="22" spans="1:16">
      <c r="A22" t="s">
        <v>252</v>
      </c>
      <c r="B22" t="s">
        <v>252</v>
      </c>
      <c r="C22" s="12"/>
      <c r="D22" t="s">
        <v>252</v>
      </c>
      <c r="G22" s="63">
        <v>0</v>
      </c>
      <c r="H22" t="s">
        <v>252</v>
      </c>
      <c r="I22" s="64">
        <v>0</v>
      </c>
      <c r="J22" s="64">
        <v>0</v>
      </c>
      <c r="K22" s="63">
        <v>0</v>
      </c>
      <c r="L22" s="63">
        <v>0</v>
      </c>
      <c r="M22" s="63">
        <v>0</v>
      </c>
      <c r="N22" s="64">
        <v>0</v>
      </c>
      <c r="O22" s="64">
        <v>0</v>
      </c>
      <c r="P22" s="64">
        <v>0</v>
      </c>
    </row>
    <row r="23" spans="1:16">
      <c r="A23" s="65" t="s">
        <v>3138</v>
      </c>
      <c r="C23" s="12"/>
      <c r="G23" s="67">
        <v>0</v>
      </c>
      <c r="J23" s="66">
        <v>0</v>
      </c>
      <c r="K23" s="67">
        <v>0</v>
      </c>
      <c r="M23" s="67">
        <v>0</v>
      </c>
      <c r="O23" s="66">
        <v>0</v>
      </c>
      <c r="P23" s="66">
        <v>0</v>
      </c>
    </row>
    <row r="24" spans="1:16">
      <c r="A24" t="s">
        <v>252</v>
      </c>
      <c r="B24" t="s">
        <v>252</v>
      </c>
      <c r="C24" s="12"/>
      <c r="D24" t="s">
        <v>252</v>
      </c>
      <c r="G24" s="63">
        <v>0</v>
      </c>
      <c r="H24" t="s">
        <v>252</v>
      </c>
      <c r="I24" s="64">
        <v>0</v>
      </c>
      <c r="J24" s="64">
        <v>0</v>
      </c>
      <c r="K24" s="63">
        <v>0</v>
      </c>
      <c r="L24" s="63">
        <v>0</v>
      </c>
      <c r="M24" s="63">
        <v>0</v>
      </c>
      <c r="N24" s="64">
        <v>0</v>
      </c>
      <c r="O24" s="64">
        <v>0</v>
      </c>
      <c r="P24" s="64">
        <v>0</v>
      </c>
    </row>
    <row r="25" spans="1:16">
      <c r="A25" s="65" t="s">
        <v>256</v>
      </c>
      <c r="C25" s="12"/>
      <c r="G25" s="67">
        <v>0</v>
      </c>
      <c r="J25" s="66">
        <v>0</v>
      </c>
      <c r="K25" s="67">
        <v>0</v>
      </c>
      <c r="M25" s="67">
        <v>0</v>
      </c>
      <c r="O25" s="66">
        <v>0</v>
      </c>
      <c r="P25" s="66">
        <v>0</v>
      </c>
    </row>
    <row r="26" spans="1:16">
      <c r="A26" s="65" t="s">
        <v>3132</v>
      </c>
      <c r="C26" s="12"/>
      <c r="G26" s="67">
        <v>0</v>
      </c>
      <c r="J26" s="66">
        <v>0</v>
      </c>
      <c r="K26" s="67">
        <v>0</v>
      </c>
      <c r="M26" s="67">
        <v>0</v>
      </c>
      <c r="O26" s="66">
        <v>0</v>
      </c>
      <c r="P26" s="66">
        <v>0</v>
      </c>
    </row>
    <row r="27" spans="1:16">
      <c r="A27" t="s">
        <v>252</v>
      </c>
      <c r="B27" t="s">
        <v>252</v>
      </c>
      <c r="C27" s="12"/>
      <c r="D27" t="s">
        <v>252</v>
      </c>
      <c r="G27" s="63">
        <v>0</v>
      </c>
      <c r="H27" t="s">
        <v>252</v>
      </c>
      <c r="I27" s="64">
        <v>0</v>
      </c>
      <c r="J27" s="64">
        <v>0</v>
      </c>
      <c r="K27" s="63">
        <v>0</v>
      </c>
      <c r="L27" s="63">
        <v>0</v>
      </c>
      <c r="M27" s="63">
        <v>0</v>
      </c>
      <c r="N27" s="64">
        <v>0</v>
      </c>
      <c r="O27" s="64">
        <v>0</v>
      </c>
      <c r="P27" s="64">
        <v>0</v>
      </c>
    </row>
    <row r="28" spans="1:16">
      <c r="A28" s="65" t="s">
        <v>3133</v>
      </c>
      <c r="C28" s="12"/>
      <c r="G28" s="67">
        <v>0</v>
      </c>
      <c r="J28" s="66">
        <v>0</v>
      </c>
      <c r="K28" s="67">
        <v>0</v>
      </c>
      <c r="M28" s="67">
        <v>0</v>
      </c>
      <c r="O28" s="66">
        <v>0</v>
      </c>
      <c r="P28" s="66">
        <v>0</v>
      </c>
    </row>
    <row r="29" spans="1:16">
      <c r="A29" t="s">
        <v>252</v>
      </c>
      <c r="B29" t="s">
        <v>252</v>
      </c>
      <c r="C29" s="12"/>
      <c r="D29" t="s">
        <v>252</v>
      </c>
      <c r="G29" s="63">
        <v>0</v>
      </c>
      <c r="H29" t="s">
        <v>252</v>
      </c>
      <c r="I29" s="64">
        <v>0</v>
      </c>
      <c r="J29" s="64">
        <v>0</v>
      </c>
      <c r="K29" s="63">
        <v>0</v>
      </c>
      <c r="L29" s="63">
        <v>0</v>
      </c>
      <c r="M29" s="63">
        <v>0</v>
      </c>
      <c r="N29" s="64">
        <v>0</v>
      </c>
      <c r="O29" s="64">
        <v>0</v>
      </c>
      <c r="P29" s="64">
        <v>0</v>
      </c>
    </row>
    <row r="30" spans="1:16">
      <c r="A30" s="65" t="s">
        <v>3134</v>
      </c>
      <c r="C30" s="12"/>
      <c r="G30" s="67">
        <v>0</v>
      </c>
      <c r="J30" s="66">
        <v>0</v>
      </c>
      <c r="K30" s="67">
        <v>0</v>
      </c>
      <c r="M30" s="67">
        <v>0</v>
      </c>
      <c r="O30" s="66">
        <v>0</v>
      </c>
      <c r="P30" s="66">
        <v>0</v>
      </c>
    </row>
    <row r="31" spans="1:16">
      <c r="A31" s="65" t="s">
        <v>3135</v>
      </c>
      <c r="C31" s="12"/>
      <c r="G31" s="67">
        <v>0</v>
      </c>
      <c r="J31" s="66">
        <v>0</v>
      </c>
      <c r="K31" s="67">
        <v>0</v>
      </c>
      <c r="M31" s="67">
        <v>0</v>
      </c>
      <c r="O31" s="66">
        <v>0</v>
      </c>
      <c r="P31" s="66">
        <v>0</v>
      </c>
    </row>
    <row r="32" spans="1:16">
      <c r="A32" t="s">
        <v>252</v>
      </c>
      <c r="B32" t="s">
        <v>252</v>
      </c>
      <c r="C32" s="12"/>
      <c r="D32" t="s">
        <v>252</v>
      </c>
      <c r="G32" s="63">
        <v>0</v>
      </c>
      <c r="H32" t="s">
        <v>252</v>
      </c>
      <c r="I32" s="64">
        <v>0</v>
      </c>
      <c r="J32" s="64">
        <v>0</v>
      </c>
      <c r="K32" s="63">
        <v>0</v>
      </c>
      <c r="L32" s="63">
        <v>0</v>
      </c>
      <c r="M32" s="63">
        <v>0</v>
      </c>
      <c r="N32" s="64">
        <v>0</v>
      </c>
      <c r="O32" s="64">
        <v>0</v>
      </c>
      <c r="P32" s="64">
        <v>0</v>
      </c>
    </row>
    <row r="33" spans="1:16">
      <c r="A33" s="65" t="s">
        <v>3136</v>
      </c>
      <c r="C33" s="12"/>
      <c r="G33" s="67">
        <v>0</v>
      </c>
      <c r="J33" s="66">
        <v>0</v>
      </c>
      <c r="K33" s="67">
        <v>0</v>
      </c>
      <c r="M33" s="67">
        <v>0</v>
      </c>
      <c r="O33" s="66">
        <v>0</v>
      </c>
      <c r="P33" s="66">
        <v>0</v>
      </c>
    </row>
    <row r="34" spans="1:16">
      <c r="A34" t="s">
        <v>252</v>
      </c>
      <c r="B34" t="s">
        <v>252</v>
      </c>
      <c r="C34" s="12"/>
      <c r="D34" t="s">
        <v>252</v>
      </c>
      <c r="G34" s="63">
        <v>0</v>
      </c>
      <c r="H34" t="s">
        <v>252</v>
      </c>
      <c r="I34" s="64">
        <v>0</v>
      </c>
      <c r="J34" s="64">
        <v>0</v>
      </c>
      <c r="K34" s="63">
        <v>0</v>
      </c>
      <c r="L34" s="63">
        <v>0</v>
      </c>
      <c r="M34" s="63">
        <v>0</v>
      </c>
      <c r="N34" s="64">
        <v>0</v>
      </c>
      <c r="O34" s="64">
        <v>0</v>
      </c>
      <c r="P34" s="64">
        <v>0</v>
      </c>
    </row>
    <row r="35" spans="1:16">
      <c r="A35" s="65" t="s">
        <v>3137</v>
      </c>
      <c r="C35" s="12"/>
      <c r="G35" s="67">
        <v>0</v>
      </c>
      <c r="J35" s="66">
        <v>0</v>
      </c>
      <c r="K35" s="67">
        <v>0</v>
      </c>
      <c r="M35" s="67">
        <v>0</v>
      </c>
      <c r="O35" s="66">
        <v>0</v>
      </c>
      <c r="P35" s="66">
        <v>0</v>
      </c>
    </row>
    <row r="36" spans="1:16">
      <c r="A36" t="s">
        <v>252</v>
      </c>
      <c r="B36" t="s">
        <v>252</v>
      </c>
      <c r="C36" s="12"/>
      <c r="D36" t="s">
        <v>252</v>
      </c>
      <c r="G36" s="63">
        <v>0</v>
      </c>
      <c r="H36" t="s">
        <v>252</v>
      </c>
      <c r="I36" s="64">
        <v>0</v>
      </c>
      <c r="J36" s="64">
        <v>0</v>
      </c>
      <c r="K36" s="63">
        <v>0</v>
      </c>
      <c r="L36" s="63">
        <v>0</v>
      </c>
      <c r="M36" s="63">
        <v>0</v>
      </c>
      <c r="N36" s="64">
        <v>0</v>
      </c>
      <c r="O36" s="64">
        <v>0</v>
      </c>
      <c r="P36" s="64">
        <v>0</v>
      </c>
    </row>
    <row r="37" spans="1:16">
      <c r="A37" s="65" t="s">
        <v>3138</v>
      </c>
      <c r="C37" s="12"/>
      <c r="G37" s="67">
        <v>0</v>
      </c>
      <c r="J37" s="66">
        <v>0</v>
      </c>
      <c r="K37" s="67">
        <v>0</v>
      </c>
      <c r="M37" s="67">
        <v>0</v>
      </c>
      <c r="O37" s="66">
        <v>0</v>
      </c>
      <c r="P37" s="66">
        <v>0</v>
      </c>
    </row>
    <row r="38" spans="1:16">
      <c r="A38" t="s">
        <v>252</v>
      </c>
      <c r="B38" t="s">
        <v>252</v>
      </c>
      <c r="C38" s="12"/>
      <c r="D38" t="s">
        <v>252</v>
      </c>
      <c r="G38" s="63">
        <v>0</v>
      </c>
      <c r="H38" t="s">
        <v>252</v>
      </c>
      <c r="I38" s="64">
        <v>0</v>
      </c>
      <c r="J38" s="64">
        <v>0</v>
      </c>
      <c r="K38" s="63">
        <v>0</v>
      </c>
      <c r="L38" s="63">
        <v>0</v>
      </c>
      <c r="M38" s="63">
        <v>0</v>
      </c>
      <c r="N38" s="64">
        <v>0</v>
      </c>
      <c r="O38" s="64">
        <v>0</v>
      </c>
      <c r="P38" s="64">
        <v>0</v>
      </c>
    </row>
    <row r="39" spans="1:16">
      <c r="A39" s="140" t="s">
        <v>258</v>
      </c>
      <c r="C39" s="12"/>
    </row>
    <row r="40" spans="1:16">
      <c r="A40" s="140" t="s">
        <v>396</v>
      </c>
      <c r="C40" s="12"/>
    </row>
    <row r="41" spans="1:16">
      <c r="A41" s="140" t="s">
        <v>397</v>
      </c>
      <c r="C41" s="12"/>
    </row>
    <row r="42" spans="1:16">
      <c r="A42" s="140" t="s">
        <v>398</v>
      </c>
      <c r="C42" s="12"/>
    </row>
    <row r="43" spans="1:16" hidden="1">
      <c r="C43" s="12"/>
    </row>
    <row r="44" spans="1:16" hidden="1">
      <c r="C44" s="12"/>
    </row>
    <row r="45" spans="1:16" hidden="1">
      <c r="C45" s="12"/>
    </row>
    <row r="46" spans="1:16" hidden="1">
      <c r="C46" s="12"/>
    </row>
    <row r="47" spans="1:16" hidden="1">
      <c r="C47" s="12"/>
    </row>
    <row r="48" spans="1:16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3:3" hidden="1">
      <c r="C369" s="12"/>
    </row>
    <row r="370" spans="3:3" hidden="1">
      <c r="C370" s="12"/>
    </row>
    <row r="371" spans="3:3" hidden="1">
      <c r="C371" s="12"/>
    </row>
    <row r="372" spans="3:3" hidden="1">
      <c r="C372" s="12"/>
    </row>
    <row r="373" spans="3:3" hidden="1">
      <c r="C373" s="12"/>
    </row>
    <row r="374" spans="3:3" hidden="1">
      <c r="C374" s="12"/>
    </row>
    <row r="375" spans="3:3" hidden="1">
      <c r="C375" s="12"/>
    </row>
    <row r="376" spans="3:3" hidden="1">
      <c r="C376" s="12"/>
    </row>
    <row r="377" spans="3:3" hidden="1">
      <c r="C377" s="12"/>
    </row>
    <row r="378" spans="3:3" hidden="1">
      <c r="C378" s="12"/>
    </row>
    <row r="379" spans="3:3" hidden="1">
      <c r="C379" s="12"/>
    </row>
    <row r="380" spans="3:3" hidden="1">
      <c r="C380" s="12"/>
    </row>
    <row r="381" spans="3:3" hidden="1">
      <c r="C381" s="12"/>
    </row>
    <row r="382" spans="3:3" hidden="1">
      <c r="C382" s="12"/>
    </row>
    <row r="383" spans="3:3" hidden="1">
      <c r="C383" s="12"/>
    </row>
    <row r="384" spans="3:3" hidden="1">
      <c r="C384" s="12"/>
    </row>
    <row r="385" spans="3:3" hidden="1">
      <c r="C385" s="12"/>
    </row>
    <row r="386" spans="3:3" hidden="1">
      <c r="C386" s="12"/>
    </row>
    <row r="387" spans="3:3" hidden="1">
      <c r="C387" s="12"/>
    </row>
    <row r="388" spans="3:3" hidden="1">
      <c r="C388" s="12"/>
    </row>
    <row r="389" spans="3:3" hidden="1">
      <c r="C389" s="12"/>
    </row>
    <row r="390" spans="3:3" hidden="1">
      <c r="C390" s="12"/>
    </row>
    <row r="391" spans="3:3" hidden="1">
      <c r="C391" s="12"/>
    </row>
    <row r="392" spans="3:3" hidden="1">
      <c r="C392" s="12"/>
    </row>
    <row r="393" spans="3:3" hidden="1">
      <c r="C393" s="12"/>
    </row>
    <row r="394" spans="3:3" hidden="1">
      <c r="C394" s="12"/>
    </row>
    <row r="395" spans="3:3" hidden="1">
      <c r="C395" s="12"/>
    </row>
    <row r="396" spans="3:3" hidden="1">
      <c r="C396" s="12"/>
    </row>
    <row r="397" spans="3:3" hidden="1">
      <c r="C397" s="12"/>
    </row>
    <row r="398" spans="3:3" hidden="1">
      <c r="C398" s="12"/>
    </row>
    <row r="399" spans="3:3" hidden="1">
      <c r="C399" s="12"/>
    </row>
    <row r="400" spans="3:3" hidden="1">
      <c r="C400" s="12"/>
    </row>
    <row r="401" spans="3:3" hidden="1">
      <c r="C401" s="12"/>
    </row>
    <row r="402" spans="3:3" hidden="1">
      <c r="C402" s="12"/>
    </row>
    <row r="403" spans="3:3" hidden="1">
      <c r="C403" s="12"/>
    </row>
    <row r="404" spans="3:3" hidden="1">
      <c r="C404" s="12"/>
    </row>
    <row r="405" spans="3:3" hidden="1">
      <c r="C405" s="12"/>
    </row>
    <row r="406" spans="3:3" hidden="1">
      <c r="C406" s="12"/>
    </row>
    <row r="407" spans="3:3" hidden="1">
      <c r="C407" s="12"/>
    </row>
    <row r="408" spans="3:3" hidden="1">
      <c r="C408" s="12"/>
    </row>
    <row r="409" spans="3:3" hidden="1">
      <c r="C409" s="12"/>
    </row>
    <row r="410" spans="3:3" hidden="1">
      <c r="C410" s="12"/>
    </row>
    <row r="411" spans="3:3" hidden="1">
      <c r="C411" s="12"/>
    </row>
    <row r="412" spans="3:3" hidden="1">
      <c r="C412" s="12"/>
    </row>
    <row r="413" spans="3:3" hidden="1">
      <c r="C413" s="12"/>
    </row>
    <row r="414" spans="3:3" hidden="1">
      <c r="C414" s="12"/>
    </row>
    <row r="415" spans="3:3" hidden="1">
      <c r="C415" s="12"/>
    </row>
    <row r="416" spans="3:3" hidden="1">
      <c r="C416" s="12"/>
    </row>
    <row r="417" spans="3:3" hidden="1">
      <c r="C417" s="12"/>
    </row>
    <row r="418" spans="3:3" hidden="1">
      <c r="C418" s="12"/>
    </row>
    <row r="419" spans="3:3" hidden="1">
      <c r="C419" s="12"/>
    </row>
    <row r="420" spans="3:3" hidden="1">
      <c r="C420" s="12"/>
    </row>
    <row r="421" spans="3:3" hidden="1">
      <c r="C421" s="12"/>
    </row>
    <row r="422" spans="3:3" hidden="1">
      <c r="C422" s="12"/>
    </row>
    <row r="423" spans="3:3" hidden="1">
      <c r="C423" s="12"/>
    </row>
    <row r="424" spans="3:3" hidden="1">
      <c r="C424" s="12"/>
    </row>
    <row r="425" spans="3:3" hidden="1">
      <c r="C425" s="12"/>
    </row>
    <row r="426" spans="3:3" hidden="1">
      <c r="C426" s="12"/>
    </row>
    <row r="427" spans="3:3" hidden="1">
      <c r="C427" s="12"/>
    </row>
    <row r="428" spans="3:3" hidden="1">
      <c r="C428" s="12"/>
    </row>
    <row r="429" spans="3:3" hidden="1">
      <c r="C429" s="12"/>
    </row>
    <row r="430" spans="3:3" hidden="1">
      <c r="C430" s="12"/>
    </row>
    <row r="431" spans="3:3" hidden="1">
      <c r="C431" s="12"/>
    </row>
    <row r="432" spans="3:3" hidden="1">
      <c r="C432" s="12"/>
    </row>
    <row r="433" spans="3:3" hidden="1">
      <c r="C433" s="12"/>
    </row>
    <row r="434" spans="3:3" hidden="1">
      <c r="C434" s="12"/>
    </row>
    <row r="435" spans="3:3" hidden="1">
      <c r="C435" s="12"/>
    </row>
    <row r="436" spans="3:3" hidden="1">
      <c r="C436" s="12"/>
    </row>
    <row r="437" spans="3:3" hidden="1">
      <c r="C437" s="12"/>
    </row>
    <row r="438" spans="3:3" hidden="1">
      <c r="C438" s="12"/>
    </row>
    <row r="439" spans="3:3" hidden="1">
      <c r="C439" s="12"/>
    </row>
    <row r="440" spans="3:3" hidden="1">
      <c r="C440" s="12"/>
    </row>
    <row r="441" spans="3:3" hidden="1">
      <c r="C441" s="12"/>
    </row>
    <row r="442" spans="3:3" hidden="1">
      <c r="C442" s="12"/>
    </row>
    <row r="443" spans="3:3" hidden="1">
      <c r="C443" s="12"/>
    </row>
    <row r="444" spans="3:3" hidden="1">
      <c r="C444" s="12"/>
    </row>
    <row r="445" spans="3:3" hidden="1">
      <c r="C445" s="12"/>
    </row>
    <row r="446" spans="3:3" hidden="1">
      <c r="C446" s="12"/>
    </row>
    <row r="447" spans="3:3" hidden="1">
      <c r="C447" s="12"/>
    </row>
    <row r="448" spans="3:3" hidden="1">
      <c r="C448" s="12"/>
    </row>
    <row r="449" spans="3:3" hidden="1">
      <c r="C449" s="12"/>
    </row>
    <row r="450" spans="3:3" hidden="1">
      <c r="C450" s="12"/>
    </row>
    <row r="451" spans="3:3" hidden="1">
      <c r="C451" s="12"/>
    </row>
    <row r="452" spans="3:3" hidden="1">
      <c r="C452" s="12"/>
    </row>
    <row r="453" spans="3:3" hidden="1">
      <c r="C453" s="12"/>
    </row>
    <row r="454" spans="3:3" hidden="1">
      <c r="C454" s="12"/>
    </row>
    <row r="455" spans="3:3" hidden="1">
      <c r="C455" s="12"/>
    </row>
    <row r="456" spans="3:3" hidden="1">
      <c r="C456" s="12"/>
    </row>
    <row r="457" spans="3:3" hidden="1">
      <c r="C457" s="12"/>
    </row>
    <row r="458" spans="3:3" hidden="1">
      <c r="C458" s="12"/>
    </row>
    <row r="459" spans="3:3" hidden="1">
      <c r="C459" s="12"/>
    </row>
    <row r="460" spans="3:3" hidden="1">
      <c r="C460" s="12"/>
    </row>
    <row r="461" spans="3:3" hidden="1">
      <c r="C461" s="12"/>
    </row>
    <row r="462" spans="3:3" hidden="1">
      <c r="C462" s="12"/>
    </row>
    <row r="463" spans="3:3" hidden="1">
      <c r="C463" s="12"/>
    </row>
    <row r="464" spans="3:3" hidden="1">
      <c r="C464" s="12"/>
    </row>
    <row r="465" spans="3:3" hidden="1">
      <c r="C465" s="12"/>
    </row>
    <row r="466" spans="3:3" hidden="1">
      <c r="C466" s="12"/>
    </row>
    <row r="467" spans="3:3" hidden="1">
      <c r="C467" s="12"/>
    </row>
    <row r="468" spans="3:3" hidden="1">
      <c r="C468" s="12"/>
    </row>
    <row r="469" spans="3:3" hidden="1">
      <c r="C469" s="12"/>
    </row>
    <row r="470" spans="3:3" hidden="1">
      <c r="C470" s="12"/>
    </row>
    <row r="471" spans="3:3" hidden="1">
      <c r="C471" s="12"/>
    </row>
    <row r="472" spans="3:3" hidden="1">
      <c r="C472" s="12"/>
    </row>
    <row r="473" spans="3:3" hidden="1">
      <c r="C473" s="12"/>
    </row>
    <row r="474" spans="3:3" hidden="1">
      <c r="C474" s="12"/>
    </row>
    <row r="475" spans="3:3" hidden="1">
      <c r="C475" s="12"/>
    </row>
    <row r="476" spans="3:3" hidden="1">
      <c r="C476" s="12"/>
    </row>
    <row r="477" spans="3:3" hidden="1">
      <c r="C477" s="12"/>
    </row>
    <row r="478" spans="3:3" hidden="1">
      <c r="C478" s="12"/>
    </row>
    <row r="479" spans="3:3" hidden="1">
      <c r="C479" s="12"/>
    </row>
    <row r="480" spans="3:3" hidden="1">
      <c r="C480" s="12"/>
    </row>
    <row r="481" spans="3:3" hidden="1">
      <c r="C481" s="12"/>
    </row>
    <row r="482" spans="3:3" hidden="1">
      <c r="C482" s="12"/>
    </row>
    <row r="483" spans="3:3" hidden="1">
      <c r="C483" s="12"/>
    </row>
    <row r="484" spans="3:3" hidden="1">
      <c r="C484" s="12"/>
    </row>
    <row r="485" spans="3:3" hidden="1">
      <c r="C485" s="12"/>
    </row>
    <row r="486" spans="3:3" hidden="1">
      <c r="C486" s="12"/>
    </row>
    <row r="487" spans="3:3" hidden="1">
      <c r="C487" s="12"/>
    </row>
    <row r="488" spans="3:3" hidden="1">
      <c r="C488" s="12"/>
    </row>
    <row r="489" spans="3:3" hidden="1">
      <c r="C489" s="12"/>
    </row>
    <row r="490" spans="3:3" hidden="1">
      <c r="C490" s="12"/>
    </row>
    <row r="491" spans="3:3" hidden="1">
      <c r="C491" s="12"/>
    </row>
    <row r="492" spans="3:3" hidden="1">
      <c r="C492" s="12"/>
    </row>
    <row r="493" spans="3:3" hidden="1">
      <c r="C493" s="12"/>
    </row>
    <row r="494" spans="3:3" hidden="1">
      <c r="C494" s="12"/>
    </row>
    <row r="495" spans="3:3" hidden="1">
      <c r="C495" s="12"/>
    </row>
    <row r="496" spans="3:3" hidden="1">
      <c r="C496" s="12"/>
    </row>
    <row r="497" spans="3:3" hidden="1">
      <c r="C497" s="12"/>
    </row>
    <row r="498" spans="3:3" hidden="1">
      <c r="C498" s="12"/>
    </row>
    <row r="499" spans="3:3" hidden="1">
      <c r="C499" s="12"/>
    </row>
    <row r="500" spans="3:3" hidden="1">
      <c r="C500" s="12"/>
    </row>
    <row r="501" spans="3:3" hidden="1">
      <c r="C501" s="12"/>
    </row>
    <row r="502" spans="3:3" hidden="1">
      <c r="C502" s="12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7"/>
  <sheetViews>
    <sheetView rightToLeft="1" topLeftCell="A24" workbookViewId="0">
      <selection activeCell="A6" sqref="A6"/>
    </sheetView>
  </sheetViews>
  <sheetFormatPr defaultColWidth="0" defaultRowHeight="18" zeroHeight="1"/>
  <cols>
    <col min="1" max="1" width="38.7109375" style="11" customWidth="1"/>
    <col min="2" max="2" width="18.140625" style="11" customWidth="1"/>
    <col min="3" max="3" width="12.42578125" style="11" customWidth="1"/>
    <col min="4" max="4" width="13.85546875" style="12" customWidth="1"/>
    <col min="5" max="5" width="10.7109375" style="12" customWidth="1"/>
    <col min="6" max="6" width="15.140625" style="12" customWidth="1"/>
    <col min="7" max="7" width="12.85546875" style="12" customWidth="1"/>
    <col min="8" max="8" width="10.7109375" style="12" customWidth="1"/>
    <col min="9" max="9" width="10.85546875" style="12" customWidth="1"/>
    <col min="10" max="10" width="13.85546875" style="12" customWidth="1"/>
    <col min="11" max="11" width="19.85546875" style="12" customWidth="1"/>
    <col min="12" max="12" width="15.5703125" style="12" customWidth="1"/>
    <col min="13" max="13" width="14.7109375" style="12" customWidth="1"/>
    <col min="14" max="14" width="10.7109375" style="12" customWidth="1"/>
    <col min="15" max="15" width="16.140625" style="12" customWidth="1"/>
    <col min="16" max="16" width="26.85546875" style="12" customWidth="1"/>
    <col min="17" max="17" width="25.42578125" style="12" customWidth="1"/>
    <col min="18" max="18" width="7.7109375" style="12" hidden="1" customWidth="1"/>
    <col min="19" max="19" width="7.140625" style="12" hidden="1" customWidth="1"/>
    <col min="20" max="20" width="6" style="12" hidden="1" customWidth="1"/>
    <col min="21" max="21" width="7.85546875" style="12" hidden="1" customWidth="1"/>
    <col min="22" max="22" width="8.140625" style="12" hidden="1" customWidth="1"/>
    <col min="23" max="23" width="6.28515625" style="12" hidden="1" customWidth="1"/>
    <col min="24" max="24" width="8" style="12" hidden="1" customWidth="1"/>
    <col min="25" max="25" width="8.7109375" style="12" hidden="1" customWidth="1"/>
    <col min="26" max="26" width="10" style="12" hidden="1" customWidth="1"/>
    <col min="27" max="27" width="9.5703125" style="12" hidden="1" customWidth="1"/>
    <col min="28" max="28" width="6.140625" style="12" hidden="1" customWidth="1"/>
    <col min="29" max="30" width="5.7109375" style="12" hidden="1" customWidth="1"/>
    <col min="31" max="31" width="6.85546875" style="12" hidden="1" customWidth="1"/>
    <col min="32" max="32" width="6.42578125" style="12" hidden="1" customWidth="1"/>
    <col min="33" max="33" width="6.7109375" style="12" hidden="1" customWidth="1"/>
    <col min="34" max="34" width="7.28515625" style="12" hidden="1" customWidth="1"/>
    <col min="35" max="46" width="5.7109375" style="12" hidden="1" customWidth="1"/>
    <col min="47" max="47" width="9.140625" style="12" hidden="1" customWidth="1"/>
    <col min="48" max="60" width="0" style="12" hidden="1" customWidth="1"/>
    <col min="61" max="16384" width="9.140625" style="12" hidden="1"/>
  </cols>
  <sheetData>
    <row r="1" spans="1:59">
      <c r="A1" s="2" t="s">
        <v>0</v>
      </c>
      <c r="B1" s="2" t="s">
        <v>194</v>
      </c>
    </row>
    <row r="2" spans="1:59">
      <c r="A2" s="2" t="s">
        <v>1</v>
      </c>
      <c r="B2" s="2"/>
    </row>
    <row r="3" spans="1:59">
      <c r="A3" s="2" t="s">
        <v>2</v>
      </c>
      <c r="B3" s="2" t="s">
        <v>195</v>
      </c>
    </row>
    <row r="4" spans="1:59">
      <c r="A4" s="2" t="s">
        <v>3</v>
      </c>
      <c r="B4" s="2"/>
    </row>
    <row r="5" spans="1:59" ht="26.25" customHeight="1">
      <c r="A5" s="154" t="s">
        <v>143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6"/>
    </row>
    <row r="6" spans="1:59" s="14" customFormat="1" ht="126">
      <c r="A6" s="38" t="s">
        <v>93</v>
      </c>
      <c r="B6" s="39" t="s">
        <v>144</v>
      </c>
      <c r="C6" s="39" t="s">
        <v>46</v>
      </c>
      <c r="D6" s="157" t="s">
        <v>47</v>
      </c>
      <c r="E6" s="157" t="s">
        <v>48</v>
      </c>
      <c r="F6" s="157" t="s">
        <v>68</v>
      </c>
      <c r="G6" s="157" t="s">
        <v>49</v>
      </c>
      <c r="H6" s="39" t="s">
        <v>69</v>
      </c>
      <c r="I6" s="39" t="s">
        <v>193</v>
      </c>
      <c r="J6" s="39" t="s">
        <v>50</v>
      </c>
      <c r="K6" s="41" t="s">
        <v>145</v>
      </c>
      <c r="L6" s="157" t="s">
        <v>52</v>
      </c>
      <c r="M6" s="39" t="s">
        <v>184</v>
      </c>
      <c r="N6" s="39" t="s">
        <v>185</v>
      </c>
      <c r="O6" s="39" t="s">
        <v>5</v>
      </c>
      <c r="P6" s="39" t="s">
        <v>54</v>
      </c>
      <c r="Q6" s="40" t="s">
        <v>180</v>
      </c>
      <c r="R6" s="12"/>
      <c r="S6" s="12"/>
      <c r="T6" s="12"/>
      <c r="U6" s="12"/>
      <c r="BF6" s="14" t="s">
        <v>146</v>
      </c>
      <c r="BG6" s="14" t="s">
        <v>99</v>
      </c>
    </row>
    <row r="7" spans="1:59" s="14" customFormat="1" ht="24" customHeight="1">
      <c r="A7" s="15"/>
      <c r="B7" s="37"/>
      <c r="C7" s="16"/>
      <c r="D7" s="16"/>
      <c r="E7" s="16"/>
      <c r="F7" s="16" t="s">
        <v>71</v>
      </c>
      <c r="G7" s="16"/>
      <c r="H7" s="16" t="s">
        <v>72</v>
      </c>
      <c r="I7" s="16"/>
      <c r="J7" s="16"/>
      <c r="K7" s="16" t="s">
        <v>7</v>
      </c>
      <c r="L7" s="16" t="s">
        <v>7</v>
      </c>
      <c r="M7" s="16" t="s">
        <v>181</v>
      </c>
      <c r="N7" s="16"/>
      <c r="O7" s="16" t="s">
        <v>182</v>
      </c>
      <c r="P7" s="24" t="s">
        <v>7</v>
      </c>
      <c r="Q7" s="34" t="s">
        <v>7</v>
      </c>
      <c r="R7" s="12"/>
      <c r="S7" s="12"/>
      <c r="T7" s="12"/>
      <c r="U7" s="12"/>
      <c r="BF7" s="14" t="s">
        <v>147</v>
      </c>
      <c r="BG7" s="14" t="s">
        <v>103</v>
      </c>
    </row>
    <row r="8" spans="1:59" s="18" customFormat="1" ht="18" customHeight="1">
      <c r="A8" s="17"/>
      <c r="B8" s="13" t="s">
        <v>8</v>
      </c>
      <c r="C8" s="13" t="s">
        <v>9</v>
      </c>
      <c r="D8" s="13" t="s">
        <v>56</v>
      </c>
      <c r="E8" s="13" t="s">
        <v>57</v>
      </c>
      <c r="F8" s="6" t="s">
        <v>58</v>
      </c>
      <c r="G8" s="6" t="s">
        <v>59</v>
      </c>
      <c r="H8" s="6" t="s">
        <v>60</v>
      </c>
      <c r="I8" s="6"/>
      <c r="J8" s="6" t="s">
        <v>61</v>
      </c>
      <c r="K8" s="6" t="s">
        <v>62</v>
      </c>
      <c r="L8" s="6" t="s">
        <v>63</v>
      </c>
      <c r="M8" s="27" t="s">
        <v>73</v>
      </c>
      <c r="N8" s="27" t="s">
        <v>74</v>
      </c>
      <c r="O8" s="27" t="s">
        <v>75</v>
      </c>
      <c r="P8" s="27" t="s">
        <v>76</v>
      </c>
      <c r="Q8" s="27" t="s">
        <v>77</v>
      </c>
      <c r="R8" s="12"/>
      <c r="S8" s="12"/>
      <c r="T8" s="12"/>
      <c r="U8" s="12"/>
      <c r="BF8" s="18" t="s">
        <v>148</v>
      </c>
      <c r="BG8" s="18" t="s">
        <v>107</v>
      </c>
    </row>
    <row r="9" spans="1:59" s="18" customFormat="1" ht="18" customHeight="1">
      <c r="A9" s="19" t="s">
        <v>149</v>
      </c>
      <c r="B9" s="13"/>
      <c r="C9" s="13"/>
      <c r="D9" s="13"/>
      <c r="E9" s="13"/>
      <c r="F9" s="13"/>
      <c r="G9" s="13"/>
      <c r="H9" s="61">
        <v>3.15</v>
      </c>
      <c r="I9" s="13"/>
      <c r="J9" s="13"/>
      <c r="K9" s="13"/>
      <c r="L9" s="62">
        <v>1.9900000000000001E-2</v>
      </c>
      <c r="M9" s="61">
        <v>256846206.72</v>
      </c>
      <c r="N9" s="6"/>
      <c r="O9" s="61">
        <v>277484.8333548978</v>
      </c>
      <c r="P9" s="62">
        <v>1</v>
      </c>
      <c r="Q9" s="62">
        <v>1.21E-2</v>
      </c>
      <c r="R9" s="12"/>
      <c r="S9" s="12"/>
      <c r="T9" s="12"/>
      <c r="U9" s="12"/>
      <c r="BF9" s="12" t="s">
        <v>120</v>
      </c>
      <c r="BG9" s="18" t="s">
        <v>110</v>
      </c>
    </row>
    <row r="10" spans="1:59">
      <c r="A10" s="65" t="s">
        <v>202</v>
      </c>
      <c r="H10" s="67">
        <v>3.15</v>
      </c>
      <c r="L10" s="66">
        <v>1.9900000000000001E-2</v>
      </c>
      <c r="M10" s="67">
        <v>256846206.72</v>
      </c>
      <c r="O10" s="67">
        <v>277484.8333548978</v>
      </c>
      <c r="P10" s="66">
        <v>1</v>
      </c>
      <c r="Q10" s="66">
        <v>1.21E-2</v>
      </c>
    </row>
    <row r="11" spans="1:59">
      <c r="A11" s="65" t="s">
        <v>3485</v>
      </c>
      <c r="H11" s="67">
        <v>3.81</v>
      </c>
      <c r="L11" s="66">
        <v>6.8999999999999999E-3</v>
      </c>
      <c r="M11" s="67">
        <v>183555082.15000001</v>
      </c>
      <c r="O11" s="67">
        <v>194192.55715922458</v>
      </c>
      <c r="P11" s="66">
        <v>0.69979999999999998</v>
      </c>
      <c r="Q11" s="66">
        <v>8.5000000000000006E-3</v>
      </c>
    </row>
    <row r="12" spans="1:59">
      <c r="A12" t="s">
        <v>3486</v>
      </c>
      <c r="B12" t="s">
        <v>3487</v>
      </c>
      <c r="C12" t="s">
        <v>3488</v>
      </c>
      <c r="D12" t="s">
        <v>3489</v>
      </c>
      <c r="E12" t="s">
        <v>470</v>
      </c>
      <c r="F12" t="s">
        <v>3490</v>
      </c>
      <c r="G12" t="s">
        <v>208</v>
      </c>
      <c r="H12" s="63">
        <v>1.47</v>
      </c>
      <c r="I12" t="s">
        <v>3491</v>
      </c>
      <c r="J12" t="s">
        <v>99</v>
      </c>
      <c r="K12" s="64">
        <v>2.1000000000000001E-2</v>
      </c>
      <c r="L12" s="129">
        <v>6.8999999999999999E-3</v>
      </c>
      <c r="M12" s="130">
        <v>183555082.15000001</v>
      </c>
      <c r="O12" s="130">
        <v>194192.55715922458</v>
      </c>
      <c r="P12" s="129">
        <v>0.69979999999999998</v>
      </c>
      <c r="Q12" s="129">
        <v>8.5000000000000006E-3</v>
      </c>
    </row>
    <row r="13" spans="1:59">
      <c r="A13" s="65" t="s">
        <v>3494</v>
      </c>
      <c r="H13" s="67">
        <v>0.82</v>
      </c>
      <c r="L13" s="66">
        <v>3.85E-2</v>
      </c>
      <c r="M13" s="67">
        <v>15219193</v>
      </c>
      <c r="O13" s="67">
        <v>15718.3825304</v>
      </c>
      <c r="P13" s="66">
        <v>5.6599999999999998E-2</v>
      </c>
      <c r="Q13" s="66">
        <v>6.9999999999999999E-4</v>
      </c>
    </row>
    <row r="14" spans="1:59">
      <c r="A14" t="s">
        <v>3495</v>
      </c>
      <c r="B14" t="s">
        <v>3487</v>
      </c>
      <c r="C14" t="s">
        <v>3496</v>
      </c>
      <c r="D14" t="s">
        <v>3497</v>
      </c>
      <c r="E14" t="s">
        <v>252</v>
      </c>
      <c r="F14" t="s">
        <v>3498</v>
      </c>
      <c r="G14" t="s">
        <v>847</v>
      </c>
      <c r="H14" s="63">
        <v>0.82</v>
      </c>
      <c r="I14" t="s">
        <v>797</v>
      </c>
      <c r="J14" t="s">
        <v>99</v>
      </c>
      <c r="K14" s="64">
        <v>7.0000000000000007E-2</v>
      </c>
      <c r="L14" s="64">
        <v>3.85E-2</v>
      </c>
      <c r="M14" s="63">
        <v>15219193</v>
      </c>
      <c r="N14" s="63">
        <v>103.28</v>
      </c>
      <c r="O14" s="63">
        <v>15718.3825304</v>
      </c>
      <c r="P14" s="64">
        <v>5.6599999999999998E-2</v>
      </c>
      <c r="Q14" s="64">
        <v>6.9999999999999999E-4</v>
      </c>
    </row>
    <row r="15" spans="1:59">
      <c r="A15" s="65" t="s">
        <v>3499</v>
      </c>
      <c r="H15" s="67">
        <v>0</v>
      </c>
      <c r="L15" s="66">
        <v>0</v>
      </c>
      <c r="M15" s="67">
        <v>0</v>
      </c>
      <c r="O15" s="67">
        <v>0</v>
      </c>
      <c r="P15" s="66">
        <v>0</v>
      </c>
      <c r="Q15" s="66">
        <v>0</v>
      </c>
    </row>
    <row r="16" spans="1:59">
      <c r="A16" t="s">
        <v>252</v>
      </c>
      <c r="C16" t="s">
        <v>252</v>
      </c>
      <c r="E16" t="s">
        <v>252</v>
      </c>
      <c r="H16" s="63">
        <v>0</v>
      </c>
      <c r="I16" t="s">
        <v>252</v>
      </c>
      <c r="J16" t="s">
        <v>252</v>
      </c>
      <c r="K16" s="64">
        <v>0</v>
      </c>
      <c r="L16" s="64">
        <v>0</v>
      </c>
      <c r="M16" s="63">
        <v>0</v>
      </c>
      <c r="N16" s="63">
        <v>0</v>
      </c>
      <c r="O16" s="63">
        <v>0</v>
      </c>
      <c r="P16" s="64">
        <v>0</v>
      </c>
      <c r="Q16" s="64">
        <v>0</v>
      </c>
    </row>
    <row r="17" spans="1:17">
      <c r="A17" s="65" t="s">
        <v>3500</v>
      </c>
      <c r="H17" s="67">
        <v>1.45</v>
      </c>
      <c r="L17" s="66">
        <v>5.96E-2</v>
      </c>
      <c r="M17" s="67">
        <v>38071931.57</v>
      </c>
      <c r="O17" s="67">
        <v>46397.893665273201</v>
      </c>
      <c r="P17" s="66">
        <v>0.16719999999999999</v>
      </c>
      <c r="Q17" s="66">
        <v>2E-3</v>
      </c>
    </row>
    <row r="18" spans="1:17">
      <c r="A18" t="s">
        <v>3501</v>
      </c>
      <c r="B18" t="s">
        <v>3487</v>
      </c>
      <c r="C18" t="s">
        <v>3502</v>
      </c>
      <c r="D18" t="s">
        <v>3298</v>
      </c>
      <c r="E18" t="s">
        <v>3503</v>
      </c>
      <c r="F18" t="s">
        <v>3504</v>
      </c>
      <c r="G18" t="s">
        <v>3505</v>
      </c>
      <c r="I18" t="s">
        <v>1423</v>
      </c>
      <c r="J18" t="s">
        <v>99</v>
      </c>
      <c r="K18" s="64">
        <v>0</v>
      </c>
      <c r="L18" s="64">
        <v>0</v>
      </c>
      <c r="M18" s="63">
        <v>2550000</v>
      </c>
      <c r="N18" s="63">
        <v>408.62745100000001</v>
      </c>
      <c r="O18" s="63">
        <v>10420.0000005001</v>
      </c>
      <c r="P18" s="64">
        <v>3.7600000000000001E-2</v>
      </c>
      <c r="Q18" s="64">
        <v>5.0000000000000001E-4</v>
      </c>
    </row>
    <row r="19" spans="1:17">
      <c r="A19" t="s">
        <v>3506</v>
      </c>
      <c r="B19" t="s">
        <v>3487</v>
      </c>
      <c r="C19" t="s">
        <v>3507</v>
      </c>
      <c r="D19" t="s">
        <v>3298</v>
      </c>
      <c r="E19" t="s">
        <v>3503</v>
      </c>
      <c r="F19" t="s">
        <v>3493</v>
      </c>
      <c r="G19" t="s">
        <v>3505</v>
      </c>
      <c r="H19" s="63">
        <v>1.64</v>
      </c>
      <c r="I19" t="s">
        <v>1423</v>
      </c>
      <c r="J19" t="s">
        <v>99</v>
      </c>
      <c r="K19" s="64">
        <v>7.0000000000000007E-2</v>
      </c>
      <c r="L19" s="64">
        <v>6.59E-2</v>
      </c>
      <c r="M19" s="63">
        <v>16583215.109999999</v>
      </c>
      <c r="N19" s="63">
        <v>102.65691</v>
      </c>
      <c r="O19" s="63">
        <v>17023.816210579102</v>
      </c>
      <c r="P19" s="64">
        <v>6.1400000000000003E-2</v>
      </c>
      <c r="Q19" s="64">
        <v>6.9999999999999999E-4</v>
      </c>
    </row>
    <row r="20" spans="1:17">
      <c r="A20" t="s">
        <v>3508</v>
      </c>
      <c r="B20" t="s">
        <v>3487</v>
      </c>
      <c r="C20" t="s">
        <v>3509</v>
      </c>
      <c r="D20" t="s">
        <v>3298</v>
      </c>
      <c r="E20" t="s">
        <v>252</v>
      </c>
      <c r="F20" t="s">
        <v>3492</v>
      </c>
      <c r="G20" t="s">
        <v>847</v>
      </c>
      <c r="H20" s="63">
        <v>1.62</v>
      </c>
      <c r="I20" t="s">
        <v>1423</v>
      </c>
      <c r="J20" t="s">
        <v>99</v>
      </c>
      <c r="K20" s="64">
        <v>0.08</v>
      </c>
      <c r="L20" s="64">
        <v>9.5600000000000004E-2</v>
      </c>
      <c r="M20" s="63">
        <v>15000000</v>
      </c>
      <c r="N20" s="63">
        <v>100</v>
      </c>
      <c r="O20" s="63">
        <v>15000</v>
      </c>
      <c r="P20" s="64">
        <v>5.4100000000000002E-2</v>
      </c>
      <c r="Q20" s="64">
        <v>6.9999999999999999E-4</v>
      </c>
    </row>
    <row r="21" spans="1:17">
      <c r="A21" t="s">
        <v>3510</v>
      </c>
      <c r="B21" t="s">
        <v>3487</v>
      </c>
      <c r="C21" t="s">
        <v>3511</v>
      </c>
      <c r="D21" t="s">
        <v>3294</v>
      </c>
      <c r="E21" t="s">
        <v>252</v>
      </c>
      <c r="F21" t="s">
        <v>264</v>
      </c>
      <c r="G21" t="s">
        <v>847</v>
      </c>
      <c r="H21" s="63">
        <v>3.8</v>
      </c>
      <c r="I21" t="s">
        <v>448</v>
      </c>
      <c r="J21" t="s">
        <v>99</v>
      </c>
      <c r="K21" s="64">
        <v>5.2999999999999999E-2</v>
      </c>
      <c r="L21" s="64">
        <v>5.2999999999999999E-2</v>
      </c>
      <c r="M21" s="63">
        <v>3938716.46</v>
      </c>
      <c r="N21" s="63">
        <v>100.39</v>
      </c>
      <c r="O21" s="63">
        <v>3954.077454194</v>
      </c>
      <c r="P21" s="64">
        <v>1.4200000000000001E-2</v>
      </c>
      <c r="Q21" s="64">
        <v>2.0000000000000001E-4</v>
      </c>
    </row>
    <row r="22" spans="1:17">
      <c r="A22" s="65" t="s">
        <v>3512</v>
      </c>
      <c r="H22" s="67">
        <v>0</v>
      </c>
      <c r="L22" s="66">
        <v>0</v>
      </c>
      <c r="M22" s="67">
        <v>0</v>
      </c>
      <c r="O22" s="67">
        <v>0</v>
      </c>
      <c r="P22" s="66">
        <v>0</v>
      </c>
      <c r="Q22" s="66">
        <v>0</v>
      </c>
    </row>
    <row r="23" spans="1:17">
      <c r="A23" t="s">
        <v>252</v>
      </c>
      <c r="C23" t="s">
        <v>252</v>
      </c>
      <c r="E23" t="s">
        <v>252</v>
      </c>
      <c r="H23" s="63">
        <v>0</v>
      </c>
      <c r="I23" t="s">
        <v>252</v>
      </c>
      <c r="J23" t="s">
        <v>252</v>
      </c>
      <c r="K23" s="64">
        <v>0</v>
      </c>
      <c r="L23" s="64">
        <v>0</v>
      </c>
      <c r="M23" s="63">
        <v>0</v>
      </c>
      <c r="N23" s="63">
        <v>0</v>
      </c>
      <c r="O23" s="63">
        <v>0</v>
      </c>
      <c r="P23" s="64">
        <v>0</v>
      </c>
      <c r="Q23" s="64">
        <v>0</v>
      </c>
    </row>
    <row r="24" spans="1:17">
      <c r="A24" s="65" t="s">
        <v>3513</v>
      </c>
      <c r="H24" s="67">
        <v>0</v>
      </c>
      <c r="L24" s="66">
        <v>0</v>
      </c>
      <c r="M24" s="67">
        <v>0</v>
      </c>
      <c r="O24" s="67">
        <v>0</v>
      </c>
      <c r="P24" s="66">
        <v>0</v>
      </c>
      <c r="Q24" s="66">
        <v>0</v>
      </c>
    </row>
    <row r="25" spans="1:17">
      <c r="A25" s="65" t="s">
        <v>3514</v>
      </c>
      <c r="H25" s="67">
        <v>0</v>
      </c>
      <c r="L25" s="66">
        <v>0</v>
      </c>
      <c r="M25" s="67">
        <v>0</v>
      </c>
      <c r="O25" s="67">
        <v>0</v>
      </c>
      <c r="P25" s="66">
        <v>0</v>
      </c>
      <c r="Q25" s="66">
        <v>0</v>
      </c>
    </row>
    <row r="26" spans="1:17">
      <c r="A26" t="s">
        <v>252</v>
      </c>
      <c r="C26" t="s">
        <v>252</v>
      </c>
      <c r="E26" t="s">
        <v>252</v>
      </c>
      <c r="H26" s="63">
        <v>0</v>
      </c>
      <c r="I26" t="s">
        <v>252</v>
      </c>
      <c r="J26" t="s">
        <v>252</v>
      </c>
      <c r="K26" s="64">
        <v>0</v>
      </c>
      <c r="L26" s="64">
        <v>0</v>
      </c>
      <c r="M26" s="63">
        <v>0</v>
      </c>
      <c r="N26" s="63">
        <v>0</v>
      </c>
      <c r="O26" s="63">
        <v>0</v>
      </c>
      <c r="P26" s="64">
        <v>0</v>
      </c>
      <c r="Q26" s="64">
        <v>0</v>
      </c>
    </row>
    <row r="27" spans="1:17">
      <c r="A27" s="65" t="s">
        <v>3515</v>
      </c>
      <c r="H27" s="67">
        <v>0</v>
      </c>
      <c r="L27" s="66">
        <v>0</v>
      </c>
      <c r="M27" s="67">
        <v>0</v>
      </c>
      <c r="O27" s="67">
        <v>0</v>
      </c>
      <c r="P27" s="66">
        <v>0</v>
      </c>
      <c r="Q27" s="66">
        <v>0</v>
      </c>
    </row>
    <row r="28" spans="1:17">
      <c r="A28" t="s">
        <v>252</v>
      </c>
      <c r="C28" t="s">
        <v>252</v>
      </c>
      <c r="E28" t="s">
        <v>252</v>
      </c>
      <c r="H28" s="63">
        <v>0</v>
      </c>
      <c r="I28" t="s">
        <v>252</v>
      </c>
      <c r="J28" t="s">
        <v>252</v>
      </c>
      <c r="K28" s="64">
        <v>0</v>
      </c>
      <c r="L28" s="64">
        <v>0</v>
      </c>
      <c r="M28" s="63">
        <v>0</v>
      </c>
      <c r="N28" s="63">
        <v>0</v>
      </c>
      <c r="O28" s="63">
        <v>0</v>
      </c>
      <c r="P28" s="64">
        <v>0</v>
      </c>
      <c r="Q28" s="64">
        <v>0</v>
      </c>
    </row>
    <row r="29" spans="1:17">
      <c r="A29" s="65" t="s">
        <v>3516</v>
      </c>
      <c r="H29" s="67">
        <v>0</v>
      </c>
      <c r="L29" s="66">
        <v>0</v>
      </c>
      <c r="M29" s="67">
        <v>0</v>
      </c>
      <c r="O29" s="67">
        <v>0</v>
      </c>
      <c r="P29" s="66">
        <v>0</v>
      </c>
      <c r="Q29" s="66">
        <v>0</v>
      </c>
    </row>
    <row r="30" spans="1:17">
      <c r="A30" t="s">
        <v>252</v>
      </c>
      <c r="C30" t="s">
        <v>252</v>
      </c>
      <c r="E30" t="s">
        <v>252</v>
      </c>
      <c r="H30" s="63">
        <v>0</v>
      </c>
      <c r="I30" t="s">
        <v>252</v>
      </c>
      <c r="J30" t="s">
        <v>252</v>
      </c>
      <c r="K30" s="64">
        <v>0</v>
      </c>
      <c r="L30" s="64">
        <v>0</v>
      </c>
      <c r="M30" s="63">
        <v>0</v>
      </c>
      <c r="N30" s="63">
        <v>0</v>
      </c>
      <c r="O30" s="63">
        <v>0</v>
      </c>
      <c r="P30" s="64">
        <v>0</v>
      </c>
      <c r="Q30" s="64">
        <v>0</v>
      </c>
    </row>
    <row r="31" spans="1:17">
      <c r="A31" s="65" t="s">
        <v>3517</v>
      </c>
      <c r="H31" s="67">
        <v>2.58</v>
      </c>
      <c r="L31" s="66">
        <v>3.8800000000000001E-2</v>
      </c>
      <c r="M31" s="67">
        <v>20000000</v>
      </c>
      <c r="O31" s="67">
        <v>21176</v>
      </c>
      <c r="P31" s="66">
        <v>7.6300000000000007E-2</v>
      </c>
      <c r="Q31" s="66">
        <v>8.9999999999999998E-4</v>
      </c>
    </row>
    <row r="32" spans="1:17">
      <c r="A32" t="s">
        <v>3518</v>
      </c>
      <c r="B32" t="s">
        <v>3487</v>
      </c>
      <c r="C32" t="s">
        <v>3519</v>
      </c>
      <c r="D32" t="s">
        <v>3244</v>
      </c>
      <c r="E32" t="s">
        <v>735</v>
      </c>
      <c r="F32" t="s">
        <v>3520</v>
      </c>
      <c r="G32" t="s">
        <v>147</v>
      </c>
      <c r="H32" s="63">
        <v>2.58</v>
      </c>
      <c r="I32" t="s">
        <v>950</v>
      </c>
      <c r="J32" t="s">
        <v>99</v>
      </c>
      <c r="K32" s="64">
        <v>5.1799999999999999E-2</v>
      </c>
      <c r="L32" s="64">
        <v>3.8800000000000001E-2</v>
      </c>
      <c r="M32" s="63">
        <v>20000000</v>
      </c>
      <c r="N32" s="63">
        <v>105.88</v>
      </c>
      <c r="O32" s="63">
        <v>21176</v>
      </c>
      <c r="P32" s="64">
        <v>7.6300000000000007E-2</v>
      </c>
      <c r="Q32" s="64">
        <v>8.9999999999999998E-4</v>
      </c>
    </row>
    <row r="33" spans="1:17">
      <c r="A33" s="65" t="s">
        <v>256</v>
      </c>
      <c r="H33" s="67">
        <v>0</v>
      </c>
      <c r="L33" s="66">
        <v>0</v>
      </c>
      <c r="M33" s="67">
        <v>0</v>
      </c>
      <c r="O33" s="67">
        <v>0</v>
      </c>
      <c r="P33" s="66">
        <v>0</v>
      </c>
      <c r="Q33" s="66">
        <v>0</v>
      </c>
    </row>
    <row r="34" spans="1:17">
      <c r="A34" s="65" t="s">
        <v>3521</v>
      </c>
      <c r="H34" s="67">
        <v>0</v>
      </c>
      <c r="L34" s="66">
        <v>0</v>
      </c>
      <c r="M34" s="67">
        <v>0</v>
      </c>
      <c r="O34" s="67">
        <v>0</v>
      </c>
      <c r="P34" s="66">
        <v>0</v>
      </c>
      <c r="Q34" s="66">
        <v>0</v>
      </c>
    </row>
    <row r="35" spans="1:17">
      <c r="A35" t="s">
        <v>252</v>
      </c>
      <c r="C35" t="s">
        <v>252</v>
      </c>
      <c r="E35" t="s">
        <v>252</v>
      </c>
      <c r="H35" s="63">
        <v>0</v>
      </c>
      <c r="I35" t="s">
        <v>252</v>
      </c>
      <c r="J35" t="s">
        <v>252</v>
      </c>
      <c r="K35" s="64">
        <v>0</v>
      </c>
      <c r="L35" s="64">
        <v>0</v>
      </c>
      <c r="M35" s="63">
        <v>0</v>
      </c>
      <c r="N35" s="63">
        <v>0</v>
      </c>
      <c r="O35" s="63">
        <v>0</v>
      </c>
      <c r="P35" s="64">
        <v>0</v>
      </c>
      <c r="Q35" s="64">
        <v>0</v>
      </c>
    </row>
    <row r="36" spans="1:17">
      <c r="A36" s="65" t="s">
        <v>3499</v>
      </c>
      <c r="H36" s="67">
        <v>0</v>
      </c>
      <c r="L36" s="66">
        <v>0</v>
      </c>
      <c r="M36" s="67">
        <v>0</v>
      </c>
      <c r="O36" s="67">
        <v>0</v>
      </c>
      <c r="P36" s="66">
        <v>0</v>
      </c>
      <c r="Q36" s="66">
        <v>0</v>
      </c>
    </row>
    <row r="37" spans="1:17">
      <c r="A37" t="s">
        <v>252</v>
      </c>
      <c r="C37" t="s">
        <v>252</v>
      </c>
      <c r="E37" t="s">
        <v>252</v>
      </c>
      <c r="H37" s="63">
        <v>0</v>
      </c>
      <c r="I37" t="s">
        <v>252</v>
      </c>
      <c r="J37" t="s">
        <v>252</v>
      </c>
      <c r="K37" s="64">
        <v>0</v>
      </c>
      <c r="L37" s="64">
        <v>0</v>
      </c>
      <c r="M37" s="63">
        <v>0</v>
      </c>
      <c r="N37" s="63">
        <v>0</v>
      </c>
      <c r="O37" s="63">
        <v>0</v>
      </c>
      <c r="P37" s="64">
        <v>0</v>
      </c>
      <c r="Q37" s="64">
        <v>0</v>
      </c>
    </row>
    <row r="38" spans="1:17">
      <c r="A38" s="65" t="s">
        <v>3500</v>
      </c>
      <c r="H38" s="67">
        <v>0</v>
      </c>
      <c r="L38" s="66">
        <v>0</v>
      </c>
      <c r="M38" s="67">
        <v>0</v>
      </c>
      <c r="O38" s="67">
        <v>0</v>
      </c>
      <c r="P38" s="66">
        <v>0</v>
      </c>
      <c r="Q38" s="66">
        <v>0</v>
      </c>
    </row>
    <row r="39" spans="1:17">
      <c r="A39" t="s">
        <v>252</v>
      </c>
      <c r="C39" t="s">
        <v>252</v>
      </c>
      <c r="E39" t="s">
        <v>252</v>
      </c>
      <c r="H39" s="63">
        <v>0</v>
      </c>
      <c r="I39" t="s">
        <v>252</v>
      </c>
      <c r="J39" t="s">
        <v>252</v>
      </c>
      <c r="K39" s="64">
        <v>0</v>
      </c>
      <c r="L39" s="64">
        <v>0</v>
      </c>
      <c r="M39" s="63">
        <v>0</v>
      </c>
      <c r="N39" s="63">
        <v>0</v>
      </c>
      <c r="O39" s="63">
        <v>0</v>
      </c>
      <c r="P39" s="64">
        <v>0</v>
      </c>
      <c r="Q39" s="64">
        <v>0</v>
      </c>
    </row>
    <row r="40" spans="1:17">
      <c r="A40" s="65" t="s">
        <v>3517</v>
      </c>
      <c r="H40" s="67">
        <v>0</v>
      </c>
      <c r="L40" s="66">
        <v>0</v>
      </c>
      <c r="M40" s="67">
        <v>0</v>
      </c>
      <c r="O40" s="67">
        <v>0</v>
      </c>
      <c r="P40" s="66">
        <v>0</v>
      </c>
      <c r="Q40" s="66">
        <v>0</v>
      </c>
    </row>
    <row r="41" spans="1:17">
      <c r="A41" t="s">
        <v>252</v>
      </c>
      <c r="C41" t="s">
        <v>252</v>
      </c>
      <c r="E41" t="s">
        <v>252</v>
      </c>
      <c r="H41" s="63">
        <v>0</v>
      </c>
      <c r="I41" t="s">
        <v>252</v>
      </c>
      <c r="J41" t="s">
        <v>252</v>
      </c>
      <c r="K41" s="64">
        <v>0</v>
      </c>
      <c r="L41" s="64">
        <v>0</v>
      </c>
      <c r="M41" s="63">
        <v>0</v>
      </c>
      <c r="N41" s="63">
        <v>0</v>
      </c>
      <c r="O41" s="63">
        <v>0</v>
      </c>
      <c r="P41" s="64">
        <v>0</v>
      </c>
      <c r="Q41" s="64">
        <v>0</v>
      </c>
    </row>
    <row r="42" spans="1:17">
      <c r="A42" s="140" t="s">
        <v>258</v>
      </c>
    </row>
    <row r="43" spans="1:17">
      <c r="A43" s="140" t="s">
        <v>396</v>
      </c>
    </row>
    <row r="44" spans="1:17">
      <c r="A44" s="140" t="s">
        <v>397</v>
      </c>
    </row>
    <row r="45" spans="1:17">
      <c r="A45" s="140" t="s">
        <v>398</v>
      </c>
    </row>
    <row r="46" spans="1:17" hidden="1"/>
    <row r="47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12.42578125" style="11" customWidth="1"/>
    <col min="3" max="3" width="13.85546875" style="11" customWidth="1"/>
    <col min="4" max="4" width="10.7109375" style="12" customWidth="1"/>
    <col min="5" max="5" width="11.140625" style="12" customWidth="1"/>
    <col min="6" max="6" width="10.7109375" style="12" customWidth="1"/>
    <col min="7" max="7" width="11.5703125" style="12" customWidth="1"/>
    <col min="8" max="8" width="19" style="12" customWidth="1"/>
    <col min="9" max="9" width="15.5703125" style="12" customWidth="1"/>
    <col min="10" max="11" width="14.7109375" style="12" customWidth="1"/>
    <col min="12" max="12" width="10.7109375" style="12" customWidth="1"/>
    <col min="13" max="13" width="26.85546875" style="12" customWidth="1"/>
    <col min="14" max="14" width="25.42578125" style="12" customWidth="1"/>
    <col min="15" max="15" width="7.5703125" style="12" hidden="1" customWidth="1"/>
    <col min="16" max="16" width="6.7109375" style="12" hidden="1" customWidth="1"/>
    <col min="17" max="17" width="7.7109375" style="12" hidden="1" customWidth="1"/>
    <col min="18" max="18" width="7.140625" style="12" hidden="1" customWidth="1"/>
    <col min="19" max="19" width="6" style="12" hidden="1" customWidth="1"/>
    <col min="20" max="20" width="7.85546875" style="12" hidden="1" customWidth="1"/>
    <col min="21" max="21" width="8.140625" style="12" hidden="1" customWidth="1"/>
    <col min="22" max="22" width="6.28515625" style="12" hidden="1" customWidth="1"/>
    <col min="23" max="23" width="8" style="12" hidden="1" customWidth="1"/>
    <col min="24" max="24" width="8.7109375" style="12" hidden="1" customWidth="1"/>
    <col min="25" max="25" width="10" style="12" hidden="1" customWidth="1"/>
    <col min="26" max="26" width="9.5703125" style="12" hidden="1" customWidth="1"/>
    <col min="27" max="27" width="6.140625" style="12" hidden="1" customWidth="1"/>
    <col min="28" max="29" width="5.7109375" style="12" hidden="1" customWidth="1"/>
    <col min="30" max="30" width="6.85546875" style="12" hidden="1" customWidth="1"/>
    <col min="31" max="31" width="6.42578125" style="12" hidden="1" customWidth="1"/>
    <col min="32" max="32" width="6.7109375" style="12" hidden="1" customWidth="1"/>
    <col min="33" max="33" width="7.28515625" style="12" hidden="1" customWidth="1"/>
    <col min="34" max="45" width="5.7109375" style="12" hidden="1" customWidth="1"/>
    <col min="46" max="46" width="9.140625" style="12" hidden="1" customWidth="1"/>
    <col min="47" max="64" width="0" style="12" hidden="1" customWidth="1"/>
    <col min="65" max="16384" width="9.140625" style="12" hidden="1"/>
  </cols>
  <sheetData>
    <row r="1" spans="1:63">
      <c r="A1" s="2" t="s">
        <v>0</v>
      </c>
      <c r="B1" t="s">
        <v>194</v>
      </c>
    </row>
    <row r="2" spans="1:63">
      <c r="A2" s="2" t="s">
        <v>1</v>
      </c>
    </row>
    <row r="3" spans="1:63">
      <c r="A3" s="2" t="s">
        <v>2</v>
      </c>
      <c r="B3" t="s">
        <v>195</v>
      </c>
    </row>
    <row r="4" spans="1:63">
      <c r="A4" s="2" t="s">
        <v>3</v>
      </c>
    </row>
    <row r="5" spans="1:63" ht="26.25" customHeight="1">
      <c r="A5" s="159" t="s">
        <v>150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/>
    </row>
    <row r="6" spans="1:63" s="14" customFormat="1">
      <c r="A6" s="38" t="s">
        <v>93</v>
      </c>
      <c r="B6" s="39" t="s">
        <v>46</v>
      </c>
      <c r="C6" s="39" t="s">
        <v>47</v>
      </c>
      <c r="D6" s="39" t="s">
        <v>48</v>
      </c>
      <c r="E6" s="39" t="s">
        <v>49</v>
      </c>
      <c r="F6" s="39" t="s">
        <v>69</v>
      </c>
      <c r="G6" s="39" t="s">
        <v>50</v>
      </c>
      <c r="H6" s="39" t="s">
        <v>151</v>
      </c>
      <c r="I6" s="39" t="s">
        <v>52</v>
      </c>
      <c r="J6" s="39" t="s">
        <v>184</v>
      </c>
      <c r="K6" s="39" t="s">
        <v>185</v>
      </c>
      <c r="L6" s="39" t="s">
        <v>5</v>
      </c>
      <c r="M6" s="39" t="s">
        <v>54</v>
      </c>
      <c r="N6" s="40" t="s">
        <v>180</v>
      </c>
      <c r="O6" s="12"/>
      <c r="P6" s="12"/>
      <c r="Q6" s="12"/>
      <c r="R6" s="12"/>
      <c r="S6" s="12"/>
      <c r="T6" s="12"/>
    </row>
    <row r="7" spans="1:63" s="14" customFormat="1" ht="24.75" customHeight="1">
      <c r="A7" s="15"/>
      <c r="B7" s="24"/>
      <c r="C7" s="24"/>
      <c r="D7" s="24"/>
      <c r="E7" s="24"/>
      <c r="F7" s="24" t="s">
        <v>72</v>
      </c>
      <c r="G7" s="24"/>
      <c r="H7" s="24" t="s">
        <v>7</v>
      </c>
      <c r="I7" s="24" t="s">
        <v>7</v>
      </c>
      <c r="J7" s="24" t="s">
        <v>181</v>
      </c>
      <c r="K7" s="24"/>
      <c r="L7" s="24" t="s">
        <v>6</v>
      </c>
      <c r="M7" s="24" t="s">
        <v>7</v>
      </c>
      <c r="N7" s="34" t="s">
        <v>7</v>
      </c>
      <c r="O7" s="12"/>
      <c r="P7" s="12"/>
      <c r="Q7" s="12"/>
      <c r="R7" s="12"/>
      <c r="S7" s="12"/>
      <c r="T7" s="12"/>
    </row>
    <row r="8" spans="1:63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73</v>
      </c>
      <c r="M8" s="27" t="s">
        <v>74</v>
      </c>
      <c r="N8" s="27" t="s">
        <v>75</v>
      </c>
      <c r="O8" s="12"/>
      <c r="P8" s="12"/>
      <c r="Q8" s="12"/>
      <c r="R8" s="12"/>
      <c r="S8" s="12"/>
      <c r="T8" s="12"/>
    </row>
    <row r="9" spans="1:63" s="18" customFormat="1" ht="18" customHeight="1">
      <c r="A9" s="19" t="s">
        <v>152</v>
      </c>
      <c r="B9" s="6"/>
      <c r="C9" s="6"/>
      <c r="D9" s="6"/>
      <c r="E9" s="6"/>
      <c r="F9" s="6"/>
      <c r="G9" s="6"/>
      <c r="H9" s="6"/>
      <c r="I9" s="6"/>
      <c r="J9" s="61">
        <v>0</v>
      </c>
      <c r="K9" s="6"/>
      <c r="L9" s="61">
        <v>0</v>
      </c>
      <c r="M9" s="62">
        <v>0</v>
      </c>
      <c r="N9" s="62">
        <v>0</v>
      </c>
      <c r="O9" s="12"/>
      <c r="P9" s="12"/>
      <c r="Q9" s="12"/>
      <c r="R9" s="12"/>
      <c r="S9" s="12"/>
      <c r="T9" s="12"/>
      <c r="BK9" s="12"/>
    </row>
    <row r="10" spans="1:63">
      <c r="A10" s="65" t="s">
        <v>202</v>
      </c>
      <c r="F10" s="67">
        <v>0</v>
      </c>
      <c r="I10" s="66">
        <v>0</v>
      </c>
      <c r="J10" s="67">
        <v>0</v>
      </c>
      <c r="L10" s="67">
        <v>0</v>
      </c>
      <c r="M10" s="66">
        <v>0</v>
      </c>
      <c r="N10" s="66">
        <v>0</v>
      </c>
    </row>
    <row r="11" spans="1:63">
      <c r="A11" s="65" t="s">
        <v>3181</v>
      </c>
      <c r="F11" s="67">
        <v>0</v>
      </c>
      <c r="I11" s="66">
        <v>0</v>
      </c>
      <c r="J11" s="67">
        <v>0</v>
      </c>
      <c r="L11" s="67">
        <v>0</v>
      </c>
      <c r="M11" s="66">
        <v>0</v>
      </c>
      <c r="N11" s="66">
        <v>0</v>
      </c>
    </row>
    <row r="12" spans="1:63">
      <c r="A12" t="s">
        <v>252</v>
      </c>
      <c r="B12" t="s">
        <v>252</v>
      </c>
      <c r="D12" t="s">
        <v>252</v>
      </c>
      <c r="F12" s="63">
        <v>0</v>
      </c>
      <c r="G12" t="s">
        <v>252</v>
      </c>
      <c r="H12" s="64">
        <v>0</v>
      </c>
      <c r="I12" s="64">
        <v>0</v>
      </c>
      <c r="J12" s="63">
        <v>0</v>
      </c>
      <c r="K12" s="63">
        <v>0</v>
      </c>
      <c r="L12" s="63">
        <v>0</v>
      </c>
      <c r="M12" s="64">
        <v>0</v>
      </c>
      <c r="N12" s="64">
        <v>0</v>
      </c>
    </row>
    <row r="13" spans="1:63">
      <c r="A13" s="65" t="s">
        <v>3182</v>
      </c>
      <c r="F13" s="67">
        <v>0</v>
      </c>
      <c r="I13" s="66">
        <v>0</v>
      </c>
      <c r="J13" s="67">
        <v>0</v>
      </c>
      <c r="L13" s="67">
        <v>0</v>
      </c>
      <c r="M13" s="66">
        <v>0</v>
      </c>
      <c r="N13" s="66">
        <v>0</v>
      </c>
    </row>
    <row r="14" spans="1:63">
      <c r="A14" t="s">
        <v>252</v>
      </c>
      <c r="B14" t="s">
        <v>252</v>
      </c>
      <c r="D14" t="s">
        <v>252</v>
      </c>
      <c r="F14" s="63">
        <v>0</v>
      </c>
      <c r="G14" t="s">
        <v>252</v>
      </c>
      <c r="H14" s="64">
        <v>0</v>
      </c>
      <c r="I14" s="64">
        <v>0</v>
      </c>
      <c r="J14" s="63">
        <v>0</v>
      </c>
      <c r="K14" s="63">
        <v>0</v>
      </c>
      <c r="L14" s="63">
        <v>0</v>
      </c>
      <c r="M14" s="64">
        <v>0</v>
      </c>
      <c r="N14" s="64">
        <v>0</v>
      </c>
    </row>
    <row r="15" spans="1:63">
      <c r="A15" s="65" t="s">
        <v>3522</v>
      </c>
      <c r="F15" s="67">
        <v>0</v>
      </c>
      <c r="I15" s="66">
        <v>0</v>
      </c>
      <c r="J15" s="67">
        <v>0</v>
      </c>
      <c r="L15" s="67">
        <v>0</v>
      </c>
      <c r="M15" s="66">
        <v>0</v>
      </c>
      <c r="N15" s="66">
        <v>0</v>
      </c>
    </row>
    <row r="16" spans="1:63">
      <c r="A16" t="s">
        <v>252</v>
      </c>
      <c r="B16" t="s">
        <v>252</v>
      </c>
      <c r="D16" t="s">
        <v>252</v>
      </c>
      <c r="F16" s="63">
        <v>0</v>
      </c>
      <c r="G16" t="s">
        <v>252</v>
      </c>
      <c r="H16" s="64">
        <v>0</v>
      </c>
      <c r="I16" s="64">
        <v>0</v>
      </c>
      <c r="J16" s="63">
        <v>0</v>
      </c>
      <c r="K16" s="63">
        <v>0</v>
      </c>
      <c r="L16" s="63">
        <v>0</v>
      </c>
      <c r="M16" s="64">
        <v>0</v>
      </c>
      <c r="N16" s="64">
        <v>0</v>
      </c>
    </row>
    <row r="17" spans="1:14">
      <c r="A17" s="65" t="s">
        <v>3523</v>
      </c>
      <c r="F17" s="67">
        <v>0</v>
      </c>
      <c r="I17" s="66">
        <v>0</v>
      </c>
      <c r="J17" s="67">
        <v>0</v>
      </c>
      <c r="L17" s="67">
        <v>0</v>
      </c>
      <c r="M17" s="66">
        <v>0</v>
      </c>
      <c r="N17" s="66">
        <v>0</v>
      </c>
    </row>
    <row r="18" spans="1:14">
      <c r="A18" t="s">
        <v>252</v>
      </c>
      <c r="B18" t="s">
        <v>252</v>
      </c>
      <c r="D18" t="s">
        <v>252</v>
      </c>
      <c r="F18" s="63">
        <v>0</v>
      </c>
      <c r="G18" t="s">
        <v>252</v>
      </c>
      <c r="H18" s="64">
        <v>0</v>
      </c>
      <c r="I18" s="64">
        <v>0</v>
      </c>
      <c r="J18" s="63">
        <v>0</v>
      </c>
      <c r="K18" s="63">
        <v>0</v>
      </c>
      <c r="L18" s="63">
        <v>0</v>
      </c>
      <c r="M18" s="64">
        <v>0</v>
      </c>
      <c r="N18" s="64">
        <v>0</v>
      </c>
    </row>
    <row r="19" spans="1:14">
      <c r="A19" s="65" t="s">
        <v>1592</v>
      </c>
      <c r="F19" s="67">
        <v>0</v>
      </c>
      <c r="I19" s="66">
        <v>0</v>
      </c>
      <c r="J19" s="67">
        <v>0</v>
      </c>
      <c r="L19" s="67">
        <v>0</v>
      </c>
      <c r="M19" s="66">
        <v>0</v>
      </c>
      <c r="N19" s="66">
        <v>0</v>
      </c>
    </row>
    <row r="20" spans="1:14">
      <c r="A20" t="s">
        <v>252</v>
      </c>
      <c r="B20" t="s">
        <v>252</v>
      </c>
      <c r="D20" t="s">
        <v>252</v>
      </c>
      <c r="F20" s="63">
        <v>0</v>
      </c>
      <c r="G20" t="s">
        <v>252</v>
      </c>
      <c r="H20" s="64">
        <v>0</v>
      </c>
      <c r="I20" s="64">
        <v>0</v>
      </c>
      <c r="J20" s="63">
        <v>0</v>
      </c>
      <c r="K20" s="63">
        <v>0</v>
      </c>
      <c r="L20" s="63">
        <v>0</v>
      </c>
      <c r="M20" s="64">
        <v>0</v>
      </c>
      <c r="N20" s="64">
        <v>0</v>
      </c>
    </row>
    <row r="21" spans="1:14">
      <c r="A21" s="65" t="s">
        <v>256</v>
      </c>
      <c r="F21" s="67">
        <v>0</v>
      </c>
      <c r="I21" s="66">
        <v>0</v>
      </c>
      <c r="J21" s="67">
        <v>0</v>
      </c>
      <c r="L21" s="67">
        <v>0</v>
      </c>
      <c r="M21" s="66">
        <v>0</v>
      </c>
      <c r="N21" s="66">
        <v>0</v>
      </c>
    </row>
    <row r="22" spans="1:14">
      <c r="A22" t="s">
        <v>252</v>
      </c>
      <c r="B22" t="s">
        <v>252</v>
      </c>
      <c r="D22" t="s">
        <v>252</v>
      </c>
      <c r="F22" s="63">
        <v>0</v>
      </c>
      <c r="G22" t="s">
        <v>252</v>
      </c>
      <c r="H22" s="64">
        <v>0</v>
      </c>
      <c r="I22" s="64">
        <v>0</v>
      </c>
      <c r="J22" s="63">
        <v>0</v>
      </c>
      <c r="K22" s="63">
        <v>0</v>
      </c>
      <c r="L22" s="63">
        <v>0</v>
      </c>
      <c r="M22" s="64">
        <v>0</v>
      </c>
      <c r="N22" s="64">
        <v>0</v>
      </c>
    </row>
    <row r="23" spans="1:14">
      <c r="A23" s="140" t="s">
        <v>258</v>
      </c>
    </row>
    <row r="24" spans="1:14">
      <c r="A24" s="140" t="s">
        <v>396</v>
      </c>
    </row>
    <row r="25" spans="1:14">
      <c r="A25" s="140" t="s">
        <v>397</v>
      </c>
    </row>
    <row r="26" spans="1:14">
      <c r="A26" s="140" t="s">
        <v>398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20.28515625" style="11" customWidth="1"/>
    <col min="3" max="3" width="12" style="12" customWidth="1"/>
    <col min="4" max="4" width="28" style="12" customWidth="1"/>
    <col min="5" max="5" width="11.5703125" style="12" customWidth="1"/>
    <col min="6" max="6" width="14" style="12" customWidth="1"/>
    <col min="7" max="7" width="26.85546875" style="12" customWidth="1"/>
    <col min="8" max="8" width="23.7109375" style="12" customWidth="1"/>
    <col min="9" max="9" width="29.140625" style="14" customWidth="1"/>
    <col min="10" max="10" width="6.7109375" style="14" hidden="1" customWidth="1"/>
    <col min="11" max="11" width="7.7109375" style="14" hidden="1" customWidth="1"/>
    <col min="12" max="12" width="7.140625" style="14" hidden="1" customWidth="1"/>
    <col min="13" max="13" width="6" style="14" hidden="1" customWidth="1"/>
    <col min="14" max="14" width="7.85546875" style="14" hidden="1" customWidth="1"/>
    <col min="15" max="15" width="8.140625" style="14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54" width="0" style="14" hidden="1" customWidth="1"/>
    <col min="55" max="55" width="0" style="12" hidden="1" customWidth="1"/>
    <col min="56" max="16384" width="9.140625" style="12" hidden="1"/>
  </cols>
  <sheetData>
    <row r="1" spans="1:54">
      <c r="A1" s="2" t="s">
        <v>0</v>
      </c>
      <c r="B1" t="s">
        <v>194</v>
      </c>
    </row>
    <row r="2" spans="1:54">
      <c r="A2" s="2" t="s">
        <v>1</v>
      </c>
    </row>
    <row r="3" spans="1:54">
      <c r="A3" s="2" t="s">
        <v>2</v>
      </c>
      <c r="B3" t="s">
        <v>195</v>
      </c>
    </row>
    <row r="4" spans="1:54">
      <c r="A4" s="2" t="s">
        <v>3</v>
      </c>
    </row>
    <row r="5" spans="1:54" ht="26.25" customHeight="1">
      <c r="A5" s="159" t="s">
        <v>153</v>
      </c>
      <c r="B5" s="160"/>
      <c r="C5" s="160"/>
      <c r="D5" s="160"/>
      <c r="E5" s="160"/>
      <c r="F5" s="160"/>
      <c r="G5" s="160"/>
      <c r="H5" s="160"/>
      <c r="I5" s="161"/>
    </row>
    <row r="6" spans="1:54" s="14" customFormat="1">
      <c r="A6" s="38" t="s">
        <v>93</v>
      </c>
      <c r="B6" s="41" t="s">
        <v>154</v>
      </c>
      <c r="C6" s="41" t="s">
        <v>155</v>
      </c>
      <c r="D6" s="41" t="s">
        <v>156</v>
      </c>
      <c r="E6" s="41" t="s">
        <v>50</v>
      </c>
      <c r="F6" s="41" t="s">
        <v>157</v>
      </c>
      <c r="G6" s="41" t="s">
        <v>54</v>
      </c>
      <c r="H6" s="42" t="s">
        <v>55</v>
      </c>
      <c r="I6" s="60" t="s">
        <v>178</v>
      </c>
    </row>
    <row r="7" spans="1:54" s="14" customFormat="1" ht="22.5" customHeight="1">
      <c r="A7" s="15"/>
      <c r="B7" s="16" t="s">
        <v>71</v>
      </c>
      <c r="C7" s="16"/>
      <c r="D7" s="16" t="s">
        <v>7</v>
      </c>
      <c r="E7" s="16"/>
      <c r="F7" s="16" t="s">
        <v>179</v>
      </c>
      <c r="G7" s="24" t="s">
        <v>7</v>
      </c>
      <c r="H7" s="34" t="s">
        <v>7</v>
      </c>
      <c r="I7" s="34"/>
    </row>
    <row r="8" spans="1:54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27" t="s">
        <v>59</v>
      </c>
      <c r="H8" s="27" t="s">
        <v>60</v>
      </c>
      <c r="I8" s="27" t="s">
        <v>61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s="18" customFormat="1" ht="18" customHeight="1">
      <c r="A9" s="19" t="s">
        <v>158</v>
      </c>
      <c r="B9" s="6"/>
      <c r="C9" s="6"/>
      <c r="D9" s="62">
        <v>0</v>
      </c>
      <c r="E9" s="6"/>
      <c r="F9" s="61">
        <f>F10</f>
        <v>147650.45692438559</v>
      </c>
      <c r="G9" s="62">
        <f>F9/$F$9</f>
        <v>1</v>
      </c>
      <c r="H9" s="62">
        <f>F9/'סכום נכסי הקרן'!$C$41</f>
        <v>6.4424136625467927E-3</v>
      </c>
      <c r="I9" s="27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</row>
    <row r="10" spans="1:54">
      <c r="A10" s="65" t="s">
        <v>202</v>
      </c>
      <c r="D10" s="66">
        <v>0</v>
      </c>
      <c r="E10" s="14"/>
      <c r="F10" s="67">
        <f>F11</f>
        <v>147650.45692438559</v>
      </c>
      <c r="G10" s="66">
        <f t="shared" ref="G10:G21" si="0">F10/$F$9</f>
        <v>1</v>
      </c>
      <c r="H10" s="66">
        <f>F10/'סכום נכסי הקרן'!$C$41</f>
        <v>6.4424136625467927E-3</v>
      </c>
    </row>
    <row r="11" spans="1:54">
      <c r="A11" s="65" t="s">
        <v>3524</v>
      </c>
      <c r="D11" s="66">
        <v>0</v>
      </c>
      <c r="E11" s="14"/>
      <c r="F11" s="67">
        <f>SUM(F12:F14)</f>
        <v>147650.45692438559</v>
      </c>
      <c r="G11" s="66">
        <f t="shared" si="0"/>
        <v>1</v>
      </c>
      <c r="H11" s="66">
        <f>F11/'סכום נכסי הקרן'!$C$41</f>
        <v>6.4424136625467927E-3</v>
      </c>
    </row>
    <row r="12" spans="1:54">
      <c r="A12" t="s">
        <v>3525</v>
      </c>
      <c r="B12" t="s">
        <v>1110</v>
      </c>
      <c r="C12" t="s">
        <v>3526</v>
      </c>
      <c r="D12" s="64">
        <v>0</v>
      </c>
      <c r="E12" t="s">
        <v>99</v>
      </c>
      <c r="F12" s="63">
        <v>86742.500209062797</v>
      </c>
      <c r="G12" s="64">
        <f t="shared" si="0"/>
        <v>0.58748548440649362</v>
      </c>
      <c r="H12" s="64">
        <f>F12/'סכום נכסי הקרן'!$C$41</f>
        <v>3.7848245112883155E-3</v>
      </c>
      <c r="I12" t="s">
        <v>3527</v>
      </c>
    </row>
    <row r="13" spans="1:54">
      <c r="A13" t="s">
        <v>3528</v>
      </c>
      <c r="B13" t="s">
        <v>3529</v>
      </c>
      <c r="C13" t="s">
        <v>3526</v>
      </c>
      <c r="D13" s="64">
        <v>0</v>
      </c>
      <c r="E13" t="s">
        <v>99</v>
      </c>
      <c r="F13" s="63">
        <v>639.01400000000001</v>
      </c>
      <c r="G13" s="64">
        <f t="shared" si="0"/>
        <v>4.3278836605785131E-3</v>
      </c>
      <c r="H13" s="64">
        <f>F13/'סכום נכסי הקרן'!$C$41</f>
        <v>2.788201682482404E-5</v>
      </c>
      <c r="I13" t="s">
        <v>3527</v>
      </c>
    </row>
    <row r="14" spans="1:54">
      <c r="A14" t="s">
        <v>3528</v>
      </c>
      <c r="B14" t="s">
        <v>1110</v>
      </c>
      <c r="C14" t="s">
        <v>3526</v>
      </c>
      <c r="D14" s="64">
        <v>0</v>
      </c>
      <c r="E14" t="s">
        <v>99</v>
      </c>
      <c r="F14" s="63">
        <v>60268.942715322803</v>
      </c>
      <c r="G14" s="64">
        <f t="shared" si="0"/>
        <v>0.40818663193292787</v>
      </c>
      <c r="H14" s="64">
        <f>F14/'סכום נכסי הקרן'!$C$41</f>
        <v>2.6297071344336532E-3</v>
      </c>
      <c r="I14" t="s">
        <v>3527</v>
      </c>
    </row>
    <row r="15" spans="1:54">
      <c r="A15" s="65" t="s">
        <v>3530</v>
      </c>
      <c r="D15" s="66">
        <v>0</v>
      </c>
      <c r="E15" s="14"/>
      <c r="F15" s="67">
        <v>0</v>
      </c>
      <c r="G15" s="66">
        <f t="shared" si="0"/>
        <v>0</v>
      </c>
      <c r="H15" s="66">
        <f>F15/'סכום נכסי הקרן'!$C$41</f>
        <v>0</v>
      </c>
    </row>
    <row r="16" spans="1:54">
      <c r="A16" t="s">
        <v>252</v>
      </c>
      <c r="D16" s="64">
        <v>0</v>
      </c>
      <c r="E16" t="s">
        <v>252</v>
      </c>
      <c r="F16" s="63">
        <v>0</v>
      </c>
      <c r="G16" s="64">
        <f t="shared" si="0"/>
        <v>0</v>
      </c>
      <c r="H16" s="64">
        <f>F16/'סכום נכסי הקרן'!$C$41</f>
        <v>0</v>
      </c>
    </row>
    <row r="17" spans="1:8">
      <c r="A17" s="65" t="s">
        <v>256</v>
      </c>
      <c r="D17" s="66">
        <v>0</v>
      </c>
      <c r="E17" s="14"/>
      <c r="F17" s="67">
        <v>0</v>
      </c>
      <c r="G17" s="66">
        <f t="shared" si="0"/>
        <v>0</v>
      </c>
      <c r="H17" s="66">
        <f>F17/'סכום נכסי הקרן'!$C$41</f>
        <v>0</v>
      </c>
    </row>
    <row r="18" spans="1:8">
      <c r="A18" s="65" t="s">
        <v>3524</v>
      </c>
      <c r="D18" s="66">
        <v>0</v>
      </c>
      <c r="E18" s="14"/>
      <c r="F18" s="67">
        <v>0</v>
      </c>
      <c r="G18" s="66">
        <f t="shared" si="0"/>
        <v>0</v>
      </c>
      <c r="H18" s="66">
        <f>F18/'סכום נכסי הקרן'!$C$41</f>
        <v>0</v>
      </c>
    </row>
    <row r="19" spans="1:8">
      <c r="A19" t="s">
        <v>252</v>
      </c>
      <c r="D19" s="64">
        <v>0</v>
      </c>
      <c r="E19" t="s">
        <v>252</v>
      </c>
      <c r="F19" s="63">
        <v>0</v>
      </c>
      <c r="G19" s="64">
        <f t="shared" si="0"/>
        <v>0</v>
      </c>
      <c r="H19" s="64">
        <f>F19/'סכום נכסי הקרן'!$C$41</f>
        <v>0</v>
      </c>
    </row>
    <row r="20" spans="1:8">
      <c r="A20" s="65" t="s">
        <v>3530</v>
      </c>
      <c r="D20" s="66">
        <v>0</v>
      </c>
      <c r="E20" s="14"/>
      <c r="F20" s="67">
        <v>0</v>
      </c>
      <c r="G20" s="66">
        <f t="shared" si="0"/>
        <v>0</v>
      </c>
      <c r="H20" s="66">
        <f>F20/'סכום נכסי הקרן'!$C$41</f>
        <v>0</v>
      </c>
    </row>
    <row r="21" spans="1:8">
      <c r="A21" t="s">
        <v>252</v>
      </c>
      <c r="D21" s="64">
        <v>0</v>
      </c>
      <c r="E21" t="s">
        <v>252</v>
      </c>
      <c r="F21" s="63">
        <v>0</v>
      </c>
      <c r="G21" s="64">
        <f t="shared" si="0"/>
        <v>0</v>
      </c>
      <c r="H21" s="64">
        <f>F21/'סכום נכסי הקרן'!$C$41</f>
        <v>0</v>
      </c>
    </row>
    <row r="22" spans="1:8" hidden="1">
      <c r="E22" s="14"/>
      <c r="F22" s="14"/>
      <c r="G22" s="14"/>
    </row>
    <row r="23" spans="1:8" hidden="1">
      <c r="E23" s="14"/>
      <c r="F23" s="14"/>
      <c r="G23" s="14"/>
    </row>
    <row r="24" spans="1:8" hidden="1">
      <c r="E24" s="14"/>
      <c r="F24" s="14"/>
      <c r="G24" s="14"/>
    </row>
    <row r="25" spans="1:8" hidden="1">
      <c r="E25" s="14"/>
      <c r="F25" s="14"/>
      <c r="G25" s="14"/>
    </row>
    <row r="26" spans="1:8" hidden="1">
      <c r="E26" s="14"/>
      <c r="F26" s="14"/>
      <c r="G26" s="14"/>
    </row>
    <row r="27" spans="1:8" hidden="1">
      <c r="E27" s="14"/>
      <c r="F27" s="14"/>
      <c r="G27" s="14"/>
    </row>
    <row r="28" spans="1:8" hidden="1">
      <c r="E28" s="14"/>
      <c r="F28" s="14"/>
      <c r="G28" s="14"/>
    </row>
    <row r="29" spans="1:8" hidden="1">
      <c r="E29" s="14"/>
      <c r="F29" s="14"/>
      <c r="G29" s="14"/>
    </row>
    <row r="30" spans="1:8" hidden="1">
      <c r="E30" s="14"/>
      <c r="F30" s="14"/>
      <c r="G30" s="14"/>
    </row>
    <row r="31" spans="1:8" hidden="1">
      <c r="E31" s="14"/>
      <c r="F31" s="14"/>
      <c r="G31" s="14"/>
    </row>
    <row r="32" spans="1:8" hidden="1">
      <c r="E32" s="14"/>
      <c r="F32" s="14"/>
      <c r="G32" s="14"/>
    </row>
    <row r="33" spans="5:7" hidden="1">
      <c r="E33" s="14"/>
      <c r="F33" s="14"/>
      <c r="G33" s="14"/>
    </row>
    <row r="34" spans="5:7" hidden="1">
      <c r="E34" s="14"/>
      <c r="F34" s="14"/>
      <c r="G34" s="14"/>
    </row>
    <row r="35" spans="5:7" hidden="1">
      <c r="E35" s="14"/>
      <c r="F35" s="14"/>
      <c r="G35" s="14"/>
    </row>
    <row r="36" spans="5:7" hidden="1">
      <c r="E36" s="14"/>
      <c r="F36" s="14"/>
      <c r="G36" s="14"/>
    </row>
    <row r="37" spans="5:7" hidden="1">
      <c r="E37" s="14"/>
      <c r="F37" s="14"/>
      <c r="G37" s="14"/>
    </row>
    <row r="38" spans="5:7" hidden="1">
      <c r="E38" s="14"/>
      <c r="F38" s="14"/>
      <c r="G38" s="14"/>
    </row>
    <row r="39" spans="5:7" hidden="1">
      <c r="E39" s="14"/>
      <c r="F39" s="14"/>
      <c r="G39" s="14"/>
    </row>
    <row r="40" spans="5:7" hidden="1">
      <c r="E40" s="14"/>
      <c r="F40" s="14"/>
      <c r="G40" s="14"/>
    </row>
    <row r="41" spans="5:7" hidden="1">
      <c r="E41" s="14"/>
      <c r="F41" s="14"/>
      <c r="G41" s="14"/>
    </row>
    <row r="42" spans="5:7" hidden="1">
      <c r="E42" s="14"/>
      <c r="F42" s="14"/>
      <c r="G42" s="14"/>
    </row>
    <row r="43" spans="5:7" hidden="1">
      <c r="E43" s="14"/>
      <c r="F43" s="14"/>
      <c r="G43" s="14"/>
    </row>
    <row r="44" spans="5:7" hidden="1">
      <c r="E44" s="14"/>
      <c r="F44" s="14"/>
      <c r="G44" s="14"/>
    </row>
    <row r="45" spans="5:7" hidden="1">
      <c r="E45" s="14"/>
      <c r="F45" s="14"/>
      <c r="G45" s="14"/>
    </row>
    <row r="46" spans="5:7" hidden="1">
      <c r="E46" s="14"/>
      <c r="F46" s="14"/>
      <c r="G46" s="14"/>
    </row>
    <row r="47" spans="5:7" hidden="1">
      <c r="E47" s="14"/>
      <c r="F47" s="14"/>
      <c r="G47" s="14"/>
    </row>
    <row r="48" spans="5:7" hidden="1">
      <c r="E48" s="14"/>
      <c r="F48" s="14"/>
      <c r="G48" s="14"/>
    </row>
    <row r="49" spans="5:7" hidden="1">
      <c r="E49" s="14"/>
      <c r="F49" s="14"/>
      <c r="G49" s="14"/>
    </row>
    <row r="50" spans="5:7" hidden="1">
      <c r="E50" s="14"/>
      <c r="F50" s="14"/>
      <c r="G50" s="14"/>
    </row>
    <row r="51" spans="5:7" hidden="1">
      <c r="E51" s="14"/>
      <c r="F51" s="14"/>
      <c r="G51" s="14"/>
    </row>
    <row r="52" spans="5:7" hidden="1">
      <c r="E52" s="14"/>
      <c r="F52" s="14"/>
      <c r="G52" s="14"/>
    </row>
    <row r="53" spans="5:7" hidden="1">
      <c r="E53" s="14"/>
      <c r="F53" s="14"/>
      <c r="G53" s="14"/>
    </row>
    <row r="54" spans="5:7" hidden="1">
      <c r="E54" s="14"/>
      <c r="F54" s="14"/>
      <c r="G54" s="14"/>
    </row>
    <row r="55" spans="5:7" hidden="1">
      <c r="E55" s="14"/>
      <c r="F55" s="14"/>
      <c r="G55" s="14"/>
    </row>
    <row r="56" spans="5:7" hidden="1">
      <c r="E56" s="14"/>
      <c r="F56" s="14"/>
      <c r="G56" s="14"/>
    </row>
    <row r="57" spans="5:7" hidden="1">
      <c r="E57" s="14"/>
      <c r="F57" s="14"/>
      <c r="G57" s="14"/>
    </row>
    <row r="58" spans="5:7" hidden="1">
      <c r="E58" s="14"/>
      <c r="F58" s="14"/>
      <c r="G58" s="14"/>
    </row>
    <row r="59" spans="5:7" hidden="1">
      <c r="E59" s="14"/>
      <c r="F59" s="14"/>
      <c r="G59" s="14"/>
    </row>
    <row r="60" spans="5:7" hidden="1">
      <c r="E60" s="14"/>
      <c r="F60" s="14"/>
      <c r="G60" s="14"/>
    </row>
    <row r="61" spans="5:7" hidden="1">
      <c r="E61" s="14"/>
      <c r="F61" s="14"/>
      <c r="G61" s="14"/>
    </row>
    <row r="62" spans="5:7" hidden="1">
      <c r="E62" s="14"/>
      <c r="F62" s="14"/>
      <c r="G62" s="14"/>
    </row>
    <row r="63" spans="5:7" hidden="1">
      <c r="E63" s="14"/>
      <c r="F63" s="14"/>
      <c r="G63" s="14"/>
    </row>
    <row r="64" spans="5:7" hidden="1">
      <c r="E64" s="14"/>
      <c r="F64" s="14"/>
      <c r="G64" s="14"/>
    </row>
    <row r="65" spans="5:7" hidden="1">
      <c r="E65" s="14"/>
      <c r="F65" s="14"/>
      <c r="G65" s="14"/>
    </row>
    <row r="66" spans="5:7" hidden="1">
      <c r="E66" s="14"/>
      <c r="F66" s="14"/>
      <c r="G66" s="14"/>
    </row>
    <row r="67" spans="5:7" hidden="1">
      <c r="E67" s="14"/>
      <c r="F67" s="14"/>
      <c r="G67" s="14"/>
    </row>
    <row r="68" spans="5:7" hidden="1">
      <c r="E68" s="14"/>
      <c r="F68" s="14"/>
      <c r="G68" s="14"/>
    </row>
    <row r="69" spans="5:7" hidden="1">
      <c r="E69" s="14"/>
      <c r="F69" s="14"/>
      <c r="G69" s="14"/>
    </row>
    <row r="70" spans="5:7" hidden="1">
      <c r="E70" s="14"/>
      <c r="F70" s="14"/>
      <c r="G70" s="14"/>
    </row>
    <row r="71" spans="5:7" hidden="1">
      <c r="E71" s="14"/>
      <c r="F71" s="14"/>
      <c r="G71" s="14"/>
    </row>
    <row r="72" spans="5:7" hidden="1">
      <c r="E72" s="14"/>
      <c r="F72" s="14"/>
      <c r="G72" s="14"/>
    </row>
    <row r="73" spans="5:7" hidden="1">
      <c r="E73" s="14"/>
      <c r="F73" s="14"/>
      <c r="G73" s="14"/>
    </row>
    <row r="74" spans="5:7" hidden="1">
      <c r="E74" s="14"/>
      <c r="F74" s="14"/>
      <c r="G74" s="14"/>
    </row>
    <row r="75" spans="5:7" hidden="1">
      <c r="E75" s="14"/>
      <c r="F75" s="14"/>
      <c r="G75" s="14"/>
    </row>
    <row r="76" spans="5:7" hidden="1">
      <c r="E76" s="14"/>
      <c r="F76" s="14"/>
      <c r="G76" s="14"/>
    </row>
    <row r="77" spans="5:7" hidden="1">
      <c r="E77" s="14"/>
      <c r="F77" s="14"/>
      <c r="G77" s="14"/>
    </row>
    <row r="78" spans="5:7" hidden="1">
      <c r="E78" s="14"/>
      <c r="F78" s="14"/>
      <c r="G78" s="14"/>
    </row>
    <row r="79" spans="5:7" hidden="1">
      <c r="E79" s="14"/>
      <c r="F79" s="14"/>
      <c r="G79" s="14"/>
    </row>
    <row r="80" spans="5:7" hidden="1">
      <c r="E80" s="14"/>
      <c r="F80" s="14"/>
      <c r="G80" s="14"/>
    </row>
    <row r="81" spans="5:7" hidden="1">
      <c r="E81" s="14"/>
      <c r="F81" s="14"/>
      <c r="G81" s="14"/>
    </row>
    <row r="82" spans="5:7" hidden="1">
      <c r="E82" s="14"/>
      <c r="F82" s="14"/>
      <c r="G82" s="14"/>
    </row>
    <row r="83" spans="5:7" hidden="1">
      <c r="E83" s="14"/>
      <c r="F83" s="14"/>
      <c r="G83" s="14"/>
    </row>
    <row r="84" spans="5:7" hidden="1">
      <c r="E84" s="14"/>
      <c r="F84" s="14"/>
      <c r="G84" s="14"/>
    </row>
    <row r="85" spans="5:7" hidden="1">
      <c r="E85" s="14"/>
      <c r="F85" s="14"/>
      <c r="G85" s="14"/>
    </row>
    <row r="86" spans="5:7" hidden="1">
      <c r="E86" s="14"/>
      <c r="F86" s="14"/>
      <c r="G86" s="14"/>
    </row>
    <row r="87" spans="5:7" hidden="1">
      <c r="E87" s="14"/>
      <c r="F87" s="14"/>
      <c r="G87" s="14"/>
    </row>
    <row r="88" spans="5:7" hidden="1">
      <c r="E88" s="14"/>
      <c r="F88" s="14"/>
      <c r="G88" s="14"/>
    </row>
    <row r="89" spans="5:7" hidden="1">
      <c r="E89" s="14"/>
      <c r="F89" s="14"/>
      <c r="G89" s="14"/>
    </row>
    <row r="90" spans="5:7" hidden="1">
      <c r="E90" s="14"/>
      <c r="F90" s="14"/>
      <c r="G90" s="14"/>
    </row>
    <row r="91" spans="5:7" hidden="1">
      <c r="E91" s="14"/>
      <c r="F91" s="14"/>
      <c r="G91" s="14"/>
    </row>
    <row r="92" spans="5:7" hidden="1">
      <c r="E92" s="14"/>
      <c r="F92" s="14"/>
      <c r="G92" s="14"/>
    </row>
    <row r="93" spans="5:7" hidden="1">
      <c r="E93" s="14"/>
      <c r="F93" s="14"/>
      <c r="G93" s="14"/>
    </row>
    <row r="94" spans="5:7" hidden="1">
      <c r="E94" s="14"/>
      <c r="F94" s="14"/>
      <c r="G94" s="14"/>
    </row>
    <row r="95" spans="5:7" hidden="1">
      <c r="E95" s="14"/>
      <c r="F95" s="14"/>
      <c r="G95" s="14"/>
    </row>
    <row r="96" spans="5:7" hidden="1">
      <c r="E96" s="14"/>
      <c r="F96" s="14"/>
      <c r="G96" s="14"/>
    </row>
    <row r="97" spans="5:7" hidden="1">
      <c r="E97" s="14"/>
      <c r="F97" s="14"/>
      <c r="G97" s="14"/>
    </row>
    <row r="98" spans="5:7" hidden="1">
      <c r="E98" s="14"/>
      <c r="F98" s="14"/>
      <c r="G98" s="14"/>
    </row>
    <row r="99" spans="5:7" hidden="1">
      <c r="E99" s="14"/>
      <c r="F99" s="14"/>
      <c r="G99" s="14"/>
    </row>
    <row r="100" spans="5:7" hidden="1">
      <c r="E100" s="14"/>
      <c r="F100" s="14"/>
      <c r="G100" s="14"/>
    </row>
    <row r="101" spans="5:7" hidden="1">
      <c r="E101" s="14"/>
      <c r="F101" s="14"/>
      <c r="G101" s="14"/>
    </row>
    <row r="102" spans="5:7" hidden="1">
      <c r="E102" s="14"/>
      <c r="F102" s="14"/>
      <c r="G102" s="14"/>
    </row>
    <row r="103" spans="5:7" hidden="1">
      <c r="E103" s="14"/>
      <c r="F103" s="14"/>
      <c r="G103" s="14"/>
    </row>
    <row r="104" spans="5:7" hidden="1">
      <c r="E104" s="14"/>
      <c r="F104" s="14"/>
      <c r="G104" s="14"/>
    </row>
    <row r="105" spans="5:7" hidden="1">
      <c r="E105" s="14"/>
      <c r="F105" s="14"/>
      <c r="G105" s="14"/>
    </row>
    <row r="106" spans="5:7" hidden="1">
      <c r="E106" s="14"/>
      <c r="F106" s="14"/>
      <c r="G106" s="14"/>
    </row>
    <row r="107" spans="5:7" hidden="1">
      <c r="E107" s="14"/>
      <c r="F107" s="14"/>
      <c r="G107" s="14"/>
    </row>
    <row r="108" spans="5:7" hidden="1">
      <c r="E108" s="14"/>
      <c r="F108" s="14"/>
      <c r="G108" s="14"/>
    </row>
    <row r="109" spans="5:7" hidden="1">
      <c r="E109" s="14"/>
      <c r="F109" s="14"/>
      <c r="G109" s="14"/>
    </row>
    <row r="110" spans="5:7" hidden="1">
      <c r="E110" s="14"/>
      <c r="F110" s="14"/>
      <c r="G110" s="14"/>
    </row>
    <row r="111" spans="5:7" hidden="1">
      <c r="E111" s="14"/>
      <c r="F111" s="14"/>
      <c r="G111" s="14"/>
    </row>
    <row r="112" spans="5:7" hidden="1">
      <c r="E112" s="14"/>
      <c r="F112" s="14"/>
      <c r="G112" s="14"/>
    </row>
    <row r="113" spans="5:7" hidden="1">
      <c r="E113" s="14"/>
      <c r="F113" s="14"/>
      <c r="G113" s="14"/>
    </row>
    <row r="114" spans="5:7" hidden="1">
      <c r="E114" s="14"/>
      <c r="F114" s="14"/>
      <c r="G114" s="14"/>
    </row>
    <row r="115" spans="5:7" hidden="1">
      <c r="E115" s="14"/>
      <c r="F115" s="14"/>
      <c r="G115" s="14"/>
    </row>
    <row r="116" spans="5:7" hidden="1">
      <c r="E116" s="14"/>
      <c r="F116" s="14"/>
      <c r="G116" s="14"/>
    </row>
    <row r="117" spans="5:7" hidden="1">
      <c r="E117" s="14"/>
      <c r="F117" s="14"/>
      <c r="G117" s="14"/>
    </row>
    <row r="118" spans="5:7" hidden="1">
      <c r="E118" s="14"/>
      <c r="F118" s="14"/>
      <c r="G118" s="14"/>
    </row>
    <row r="119" spans="5:7" hidden="1">
      <c r="E119" s="14"/>
      <c r="F119" s="14"/>
      <c r="G119" s="14"/>
    </row>
    <row r="120" spans="5:7" hidden="1">
      <c r="E120" s="14"/>
      <c r="F120" s="14"/>
      <c r="G120" s="14"/>
    </row>
    <row r="121" spans="5:7" hidden="1">
      <c r="E121" s="14"/>
      <c r="F121" s="14"/>
      <c r="G121" s="14"/>
    </row>
    <row r="122" spans="5:7" hidden="1">
      <c r="E122" s="14"/>
      <c r="F122" s="14"/>
      <c r="G122" s="14"/>
    </row>
    <row r="123" spans="5:7" hidden="1">
      <c r="E123" s="14"/>
      <c r="F123" s="14"/>
      <c r="G123" s="14"/>
    </row>
    <row r="124" spans="5:7" hidden="1">
      <c r="E124" s="14"/>
      <c r="F124" s="14"/>
      <c r="G124" s="14"/>
    </row>
    <row r="125" spans="5:7" hidden="1">
      <c r="E125" s="14"/>
      <c r="F125" s="14"/>
      <c r="G125" s="14"/>
    </row>
    <row r="126" spans="5:7" hidden="1">
      <c r="E126" s="14"/>
      <c r="F126" s="14"/>
      <c r="G126" s="14"/>
    </row>
    <row r="127" spans="5:7" hidden="1">
      <c r="E127" s="14"/>
      <c r="F127" s="14"/>
      <c r="G127" s="14"/>
    </row>
    <row r="128" spans="5:7" hidden="1">
      <c r="E128" s="14"/>
      <c r="F128" s="14"/>
      <c r="G128" s="14"/>
    </row>
    <row r="129" spans="5:7" hidden="1">
      <c r="E129" s="14"/>
      <c r="F129" s="14"/>
      <c r="G129" s="14"/>
    </row>
    <row r="130" spans="5:7" hidden="1">
      <c r="E130" s="14"/>
      <c r="F130" s="14"/>
      <c r="G130" s="14"/>
    </row>
    <row r="131" spans="5:7" hidden="1">
      <c r="E131" s="14"/>
      <c r="F131" s="14"/>
      <c r="G131" s="14"/>
    </row>
    <row r="132" spans="5:7" hidden="1">
      <c r="E132" s="14"/>
      <c r="F132" s="14"/>
      <c r="G132" s="14"/>
    </row>
    <row r="133" spans="5:7" hidden="1">
      <c r="E133" s="14"/>
      <c r="F133" s="14"/>
      <c r="G133" s="14"/>
    </row>
    <row r="134" spans="5:7" hidden="1">
      <c r="E134" s="14"/>
      <c r="F134" s="14"/>
      <c r="G134" s="14"/>
    </row>
    <row r="135" spans="5:7" hidden="1">
      <c r="E135" s="14"/>
      <c r="F135" s="14"/>
      <c r="G135" s="14"/>
    </row>
    <row r="136" spans="5:7" hidden="1">
      <c r="E136" s="14"/>
      <c r="F136" s="14"/>
      <c r="G136" s="14"/>
    </row>
    <row r="137" spans="5:7" hidden="1">
      <c r="E137" s="14"/>
      <c r="F137" s="14"/>
      <c r="G137" s="14"/>
    </row>
    <row r="138" spans="5:7" hidden="1">
      <c r="E138" s="14"/>
      <c r="F138" s="14"/>
      <c r="G138" s="14"/>
    </row>
    <row r="139" spans="5:7" hidden="1">
      <c r="E139" s="14"/>
      <c r="F139" s="14"/>
      <c r="G139" s="14"/>
    </row>
    <row r="140" spans="5:7" hidden="1">
      <c r="E140" s="14"/>
      <c r="F140" s="14"/>
      <c r="G140" s="14"/>
    </row>
    <row r="141" spans="5:7" hidden="1">
      <c r="E141" s="14"/>
      <c r="F141" s="14"/>
      <c r="G141" s="14"/>
    </row>
    <row r="142" spans="5:7" hidden="1">
      <c r="E142" s="14"/>
      <c r="F142" s="14"/>
      <c r="G142" s="14"/>
    </row>
    <row r="143" spans="5:7" hidden="1">
      <c r="E143" s="14"/>
      <c r="F143" s="14"/>
      <c r="G143" s="14"/>
    </row>
    <row r="144" spans="5:7" hidden="1">
      <c r="E144" s="14"/>
      <c r="F144" s="14"/>
      <c r="G144" s="14"/>
    </row>
    <row r="145" spans="5:7" hidden="1">
      <c r="E145" s="14"/>
      <c r="F145" s="14"/>
      <c r="G145" s="14"/>
    </row>
    <row r="146" spans="5:7" hidden="1">
      <c r="E146" s="14"/>
      <c r="F146" s="14"/>
      <c r="G146" s="14"/>
    </row>
    <row r="147" spans="5:7" hidden="1">
      <c r="E147" s="14"/>
      <c r="F147" s="14"/>
      <c r="G147" s="14"/>
    </row>
    <row r="148" spans="5:7" hidden="1">
      <c r="E148" s="14"/>
      <c r="F148" s="14"/>
      <c r="G148" s="14"/>
    </row>
    <row r="149" spans="5:7" hidden="1">
      <c r="E149" s="14"/>
      <c r="F149" s="14"/>
      <c r="G149" s="14"/>
    </row>
    <row r="150" spans="5:7" hidden="1">
      <c r="E150" s="14"/>
      <c r="F150" s="14"/>
      <c r="G150" s="14"/>
    </row>
    <row r="151" spans="5:7" hidden="1">
      <c r="E151" s="14"/>
      <c r="F151" s="14"/>
      <c r="G151" s="14"/>
    </row>
    <row r="152" spans="5:7" hidden="1">
      <c r="E152" s="14"/>
      <c r="F152" s="14"/>
      <c r="G152" s="14"/>
    </row>
    <row r="153" spans="5:7" hidden="1">
      <c r="E153" s="14"/>
      <c r="F153" s="14"/>
      <c r="G153" s="14"/>
    </row>
    <row r="154" spans="5:7" hidden="1">
      <c r="E154" s="14"/>
      <c r="F154" s="14"/>
      <c r="G154" s="14"/>
    </row>
    <row r="155" spans="5:7" hidden="1">
      <c r="E155" s="14"/>
      <c r="F155" s="14"/>
      <c r="G155" s="14"/>
    </row>
    <row r="156" spans="5:7" hidden="1">
      <c r="E156" s="14"/>
      <c r="F156" s="14"/>
      <c r="G156" s="14"/>
    </row>
    <row r="157" spans="5:7" hidden="1">
      <c r="E157" s="14"/>
      <c r="F157" s="14"/>
      <c r="G157" s="14"/>
    </row>
    <row r="158" spans="5:7" hidden="1">
      <c r="E158" s="14"/>
      <c r="F158" s="14"/>
      <c r="G158" s="14"/>
    </row>
    <row r="159" spans="5:7" hidden="1">
      <c r="E159" s="14"/>
      <c r="F159" s="14"/>
      <c r="G159" s="14"/>
    </row>
    <row r="160" spans="5:7" hidden="1">
      <c r="E160" s="14"/>
      <c r="F160" s="14"/>
      <c r="G160" s="14"/>
    </row>
    <row r="161" spans="5:7" hidden="1">
      <c r="E161" s="14"/>
      <c r="F161" s="14"/>
      <c r="G161" s="14"/>
    </row>
    <row r="162" spans="5:7" hidden="1">
      <c r="E162" s="14"/>
      <c r="F162" s="14"/>
      <c r="G162" s="14"/>
    </row>
    <row r="163" spans="5:7" hidden="1">
      <c r="E163" s="14"/>
      <c r="F163" s="14"/>
      <c r="G163" s="14"/>
    </row>
    <row r="164" spans="5:7" hidden="1">
      <c r="E164" s="14"/>
      <c r="F164" s="14"/>
      <c r="G164" s="14"/>
    </row>
    <row r="165" spans="5:7" hidden="1">
      <c r="E165" s="14"/>
      <c r="F165" s="14"/>
      <c r="G165" s="14"/>
    </row>
    <row r="166" spans="5:7" hidden="1">
      <c r="E166" s="14"/>
      <c r="F166" s="14"/>
      <c r="G166" s="14"/>
    </row>
    <row r="167" spans="5:7" hidden="1">
      <c r="E167" s="14"/>
      <c r="F167" s="14"/>
      <c r="G167" s="14"/>
    </row>
    <row r="168" spans="5:7" hidden="1">
      <c r="E168" s="14"/>
      <c r="F168" s="14"/>
      <c r="G168" s="14"/>
    </row>
    <row r="169" spans="5:7" hidden="1">
      <c r="E169" s="14"/>
      <c r="F169" s="14"/>
      <c r="G169" s="14"/>
    </row>
    <row r="170" spans="5:7" hidden="1">
      <c r="E170" s="14"/>
      <c r="F170" s="14"/>
      <c r="G170" s="14"/>
    </row>
    <row r="171" spans="5:7" hidden="1">
      <c r="E171" s="14"/>
      <c r="F171" s="14"/>
      <c r="G171" s="14"/>
    </row>
    <row r="172" spans="5:7" hidden="1">
      <c r="E172" s="14"/>
      <c r="F172" s="14"/>
      <c r="G172" s="14"/>
    </row>
    <row r="173" spans="5:7" hidden="1">
      <c r="E173" s="14"/>
      <c r="F173" s="14"/>
      <c r="G173" s="14"/>
    </row>
    <row r="174" spans="5:7" hidden="1">
      <c r="E174" s="14"/>
      <c r="F174" s="14"/>
      <c r="G174" s="14"/>
    </row>
    <row r="175" spans="5:7" hidden="1">
      <c r="E175" s="14"/>
      <c r="F175" s="14"/>
      <c r="G175" s="14"/>
    </row>
    <row r="176" spans="5:7" hidden="1">
      <c r="E176" s="14"/>
      <c r="F176" s="14"/>
      <c r="G176" s="14"/>
    </row>
    <row r="177" spans="5:7" hidden="1">
      <c r="E177" s="14"/>
      <c r="F177" s="14"/>
      <c r="G177" s="14"/>
    </row>
    <row r="178" spans="5:7" hidden="1">
      <c r="E178" s="14"/>
      <c r="F178" s="14"/>
      <c r="G178" s="14"/>
    </row>
    <row r="179" spans="5:7" hidden="1">
      <c r="E179" s="14"/>
      <c r="F179" s="14"/>
      <c r="G179" s="14"/>
    </row>
    <row r="180" spans="5:7" hidden="1">
      <c r="E180" s="14"/>
      <c r="F180" s="14"/>
      <c r="G180" s="14"/>
    </row>
    <row r="181" spans="5:7" hidden="1">
      <c r="E181" s="14"/>
      <c r="F181" s="14"/>
      <c r="G181" s="14"/>
    </row>
    <row r="182" spans="5:7" hidden="1">
      <c r="E182" s="14"/>
      <c r="F182" s="14"/>
      <c r="G182" s="14"/>
    </row>
    <row r="183" spans="5:7" hidden="1">
      <c r="E183" s="14"/>
      <c r="F183" s="14"/>
      <c r="G183" s="14"/>
    </row>
    <row r="184" spans="5:7" hidden="1">
      <c r="E184" s="14"/>
      <c r="F184" s="14"/>
      <c r="G184" s="14"/>
    </row>
    <row r="185" spans="5:7" hidden="1">
      <c r="E185" s="14"/>
      <c r="F185" s="14"/>
      <c r="G185" s="14"/>
    </row>
    <row r="186" spans="5:7" hidden="1">
      <c r="E186" s="14"/>
      <c r="F186" s="14"/>
      <c r="G186" s="14"/>
    </row>
    <row r="187" spans="5:7" hidden="1">
      <c r="E187" s="14"/>
      <c r="F187" s="14"/>
      <c r="G187" s="14"/>
    </row>
    <row r="188" spans="5:7" hidden="1">
      <c r="E188" s="14"/>
      <c r="F188" s="14"/>
      <c r="G188" s="14"/>
    </row>
    <row r="189" spans="5:7" hidden="1">
      <c r="E189" s="14"/>
      <c r="F189" s="14"/>
      <c r="G189" s="14"/>
    </row>
    <row r="190" spans="5:7" hidden="1">
      <c r="E190" s="14"/>
      <c r="F190" s="14"/>
      <c r="G190" s="14"/>
    </row>
    <row r="191" spans="5:7" hidden="1">
      <c r="E191" s="14"/>
      <c r="F191" s="14"/>
      <c r="G191" s="14"/>
    </row>
    <row r="192" spans="5:7" hidden="1">
      <c r="E192" s="14"/>
      <c r="F192" s="14"/>
      <c r="G192" s="14"/>
    </row>
    <row r="193" spans="5:7" hidden="1">
      <c r="E193" s="14"/>
      <c r="F193" s="14"/>
      <c r="G193" s="14"/>
    </row>
    <row r="194" spans="5:7" hidden="1">
      <c r="E194" s="14"/>
      <c r="F194" s="14"/>
      <c r="G194" s="14"/>
    </row>
    <row r="195" spans="5:7" hidden="1">
      <c r="E195" s="14"/>
      <c r="F195" s="14"/>
      <c r="G195" s="14"/>
    </row>
    <row r="196" spans="5:7" hidden="1">
      <c r="E196" s="14"/>
      <c r="F196" s="14"/>
      <c r="G196" s="14"/>
    </row>
    <row r="197" spans="5:7" hidden="1">
      <c r="E197" s="14"/>
      <c r="F197" s="14"/>
      <c r="G197" s="14"/>
    </row>
    <row r="198" spans="5:7" hidden="1">
      <c r="E198" s="14"/>
      <c r="F198" s="14"/>
      <c r="G198" s="14"/>
    </row>
    <row r="199" spans="5:7" hidden="1">
      <c r="E199" s="14"/>
      <c r="F199" s="14"/>
      <c r="G199" s="14"/>
    </row>
    <row r="200" spans="5:7" hidden="1">
      <c r="E200" s="14"/>
      <c r="F200" s="14"/>
      <c r="G200" s="14"/>
    </row>
    <row r="201" spans="5:7" hidden="1">
      <c r="E201" s="14"/>
      <c r="F201" s="14"/>
      <c r="G201" s="14"/>
    </row>
    <row r="202" spans="5:7" hidden="1">
      <c r="E202" s="14"/>
      <c r="F202" s="14"/>
      <c r="G202" s="14"/>
    </row>
    <row r="203" spans="5:7" hidden="1">
      <c r="E203" s="14"/>
      <c r="F203" s="14"/>
      <c r="G203" s="14"/>
    </row>
    <row r="204" spans="5:7" hidden="1">
      <c r="E204" s="14"/>
      <c r="F204" s="14"/>
      <c r="G204" s="14"/>
    </row>
    <row r="205" spans="5:7" hidden="1">
      <c r="E205" s="14"/>
      <c r="F205" s="14"/>
      <c r="G205" s="14"/>
    </row>
    <row r="206" spans="5:7" hidden="1">
      <c r="E206" s="14"/>
      <c r="F206" s="14"/>
      <c r="G206" s="14"/>
    </row>
    <row r="207" spans="5:7" hidden="1">
      <c r="E207" s="14"/>
      <c r="F207" s="14"/>
      <c r="G207" s="14"/>
    </row>
    <row r="208" spans="5:7" hidden="1">
      <c r="E208" s="14"/>
      <c r="F208" s="14"/>
      <c r="G208" s="14"/>
    </row>
    <row r="209" spans="5:7" hidden="1">
      <c r="E209" s="14"/>
      <c r="F209" s="14"/>
      <c r="G209" s="14"/>
    </row>
    <row r="210" spans="5:7" hidden="1">
      <c r="E210" s="14"/>
      <c r="F210" s="14"/>
      <c r="G210" s="14"/>
    </row>
    <row r="211" spans="5:7" hidden="1">
      <c r="E211" s="14"/>
      <c r="F211" s="14"/>
      <c r="G211" s="14"/>
    </row>
    <row r="212" spans="5:7" hidden="1">
      <c r="E212" s="14"/>
      <c r="F212" s="14"/>
      <c r="G212" s="14"/>
    </row>
    <row r="213" spans="5:7" hidden="1">
      <c r="E213" s="14"/>
      <c r="F213" s="14"/>
      <c r="G213" s="14"/>
    </row>
    <row r="214" spans="5:7" hidden="1">
      <c r="E214" s="14"/>
      <c r="F214" s="14"/>
      <c r="G214" s="14"/>
    </row>
    <row r="215" spans="5:7" hidden="1">
      <c r="E215" s="14"/>
      <c r="F215" s="14"/>
      <c r="G215" s="14"/>
    </row>
    <row r="216" spans="5:7" hidden="1">
      <c r="E216" s="14"/>
      <c r="F216" s="14"/>
      <c r="G216" s="14"/>
    </row>
    <row r="217" spans="5:7" hidden="1">
      <c r="E217" s="14"/>
      <c r="F217" s="14"/>
      <c r="G217" s="14"/>
    </row>
    <row r="218" spans="5:7" hidden="1">
      <c r="E218" s="14"/>
      <c r="F218" s="14"/>
      <c r="G218" s="14"/>
    </row>
    <row r="219" spans="5:7" hidden="1">
      <c r="E219" s="14"/>
      <c r="F219" s="14"/>
      <c r="G219" s="14"/>
    </row>
    <row r="220" spans="5:7" hidden="1">
      <c r="E220" s="14"/>
      <c r="F220" s="14"/>
      <c r="G220" s="14"/>
    </row>
    <row r="221" spans="5:7" hidden="1">
      <c r="E221" s="14"/>
      <c r="F221" s="14"/>
      <c r="G221" s="14"/>
    </row>
    <row r="222" spans="5:7" hidden="1">
      <c r="E222" s="14"/>
      <c r="F222" s="14"/>
      <c r="G222" s="14"/>
    </row>
    <row r="223" spans="5:7" hidden="1">
      <c r="E223" s="14"/>
      <c r="F223" s="14"/>
      <c r="G223" s="14"/>
    </row>
    <row r="224" spans="5:7" hidden="1">
      <c r="E224" s="14"/>
      <c r="F224" s="14"/>
      <c r="G224" s="14"/>
    </row>
    <row r="225" spans="5:7" hidden="1">
      <c r="E225" s="14"/>
      <c r="F225" s="14"/>
      <c r="G225" s="14"/>
    </row>
    <row r="226" spans="5:7" hidden="1">
      <c r="E226" s="14"/>
      <c r="F226" s="14"/>
      <c r="G226" s="14"/>
    </row>
    <row r="227" spans="5:7" hidden="1">
      <c r="E227" s="14"/>
      <c r="F227" s="14"/>
      <c r="G227" s="14"/>
    </row>
    <row r="228" spans="5:7" hidden="1">
      <c r="E228" s="14"/>
      <c r="F228" s="14"/>
      <c r="G228" s="14"/>
    </row>
    <row r="229" spans="5:7" hidden="1">
      <c r="E229" s="14"/>
      <c r="F229" s="14"/>
      <c r="G229" s="14"/>
    </row>
    <row r="230" spans="5:7" hidden="1">
      <c r="E230" s="14"/>
      <c r="F230" s="14"/>
      <c r="G230" s="14"/>
    </row>
    <row r="231" spans="5:7" hidden="1">
      <c r="E231" s="14"/>
      <c r="F231" s="14"/>
      <c r="G231" s="14"/>
    </row>
    <row r="232" spans="5:7" hidden="1">
      <c r="E232" s="14"/>
      <c r="F232" s="14"/>
      <c r="G232" s="14"/>
    </row>
    <row r="233" spans="5:7" hidden="1">
      <c r="E233" s="14"/>
      <c r="F233" s="14"/>
      <c r="G233" s="14"/>
    </row>
    <row r="234" spans="5:7" hidden="1">
      <c r="E234" s="14"/>
      <c r="F234" s="14"/>
      <c r="G234" s="14"/>
    </row>
    <row r="235" spans="5:7" hidden="1">
      <c r="E235" s="14"/>
      <c r="F235" s="14"/>
      <c r="G235" s="14"/>
    </row>
    <row r="236" spans="5:7" hidden="1">
      <c r="E236" s="14"/>
      <c r="F236" s="14"/>
      <c r="G236" s="14"/>
    </row>
    <row r="237" spans="5:7" hidden="1">
      <c r="E237" s="14"/>
      <c r="F237" s="14"/>
      <c r="G237" s="14"/>
    </row>
    <row r="238" spans="5:7" hidden="1">
      <c r="E238" s="14"/>
      <c r="F238" s="14"/>
      <c r="G238" s="14"/>
    </row>
    <row r="239" spans="5:7" hidden="1">
      <c r="E239" s="14"/>
      <c r="F239" s="14"/>
      <c r="G239" s="14"/>
    </row>
    <row r="240" spans="5:7" hidden="1">
      <c r="E240" s="14"/>
      <c r="F240" s="14"/>
      <c r="G240" s="14"/>
    </row>
    <row r="241" spans="5:7" hidden="1">
      <c r="E241" s="14"/>
      <c r="F241" s="14"/>
      <c r="G241" s="14"/>
    </row>
    <row r="242" spans="5:7" hidden="1">
      <c r="E242" s="14"/>
      <c r="F242" s="14"/>
      <c r="G242" s="14"/>
    </row>
    <row r="243" spans="5:7" hidden="1">
      <c r="E243" s="14"/>
      <c r="F243" s="14"/>
      <c r="G243" s="14"/>
    </row>
    <row r="244" spans="5:7" hidden="1">
      <c r="E244" s="14"/>
      <c r="F244" s="14"/>
      <c r="G244" s="14"/>
    </row>
    <row r="245" spans="5:7" hidden="1">
      <c r="E245" s="14"/>
      <c r="F245" s="14"/>
      <c r="G245" s="14"/>
    </row>
    <row r="246" spans="5:7" hidden="1">
      <c r="E246" s="14"/>
      <c r="F246" s="14"/>
      <c r="G246" s="14"/>
    </row>
    <row r="247" spans="5:7" hidden="1">
      <c r="E247" s="14"/>
      <c r="F247" s="14"/>
      <c r="G247" s="14"/>
    </row>
    <row r="248" spans="5:7" hidden="1">
      <c r="E248" s="14"/>
      <c r="F248" s="14"/>
      <c r="G248" s="14"/>
    </row>
    <row r="249" spans="5:7" hidden="1">
      <c r="E249" s="14"/>
      <c r="F249" s="14"/>
      <c r="G249" s="14"/>
    </row>
    <row r="250" spans="5:7" hidden="1">
      <c r="E250" s="14"/>
      <c r="F250" s="14"/>
      <c r="G250" s="14"/>
    </row>
    <row r="251" spans="5:7" hidden="1">
      <c r="E251" s="14"/>
      <c r="F251" s="14"/>
      <c r="G251" s="14"/>
    </row>
    <row r="252" spans="5:7" hidden="1">
      <c r="E252" s="14"/>
      <c r="F252" s="14"/>
      <c r="G252" s="14"/>
    </row>
    <row r="253" spans="5:7" hidden="1">
      <c r="E253" s="14"/>
      <c r="F253" s="14"/>
      <c r="G253" s="14"/>
    </row>
    <row r="254" spans="5:7" hidden="1">
      <c r="E254" s="14"/>
      <c r="F254" s="14"/>
      <c r="G254" s="14"/>
    </row>
    <row r="255" spans="5:7" hidden="1">
      <c r="E255" s="14"/>
      <c r="F255" s="14"/>
      <c r="G255" s="14"/>
    </row>
    <row r="256" spans="5:7" hidden="1">
      <c r="E256" s="14"/>
      <c r="F256" s="14"/>
      <c r="G256" s="14"/>
    </row>
    <row r="257" spans="5:7" hidden="1">
      <c r="E257" s="14"/>
      <c r="F257" s="14"/>
      <c r="G257" s="14"/>
    </row>
    <row r="258" spans="5:7" hidden="1">
      <c r="E258" s="14"/>
      <c r="F258" s="14"/>
      <c r="G258" s="14"/>
    </row>
    <row r="259" spans="5:7" hidden="1">
      <c r="E259" s="14"/>
      <c r="F259" s="14"/>
      <c r="G259" s="14"/>
    </row>
    <row r="260" spans="5:7" hidden="1">
      <c r="E260" s="14"/>
      <c r="F260" s="14"/>
      <c r="G260" s="14"/>
    </row>
    <row r="261" spans="5:7" hidden="1">
      <c r="E261" s="14"/>
      <c r="F261" s="14"/>
      <c r="G261" s="14"/>
    </row>
    <row r="262" spans="5:7" hidden="1">
      <c r="E262" s="14"/>
      <c r="F262" s="14"/>
      <c r="G262" s="14"/>
    </row>
    <row r="263" spans="5:7" hidden="1">
      <c r="E263" s="14"/>
      <c r="F263" s="14"/>
      <c r="G263" s="14"/>
    </row>
    <row r="264" spans="5:7" hidden="1">
      <c r="E264" s="14"/>
      <c r="F264" s="14"/>
      <c r="G264" s="14"/>
    </row>
    <row r="265" spans="5:7" hidden="1">
      <c r="E265" s="14"/>
      <c r="F265" s="14"/>
      <c r="G265" s="14"/>
    </row>
    <row r="266" spans="5:7" hidden="1">
      <c r="E266" s="14"/>
      <c r="F266" s="14"/>
      <c r="G266" s="14"/>
    </row>
    <row r="267" spans="5:7" hidden="1">
      <c r="E267" s="14"/>
      <c r="F267" s="14"/>
      <c r="G267" s="14"/>
    </row>
    <row r="268" spans="5:7" hidden="1">
      <c r="E268" s="14"/>
      <c r="F268" s="14"/>
      <c r="G268" s="14"/>
    </row>
    <row r="269" spans="5:7" hidden="1">
      <c r="E269" s="14"/>
      <c r="F269" s="14"/>
      <c r="G269" s="14"/>
    </row>
    <row r="270" spans="5:7" hidden="1">
      <c r="E270" s="14"/>
      <c r="F270" s="14"/>
      <c r="G270" s="14"/>
    </row>
    <row r="271" spans="5:7" hidden="1">
      <c r="E271" s="14"/>
      <c r="F271" s="14"/>
      <c r="G271" s="14"/>
    </row>
    <row r="272" spans="5:7" hidden="1">
      <c r="E272" s="14"/>
      <c r="F272" s="14"/>
      <c r="G272" s="14"/>
    </row>
    <row r="273" spans="5:7" hidden="1">
      <c r="E273" s="14"/>
      <c r="F273" s="14"/>
      <c r="G273" s="14"/>
    </row>
    <row r="274" spans="5:7" hidden="1">
      <c r="E274" s="14"/>
      <c r="F274" s="14"/>
      <c r="G274" s="14"/>
    </row>
    <row r="275" spans="5:7" hidden="1">
      <c r="E275" s="14"/>
      <c r="F275" s="14"/>
      <c r="G275" s="14"/>
    </row>
    <row r="276" spans="5:7" hidden="1">
      <c r="E276" s="14"/>
      <c r="F276" s="14"/>
      <c r="G276" s="14"/>
    </row>
    <row r="277" spans="5:7" hidden="1">
      <c r="E277" s="14"/>
      <c r="F277" s="14"/>
      <c r="G277" s="14"/>
    </row>
    <row r="278" spans="5:7" hidden="1">
      <c r="E278" s="14"/>
      <c r="F278" s="14"/>
      <c r="G278" s="14"/>
    </row>
    <row r="279" spans="5:7" hidden="1">
      <c r="E279" s="14"/>
      <c r="F279" s="14"/>
      <c r="G279" s="14"/>
    </row>
    <row r="280" spans="5:7" hidden="1">
      <c r="E280" s="14"/>
      <c r="F280" s="14"/>
      <c r="G280" s="14"/>
    </row>
    <row r="281" spans="5:7" hidden="1">
      <c r="E281" s="14"/>
      <c r="F281" s="14"/>
      <c r="G281" s="14"/>
    </row>
    <row r="282" spans="5:7" hidden="1">
      <c r="E282" s="14"/>
      <c r="F282" s="14"/>
      <c r="G282" s="14"/>
    </row>
    <row r="283" spans="5:7" hidden="1">
      <c r="E283" s="14"/>
      <c r="F283" s="14"/>
      <c r="G283" s="14"/>
    </row>
    <row r="284" spans="5:7" hidden="1">
      <c r="E284" s="14"/>
      <c r="F284" s="14"/>
      <c r="G284" s="14"/>
    </row>
    <row r="285" spans="5:7" hidden="1">
      <c r="E285" s="14"/>
      <c r="F285" s="14"/>
      <c r="G285" s="14"/>
    </row>
    <row r="286" spans="5:7" hidden="1">
      <c r="E286" s="14"/>
      <c r="F286" s="14"/>
      <c r="G286" s="14"/>
    </row>
    <row r="287" spans="5:7" hidden="1">
      <c r="E287" s="14"/>
      <c r="F287" s="14"/>
      <c r="G287" s="14"/>
    </row>
    <row r="288" spans="5:7" hidden="1">
      <c r="E288" s="14"/>
      <c r="F288" s="14"/>
      <c r="G288" s="14"/>
    </row>
    <row r="289" spans="5:7" hidden="1">
      <c r="E289" s="14"/>
      <c r="F289" s="14"/>
      <c r="G289" s="14"/>
    </row>
    <row r="290" spans="5:7" hidden="1">
      <c r="E290" s="14"/>
      <c r="F290" s="14"/>
      <c r="G290" s="14"/>
    </row>
    <row r="291" spans="5:7" hidden="1">
      <c r="E291" s="14"/>
      <c r="F291" s="14"/>
      <c r="G291" s="14"/>
    </row>
    <row r="292" spans="5:7" hidden="1">
      <c r="E292" s="14"/>
      <c r="F292" s="14"/>
      <c r="G292" s="14"/>
    </row>
    <row r="293" spans="5:7" hidden="1">
      <c r="E293" s="14"/>
      <c r="F293" s="14"/>
      <c r="G293" s="14"/>
    </row>
    <row r="294" spans="5:7" hidden="1">
      <c r="E294" s="14"/>
      <c r="F294" s="14"/>
      <c r="G294" s="14"/>
    </row>
    <row r="295" spans="5:7" hidden="1">
      <c r="E295" s="14"/>
      <c r="F295" s="14"/>
      <c r="G295" s="14"/>
    </row>
    <row r="296" spans="5:7" hidden="1">
      <c r="E296" s="14"/>
      <c r="F296" s="14"/>
      <c r="G296" s="14"/>
    </row>
    <row r="297" spans="5:7" hidden="1">
      <c r="E297" s="14"/>
      <c r="F297" s="14"/>
      <c r="G297" s="14"/>
    </row>
    <row r="298" spans="5:7" hidden="1">
      <c r="E298" s="14"/>
      <c r="F298" s="14"/>
      <c r="G298" s="14"/>
    </row>
    <row r="299" spans="5:7" hidden="1">
      <c r="E299" s="14"/>
      <c r="F299" s="14"/>
      <c r="G299" s="14"/>
    </row>
    <row r="300" spans="5:7" hidden="1">
      <c r="E300" s="14"/>
      <c r="F300" s="14"/>
      <c r="G300" s="14"/>
    </row>
    <row r="301" spans="5:7" hidden="1">
      <c r="E301" s="14"/>
      <c r="F301" s="14"/>
      <c r="G301" s="14"/>
    </row>
    <row r="302" spans="5:7" hidden="1">
      <c r="E302" s="14"/>
      <c r="F302" s="14"/>
      <c r="G302" s="14"/>
    </row>
    <row r="303" spans="5:7" hidden="1">
      <c r="E303" s="14"/>
      <c r="F303" s="14"/>
      <c r="G303" s="14"/>
    </row>
    <row r="304" spans="5:7" hidden="1">
      <c r="E304" s="14"/>
      <c r="F304" s="14"/>
      <c r="G304" s="14"/>
    </row>
    <row r="305" spans="5:7" hidden="1">
      <c r="E305" s="14"/>
      <c r="F305" s="14"/>
      <c r="G305" s="14"/>
    </row>
    <row r="306" spans="5:7" hidden="1">
      <c r="E306" s="14"/>
      <c r="F306" s="14"/>
      <c r="G306" s="14"/>
    </row>
    <row r="307" spans="5:7" hidden="1">
      <c r="E307" s="14"/>
      <c r="F307" s="14"/>
      <c r="G307" s="14"/>
    </row>
    <row r="308" spans="5:7" hidden="1">
      <c r="E308" s="14"/>
      <c r="F308" s="14"/>
      <c r="G308" s="14"/>
    </row>
    <row r="309" spans="5:7" hidden="1">
      <c r="E309" s="14"/>
      <c r="F309" s="14"/>
      <c r="G309" s="14"/>
    </row>
    <row r="310" spans="5:7" hidden="1">
      <c r="E310" s="14"/>
      <c r="F310" s="14"/>
      <c r="G310" s="14"/>
    </row>
    <row r="311" spans="5:7" hidden="1">
      <c r="E311" s="14"/>
      <c r="F311" s="14"/>
      <c r="G311" s="14"/>
    </row>
    <row r="312" spans="5:7" hidden="1">
      <c r="E312" s="14"/>
      <c r="F312" s="14"/>
      <c r="G312" s="14"/>
    </row>
    <row r="313" spans="5:7" hidden="1">
      <c r="E313" s="14"/>
      <c r="F313" s="14"/>
      <c r="G313" s="14"/>
    </row>
    <row r="314" spans="5:7" hidden="1">
      <c r="E314" s="14"/>
      <c r="F314" s="14"/>
      <c r="G314" s="14"/>
    </row>
    <row r="315" spans="5:7" hidden="1">
      <c r="E315" s="14"/>
      <c r="F315" s="14"/>
      <c r="G315" s="14"/>
    </row>
    <row r="316" spans="5:7" hidden="1">
      <c r="E316" s="14"/>
      <c r="F316" s="14"/>
      <c r="G316" s="14"/>
    </row>
    <row r="317" spans="5:7" hidden="1">
      <c r="E317" s="14"/>
      <c r="F317" s="14"/>
      <c r="G317" s="14"/>
    </row>
    <row r="318" spans="5:7" hidden="1">
      <c r="E318" s="14"/>
      <c r="F318" s="14"/>
      <c r="G318" s="14"/>
    </row>
    <row r="319" spans="5:7" hidden="1">
      <c r="E319" s="14"/>
      <c r="F319" s="14"/>
      <c r="G319" s="14"/>
    </row>
    <row r="320" spans="5:7" hidden="1">
      <c r="E320" s="14"/>
      <c r="F320" s="14"/>
      <c r="G320" s="14"/>
    </row>
    <row r="321" spans="5:7" hidden="1">
      <c r="E321" s="14"/>
      <c r="F321" s="14"/>
      <c r="G321" s="14"/>
    </row>
    <row r="322" spans="5:7" hidden="1">
      <c r="E322" s="14"/>
      <c r="F322" s="14"/>
      <c r="G322" s="14"/>
    </row>
    <row r="323" spans="5:7" hidden="1">
      <c r="E323" s="14"/>
      <c r="F323" s="14"/>
      <c r="G323" s="14"/>
    </row>
    <row r="324" spans="5:7" hidden="1">
      <c r="E324" s="14"/>
      <c r="F324" s="14"/>
      <c r="G324" s="14"/>
    </row>
    <row r="325" spans="5:7" hidden="1">
      <c r="E325" s="14"/>
      <c r="F325" s="14"/>
      <c r="G325" s="14"/>
    </row>
    <row r="326" spans="5:7" hidden="1">
      <c r="E326" s="14"/>
      <c r="F326" s="14"/>
      <c r="G326" s="14"/>
    </row>
    <row r="327" spans="5:7" hidden="1">
      <c r="E327" s="14"/>
      <c r="F327" s="14"/>
      <c r="G327" s="14"/>
    </row>
    <row r="328" spans="5:7" hidden="1">
      <c r="E328" s="14"/>
      <c r="F328" s="14"/>
      <c r="G328" s="14"/>
    </row>
    <row r="329" spans="5:7" hidden="1">
      <c r="E329" s="14"/>
      <c r="F329" s="14"/>
      <c r="G329" s="14"/>
    </row>
    <row r="330" spans="5:7" hidden="1">
      <c r="E330" s="14"/>
      <c r="F330" s="14"/>
      <c r="G330" s="14"/>
    </row>
    <row r="331" spans="5:7" hidden="1">
      <c r="E331" s="14"/>
      <c r="F331" s="14"/>
      <c r="G331" s="14"/>
    </row>
    <row r="332" spans="5:7" hidden="1">
      <c r="E332" s="14"/>
      <c r="F332" s="14"/>
      <c r="G332" s="14"/>
    </row>
    <row r="333" spans="5:7" hidden="1">
      <c r="E333" s="14"/>
      <c r="F333" s="14"/>
      <c r="G333" s="14"/>
    </row>
    <row r="334" spans="5:7" hidden="1">
      <c r="E334" s="14"/>
      <c r="F334" s="14"/>
      <c r="G334" s="14"/>
    </row>
    <row r="335" spans="5:7" hidden="1">
      <c r="E335" s="14"/>
      <c r="F335" s="14"/>
      <c r="G335" s="14"/>
    </row>
    <row r="336" spans="5:7" hidden="1">
      <c r="E336" s="14"/>
      <c r="F336" s="14"/>
      <c r="G336" s="14"/>
    </row>
    <row r="337" spans="5:7" hidden="1">
      <c r="E337" s="14"/>
      <c r="F337" s="14"/>
      <c r="G337" s="14"/>
    </row>
    <row r="338" spans="5:7" hidden="1">
      <c r="E338" s="14"/>
      <c r="F338" s="14"/>
      <c r="G338" s="14"/>
    </row>
    <row r="339" spans="5:7" hidden="1">
      <c r="E339" s="14"/>
      <c r="F339" s="14"/>
      <c r="G339" s="14"/>
    </row>
    <row r="340" spans="5:7" hidden="1">
      <c r="E340" s="14"/>
      <c r="F340" s="14"/>
      <c r="G340" s="14"/>
    </row>
    <row r="341" spans="5:7" hidden="1">
      <c r="E341" s="14"/>
      <c r="F341" s="14"/>
      <c r="G341" s="14"/>
    </row>
    <row r="342" spans="5:7" hidden="1">
      <c r="E342" s="14"/>
      <c r="F342" s="14"/>
      <c r="G342" s="14"/>
    </row>
    <row r="343" spans="5:7" hidden="1">
      <c r="E343" s="14"/>
      <c r="F343" s="14"/>
      <c r="G343" s="14"/>
    </row>
    <row r="344" spans="5:7" hidden="1">
      <c r="E344" s="14"/>
      <c r="F344" s="14"/>
      <c r="G344" s="14"/>
    </row>
    <row r="345" spans="5:7" hidden="1">
      <c r="E345" s="14"/>
      <c r="F345" s="14"/>
      <c r="G345" s="14"/>
    </row>
    <row r="346" spans="5:7" hidden="1">
      <c r="E346" s="14"/>
      <c r="F346" s="14"/>
      <c r="G346" s="14"/>
    </row>
    <row r="347" spans="5:7" hidden="1">
      <c r="E347" s="14"/>
      <c r="F347" s="14"/>
      <c r="G347" s="14"/>
    </row>
    <row r="348" spans="5:7" hidden="1">
      <c r="E348" s="14"/>
      <c r="F348" s="14"/>
      <c r="G348" s="14"/>
    </row>
    <row r="349" spans="5:7" hidden="1">
      <c r="E349" s="14"/>
      <c r="F349" s="14"/>
      <c r="G349" s="14"/>
    </row>
    <row r="350" spans="5:7" hidden="1">
      <c r="E350" s="14"/>
      <c r="F350" s="14"/>
      <c r="G350" s="14"/>
    </row>
    <row r="351" spans="5:7" hidden="1">
      <c r="E351" s="14"/>
      <c r="F351" s="14"/>
      <c r="G351" s="14"/>
    </row>
    <row r="352" spans="5:7" hidden="1">
      <c r="E352" s="14"/>
      <c r="F352" s="14"/>
      <c r="G352" s="14"/>
    </row>
    <row r="353" spans="5:7" hidden="1">
      <c r="E353" s="14"/>
      <c r="F353" s="14"/>
      <c r="G353" s="14"/>
    </row>
    <row r="354" spans="5:7" hidden="1">
      <c r="E354" s="14"/>
      <c r="F354" s="14"/>
      <c r="G354" s="14"/>
    </row>
    <row r="355" spans="5:7" hidden="1">
      <c r="E355" s="14"/>
      <c r="F355" s="14"/>
      <c r="G355" s="14"/>
    </row>
    <row r="356" spans="5:7" hidden="1">
      <c r="E356" s="14"/>
      <c r="F356" s="14"/>
      <c r="G356" s="14"/>
    </row>
    <row r="357" spans="5:7" hidden="1">
      <c r="E357" s="14"/>
      <c r="F357" s="14"/>
      <c r="G357" s="14"/>
    </row>
    <row r="358" spans="5:7" hidden="1">
      <c r="E358" s="14"/>
      <c r="F358" s="14"/>
      <c r="G358" s="14"/>
    </row>
    <row r="359" spans="5:7" hidden="1">
      <c r="E359" s="14"/>
      <c r="F359" s="14"/>
      <c r="G359" s="14"/>
    </row>
    <row r="360" spans="5:7" hidden="1">
      <c r="E360" s="14"/>
      <c r="F360" s="14"/>
      <c r="G360" s="14"/>
    </row>
    <row r="361" spans="5:7" hidden="1">
      <c r="E361" s="14"/>
      <c r="F361" s="14"/>
      <c r="G361" s="14"/>
    </row>
    <row r="362" spans="5:7" hidden="1">
      <c r="E362" s="14"/>
      <c r="F362" s="14"/>
      <c r="G362" s="14"/>
    </row>
    <row r="363" spans="5:7" hidden="1">
      <c r="E363" s="14"/>
      <c r="F363" s="14"/>
      <c r="G363" s="14"/>
    </row>
    <row r="364" spans="5:7" hidden="1">
      <c r="E364" s="14"/>
      <c r="F364" s="14"/>
      <c r="G364" s="14"/>
    </row>
    <row r="365" spans="5:7" hidden="1">
      <c r="E365" s="14"/>
      <c r="F365" s="14"/>
      <c r="G365" s="14"/>
    </row>
    <row r="366" spans="5:7" hidden="1">
      <c r="E366" s="14"/>
      <c r="F366" s="14"/>
      <c r="G366" s="14"/>
    </row>
    <row r="367" spans="5:7" hidden="1">
      <c r="E367" s="14"/>
      <c r="F367" s="14"/>
      <c r="G367" s="14"/>
    </row>
    <row r="368" spans="5:7" hidden="1">
      <c r="E368" s="14"/>
      <c r="F368" s="14"/>
      <c r="G368" s="14"/>
    </row>
    <row r="369" spans="5:7" hidden="1">
      <c r="E369" s="14"/>
      <c r="F369" s="14"/>
      <c r="G369" s="14"/>
    </row>
    <row r="370" spans="5:7" hidden="1">
      <c r="E370" s="14"/>
      <c r="F370" s="14"/>
      <c r="G370" s="14"/>
    </row>
    <row r="371" spans="5:7" hidden="1">
      <c r="E371" s="14"/>
      <c r="F371" s="14"/>
      <c r="G371" s="14"/>
    </row>
    <row r="372" spans="5:7" hidden="1">
      <c r="E372" s="14"/>
      <c r="F372" s="14"/>
      <c r="G372" s="14"/>
    </row>
    <row r="373" spans="5:7" hidden="1">
      <c r="E373" s="14"/>
      <c r="F373" s="14"/>
      <c r="G373" s="14"/>
    </row>
    <row r="374" spans="5:7" hidden="1">
      <c r="E374" s="14"/>
      <c r="F374" s="14"/>
      <c r="G374" s="14"/>
    </row>
    <row r="375" spans="5:7" hidden="1">
      <c r="E375" s="14"/>
      <c r="F375" s="14"/>
      <c r="G375" s="14"/>
    </row>
    <row r="376" spans="5:7" hidden="1">
      <c r="E376" s="14"/>
      <c r="F376" s="14"/>
      <c r="G376" s="14"/>
    </row>
    <row r="377" spans="5:7" hidden="1">
      <c r="E377" s="14"/>
      <c r="F377" s="14"/>
      <c r="G377" s="14"/>
    </row>
    <row r="378" spans="5:7" hidden="1">
      <c r="E378" s="14"/>
      <c r="F378" s="14"/>
      <c r="G378" s="14"/>
    </row>
    <row r="379" spans="5:7" hidden="1">
      <c r="E379" s="14"/>
      <c r="F379" s="14"/>
      <c r="G379" s="14"/>
    </row>
    <row r="380" spans="5:7" hidden="1">
      <c r="E380" s="14"/>
      <c r="F380" s="14"/>
      <c r="G380" s="14"/>
    </row>
    <row r="381" spans="5:7" hidden="1">
      <c r="E381" s="14"/>
      <c r="F381" s="14"/>
      <c r="G381" s="14"/>
    </row>
    <row r="382" spans="5:7" hidden="1">
      <c r="E382" s="14"/>
      <c r="F382" s="14"/>
      <c r="G382" s="14"/>
    </row>
    <row r="383" spans="5:7" hidden="1">
      <c r="E383" s="14"/>
      <c r="F383" s="14"/>
      <c r="G383" s="14"/>
    </row>
    <row r="384" spans="5:7" hidden="1">
      <c r="E384" s="14"/>
      <c r="F384" s="14"/>
      <c r="G384" s="14"/>
    </row>
    <row r="385" spans="5:7" hidden="1">
      <c r="E385" s="14"/>
      <c r="F385" s="14"/>
      <c r="G385" s="14"/>
    </row>
    <row r="386" spans="5:7" hidden="1">
      <c r="E386" s="14"/>
      <c r="F386" s="14"/>
      <c r="G386" s="14"/>
    </row>
    <row r="387" spans="5:7" hidden="1">
      <c r="E387" s="14"/>
      <c r="F387" s="14"/>
      <c r="G387" s="14"/>
    </row>
    <row r="388" spans="5:7" hidden="1">
      <c r="E388" s="14"/>
      <c r="F388" s="14"/>
      <c r="G388" s="14"/>
    </row>
    <row r="389" spans="5:7" hidden="1">
      <c r="E389" s="14"/>
      <c r="F389" s="14"/>
      <c r="G389" s="14"/>
    </row>
    <row r="390" spans="5:7" hidden="1">
      <c r="E390" s="14"/>
      <c r="F390" s="14"/>
      <c r="G390" s="14"/>
    </row>
    <row r="391" spans="5:7" hidden="1">
      <c r="E391" s="14"/>
      <c r="F391" s="14"/>
      <c r="G391" s="14"/>
    </row>
    <row r="392" spans="5:7" hidden="1">
      <c r="E392" s="14"/>
      <c r="F392" s="14"/>
      <c r="G392" s="14"/>
    </row>
    <row r="393" spans="5:7" hidden="1">
      <c r="E393" s="14"/>
      <c r="F393" s="14"/>
      <c r="G393" s="14"/>
    </row>
    <row r="394" spans="5:7" hidden="1">
      <c r="E394" s="14"/>
      <c r="F394" s="14"/>
      <c r="G394" s="14"/>
    </row>
    <row r="395" spans="5:7" hidden="1">
      <c r="E395" s="14"/>
      <c r="F395" s="14"/>
      <c r="G395" s="14"/>
    </row>
    <row r="396" spans="5:7" hidden="1">
      <c r="E396" s="14"/>
      <c r="F396" s="14"/>
      <c r="G396" s="14"/>
    </row>
    <row r="397" spans="5:7" hidden="1">
      <c r="E397" s="14"/>
      <c r="F397" s="14"/>
      <c r="G397" s="14"/>
    </row>
    <row r="398" spans="5:7" hidden="1">
      <c r="E398" s="14"/>
      <c r="F398" s="14"/>
      <c r="G398" s="14"/>
    </row>
    <row r="399" spans="5:7" hidden="1">
      <c r="E399" s="14"/>
      <c r="F399" s="14"/>
      <c r="G399" s="14"/>
    </row>
    <row r="400" spans="5:7" hidden="1">
      <c r="E400" s="14"/>
      <c r="F400" s="14"/>
      <c r="G400" s="14"/>
    </row>
    <row r="401" spans="5:7" hidden="1">
      <c r="E401" s="14"/>
      <c r="F401" s="14"/>
      <c r="G401" s="14"/>
    </row>
    <row r="402" spans="5:7" hidden="1">
      <c r="E402" s="14"/>
      <c r="F402" s="14"/>
      <c r="G402" s="14"/>
    </row>
    <row r="403" spans="5:7" hidden="1">
      <c r="E403" s="14"/>
      <c r="F403" s="14"/>
      <c r="G403" s="14"/>
    </row>
    <row r="404" spans="5:7" hidden="1">
      <c r="E404" s="14"/>
      <c r="F404" s="14"/>
      <c r="G404" s="14"/>
    </row>
    <row r="405" spans="5:7" hidden="1">
      <c r="E405" s="14"/>
      <c r="F405" s="14"/>
      <c r="G405" s="14"/>
    </row>
    <row r="406" spans="5:7" hidden="1">
      <c r="E406" s="14"/>
      <c r="F406" s="14"/>
      <c r="G406" s="14"/>
    </row>
    <row r="407" spans="5:7" hidden="1">
      <c r="E407" s="14"/>
      <c r="F407" s="14"/>
      <c r="G407" s="14"/>
    </row>
    <row r="408" spans="5:7" hidden="1">
      <c r="E408" s="14"/>
      <c r="F408" s="14"/>
      <c r="G408" s="14"/>
    </row>
    <row r="409" spans="5:7" hidden="1">
      <c r="E409" s="14"/>
      <c r="F409" s="14"/>
      <c r="G409" s="14"/>
    </row>
    <row r="410" spans="5:7" hidden="1">
      <c r="E410" s="14"/>
      <c r="F410" s="14"/>
      <c r="G410" s="14"/>
    </row>
    <row r="411" spans="5:7" hidden="1">
      <c r="E411" s="14"/>
      <c r="F411" s="14"/>
      <c r="G411" s="14"/>
    </row>
    <row r="412" spans="5:7" hidden="1">
      <c r="E412" s="14"/>
      <c r="F412" s="14"/>
      <c r="G412" s="14"/>
    </row>
    <row r="413" spans="5:7" hidden="1">
      <c r="E413" s="14"/>
      <c r="F413" s="14"/>
      <c r="G413" s="14"/>
    </row>
    <row r="414" spans="5:7" hidden="1">
      <c r="E414" s="14"/>
      <c r="F414" s="14"/>
      <c r="G414" s="14"/>
    </row>
    <row r="415" spans="5:7" hidden="1">
      <c r="E415" s="14"/>
      <c r="F415" s="14"/>
      <c r="G415" s="14"/>
    </row>
    <row r="416" spans="5:7" hidden="1">
      <c r="E416" s="14"/>
      <c r="F416" s="14"/>
      <c r="G416" s="14"/>
    </row>
    <row r="417" spans="5:7" hidden="1">
      <c r="E417" s="14"/>
      <c r="F417" s="14"/>
      <c r="G417" s="14"/>
    </row>
    <row r="418" spans="5:7" hidden="1">
      <c r="E418" s="14"/>
      <c r="F418" s="14"/>
      <c r="G418" s="14"/>
    </row>
    <row r="419" spans="5:7" hidden="1">
      <c r="E419" s="14"/>
      <c r="F419" s="14"/>
      <c r="G419" s="14"/>
    </row>
    <row r="420" spans="5:7" hidden="1">
      <c r="E420" s="14"/>
      <c r="F420" s="14"/>
      <c r="G420" s="14"/>
    </row>
    <row r="421" spans="5:7" hidden="1">
      <c r="E421" s="14"/>
      <c r="F421" s="14"/>
      <c r="G421" s="14"/>
    </row>
    <row r="422" spans="5:7" hidden="1">
      <c r="E422" s="14"/>
      <c r="F422" s="14"/>
      <c r="G422" s="14"/>
    </row>
    <row r="423" spans="5:7" hidden="1">
      <c r="E423" s="14"/>
      <c r="F423" s="14"/>
      <c r="G423" s="14"/>
    </row>
    <row r="424" spans="5:7" hidden="1">
      <c r="E424" s="14"/>
      <c r="F424" s="14"/>
      <c r="G424" s="14"/>
    </row>
    <row r="425" spans="5:7" hidden="1">
      <c r="E425" s="14"/>
      <c r="F425" s="14"/>
      <c r="G425" s="14"/>
    </row>
    <row r="426" spans="5:7" hidden="1">
      <c r="E426" s="14"/>
      <c r="F426" s="14"/>
      <c r="G426" s="14"/>
    </row>
    <row r="427" spans="5:7" hidden="1">
      <c r="E427" s="14"/>
      <c r="F427" s="14"/>
      <c r="G427" s="14"/>
    </row>
    <row r="428" spans="5:7" hidden="1">
      <c r="E428" s="14"/>
      <c r="F428" s="14"/>
      <c r="G428" s="14"/>
    </row>
    <row r="429" spans="5:7" hidden="1">
      <c r="E429" s="14"/>
      <c r="F429" s="14"/>
      <c r="G429" s="14"/>
    </row>
    <row r="430" spans="5:7" hidden="1">
      <c r="E430" s="14"/>
      <c r="F430" s="14"/>
      <c r="G430" s="14"/>
    </row>
    <row r="431" spans="5:7" hidden="1">
      <c r="E431" s="14"/>
      <c r="F431" s="14"/>
      <c r="G431" s="14"/>
    </row>
    <row r="432" spans="5:7" hidden="1">
      <c r="E432" s="14"/>
      <c r="F432" s="14"/>
      <c r="G432" s="14"/>
    </row>
    <row r="433" spans="5:7" hidden="1">
      <c r="E433" s="14"/>
      <c r="F433" s="14"/>
      <c r="G433" s="14"/>
    </row>
    <row r="434" spans="5:7" hidden="1">
      <c r="E434" s="14"/>
      <c r="F434" s="14"/>
      <c r="G434" s="14"/>
    </row>
    <row r="435" spans="5:7" hidden="1">
      <c r="E435" s="14"/>
      <c r="F435" s="14"/>
      <c r="G435" s="14"/>
    </row>
    <row r="436" spans="5:7" hidden="1">
      <c r="E436" s="14"/>
      <c r="F436" s="14"/>
      <c r="G436" s="14"/>
    </row>
    <row r="437" spans="5:7" hidden="1">
      <c r="E437" s="14"/>
      <c r="F437" s="14"/>
      <c r="G437" s="14"/>
    </row>
    <row r="438" spans="5:7" hidden="1">
      <c r="E438" s="14"/>
      <c r="F438" s="14"/>
      <c r="G438" s="14"/>
    </row>
    <row r="439" spans="5:7" hidden="1">
      <c r="E439" s="14"/>
      <c r="F439" s="14"/>
      <c r="G439" s="14"/>
    </row>
    <row r="440" spans="5:7" hidden="1">
      <c r="E440" s="14"/>
      <c r="F440" s="14"/>
      <c r="G440" s="14"/>
    </row>
    <row r="441" spans="5:7" hidden="1">
      <c r="E441" s="14"/>
      <c r="F441" s="14"/>
      <c r="G441" s="14"/>
    </row>
    <row r="442" spans="5:7" hidden="1">
      <c r="E442" s="14"/>
      <c r="F442" s="14"/>
      <c r="G442" s="14"/>
    </row>
    <row r="443" spans="5:7" hidden="1">
      <c r="E443" s="14"/>
      <c r="F443" s="14"/>
      <c r="G443" s="14"/>
    </row>
    <row r="444" spans="5:7" hidden="1">
      <c r="E444" s="14"/>
      <c r="F444" s="14"/>
      <c r="G444" s="14"/>
    </row>
    <row r="445" spans="5:7" hidden="1">
      <c r="E445" s="14"/>
      <c r="F445" s="14"/>
      <c r="G445" s="14"/>
    </row>
    <row r="446" spans="5:7" hidden="1">
      <c r="E446" s="14"/>
      <c r="F446" s="14"/>
      <c r="G446" s="14"/>
    </row>
    <row r="447" spans="5:7" hidden="1">
      <c r="E447" s="14"/>
      <c r="F447" s="14"/>
      <c r="G447" s="14"/>
    </row>
    <row r="448" spans="5:7" hidden="1">
      <c r="E448" s="14"/>
      <c r="F448" s="14"/>
      <c r="G448" s="14"/>
    </row>
    <row r="449" spans="5:7" hidden="1">
      <c r="E449" s="14"/>
      <c r="F449" s="14"/>
      <c r="G449" s="14"/>
    </row>
    <row r="450" spans="5:7" hidden="1">
      <c r="E450" s="14"/>
      <c r="F450" s="14"/>
      <c r="G450" s="14"/>
    </row>
    <row r="451" spans="5:7" hidden="1">
      <c r="E451" s="14"/>
      <c r="F451" s="14"/>
      <c r="G451" s="14"/>
    </row>
    <row r="452" spans="5:7" hidden="1">
      <c r="E452" s="14"/>
      <c r="F452" s="14"/>
      <c r="G452" s="14"/>
    </row>
    <row r="453" spans="5:7" hidden="1">
      <c r="E453" s="14"/>
      <c r="F453" s="14"/>
      <c r="G453" s="14"/>
    </row>
    <row r="454" spans="5:7" hidden="1">
      <c r="E454" s="14"/>
      <c r="F454" s="14"/>
      <c r="G454" s="14"/>
    </row>
    <row r="455" spans="5:7" hidden="1">
      <c r="E455" s="14"/>
      <c r="F455" s="14"/>
      <c r="G455" s="14"/>
    </row>
    <row r="456" spans="5:7" hidden="1">
      <c r="E456" s="14"/>
      <c r="F456" s="14"/>
      <c r="G456" s="14"/>
    </row>
    <row r="457" spans="5:7" hidden="1">
      <c r="E457" s="14"/>
      <c r="F457" s="14"/>
      <c r="G457" s="14"/>
    </row>
    <row r="458" spans="5:7" hidden="1">
      <c r="E458" s="14"/>
      <c r="F458" s="14"/>
      <c r="G458" s="14"/>
    </row>
    <row r="459" spans="5:7" hidden="1">
      <c r="E459" s="14"/>
      <c r="F459" s="14"/>
      <c r="G459" s="14"/>
    </row>
    <row r="460" spans="5:7" hidden="1">
      <c r="E460" s="14"/>
      <c r="F460" s="14"/>
      <c r="G460" s="14"/>
    </row>
    <row r="461" spans="5:7" hidden="1">
      <c r="E461" s="14"/>
      <c r="F461" s="14"/>
      <c r="G461" s="14"/>
    </row>
    <row r="462" spans="5:7" hidden="1">
      <c r="E462" s="14"/>
      <c r="F462" s="14"/>
      <c r="G462" s="14"/>
    </row>
    <row r="463" spans="5:7" hidden="1">
      <c r="E463" s="14"/>
      <c r="F463" s="14"/>
      <c r="G463" s="14"/>
    </row>
    <row r="464" spans="5:7" hidden="1">
      <c r="E464" s="14"/>
      <c r="F464" s="14"/>
      <c r="G464" s="14"/>
    </row>
    <row r="465" spans="5:7" hidden="1">
      <c r="E465" s="14"/>
      <c r="F465" s="14"/>
      <c r="G465" s="14"/>
    </row>
    <row r="466" spans="5:7" hidden="1">
      <c r="E466" s="14"/>
      <c r="F466" s="14"/>
      <c r="G466" s="14"/>
    </row>
    <row r="467" spans="5:7" hidden="1">
      <c r="E467" s="14"/>
      <c r="F467" s="14"/>
      <c r="G467" s="14"/>
    </row>
    <row r="468" spans="5:7" hidden="1">
      <c r="E468" s="14"/>
      <c r="F468" s="14"/>
      <c r="G468" s="14"/>
    </row>
    <row r="469" spans="5:7" hidden="1">
      <c r="E469" s="14"/>
      <c r="F469" s="14"/>
      <c r="G469" s="14"/>
    </row>
    <row r="470" spans="5:7" hidden="1">
      <c r="E470" s="14"/>
      <c r="F470" s="14"/>
      <c r="G470" s="14"/>
    </row>
    <row r="471" spans="5:7" hidden="1">
      <c r="E471" s="14"/>
      <c r="F471" s="14"/>
      <c r="G471" s="14"/>
    </row>
    <row r="472" spans="5:7" hidden="1">
      <c r="E472" s="14"/>
      <c r="F472" s="14"/>
      <c r="G472" s="14"/>
    </row>
    <row r="473" spans="5:7" hidden="1">
      <c r="E473" s="14"/>
      <c r="F473" s="14"/>
      <c r="G473" s="14"/>
    </row>
    <row r="474" spans="5:7" hidden="1">
      <c r="E474" s="14"/>
      <c r="F474" s="14"/>
      <c r="G474" s="14"/>
    </row>
    <row r="475" spans="5:7" hidden="1">
      <c r="E475" s="14"/>
      <c r="F475" s="14"/>
      <c r="G475" s="14"/>
    </row>
    <row r="476" spans="5:7" hidden="1">
      <c r="E476" s="14"/>
      <c r="F476" s="14"/>
      <c r="G476" s="14"/>
    </row>
    <row r="477" spans="5:7" hidden="1">
      <c r="E477" s="14"/>
      <c r="F477" s="14"/>
      <c r="G477" s="14"/>
    </row>
    <row r="478" spans="5:7" hidden="1">
      <c r="E478" s="14"/>
      <c r="F478" s="14"/>
      <c r="G478" s="14"/>
    </row>
    <row r="479" spans="5:7" hidden="1">
      <c r="E479" s="14"/>
      <c r="F479" s="14"/>
      <c r="G479" s="14"/>
    </row>
    <row r="480" spans="5:7" hidden="1">
      <c r="E480" s="14"/>
      <c r="F480" s="14"/>
      <c r="G480" s="14"/>
    </row>
    <row r="481" spans="5:7" hidden="1">
      <c r="E481" s="14"/>
      <c r="F481" s="14"/>
      <c r="G481" s="14"/>
    </row>
    <row r="482" spans="5:7" hidden="1">
      <c r="E482" s="14"/>
      <c r="F482" s="14"/>
      <c r="G482" s="14"/>
    </row>
    <row r="483" spans="5:7" hidden="1">
      <c r="E483" s="14"/>
      <c r="F483" s="14"/>
      <c r="G483" s="14"/>
    </row>
    <row r="484" spans="5:7" hidden="1">
      <c r="E484" s="14"/>
      <c r="F484" s="14"/>
      <c r="G484" s="14"/>
    </row>
    <row r="485" spans="5:7" hidden="1">
      <c r="E485" s="14"/>
      <c r="F485" s="14"/>
      <c r="G485" s="14"/>
    </row>
    <row r="486" spans="5:7" hidden="1">
      <c r="E486" s="14"/>
      <c r="F486" s="14"/>
      <c r="G486" s="14"/>
    </row>
    <row r="487" spans="5:7" hidden="1">
      <c r="E487" s="14"/>
      <c r="F487" s="14"/>
      <c r="G487" s="14"/>
    </row>
    <row r="488" spans="5:7" hidden="1">
      <c r="E488" s="14"/>
      <c r="F488" s="14"/>
      <c r="G488" s="14"/>
    </row>
    <row r="489" spans="5:7" hidden="1">
      <c r="E489" s="14"/>
      <c r="F489" s="14"/>
      <c r="G489" s="14"/>
    </row>
    <row r="490" spans="5:7" hidden="1">
      <c r="E490" s="14"/>
      <c r="F490" s="14"/>
      <c r="G490" s="14"/>
    </row>
    <row r="491" spans="5:7" hidden="1">
      <c r="E491" s="14"/>
      <c r="F491" s="14"/>
      <c r="G491" s="14"/>
    </row>
    <row r="492" spans="5:7" hidden="1">
      <c r="E492" s="14"/>
      <c r="F492" s="14"/>
      <c r="G492" s="14"/>
    </row>
    <row r="493" spans="5:7" hidden="1">
      <c r="E493" s="14"/>
      <c r="F493" s="14"/>
      <c r="G493" s="14"/>
    </row>
    <row r="494" spans="5:7" hidden="1">
      <c r="E494" s="14"/>
      <c r="F494" s="14"/>
      <c r="G494" s="14"/>
    </row>
    <row r="495" spans="5:7" hidden="1">
      <c r="E495" s="14"/>
      <c r="F495" s="14"/>
      <c r="G495" s="14"/>
    </row>
    <row r="496" spans="5:7" hidden="1">
      <c r="E496" s="14"/>
      <c r="F496" s="14"/>
      <c r="G496" s="14"/>
    </row>
    <row r="497" spans="5:7" hidden="1">
      <c r="E497" s="14"/>
      <c r="F497" s="14"/>
      <c r="G497" s="14"/>
    </row>
    <row r="498" spans="5:7" hidden="1">
      <c r="E498" s="14"/>
      <c r="F498" s="14"/>
      <c r="G498" s="14"/>
    </row>
    <row r="499" spans="5:7" hidden="1">
      <c r="E499" s="14"/>
      <c r="F499" s="14"/>
      <c r="G499" s="14"/>
    </row>
    <row r="500" spans="5:7" hidden="1">
      <c r="E500" s="14"/>
      <c r="F500" s="14"/>
      <c r="G500" s="14"/>
    </row>
    <row r="501" spans="5:7" hidden="1">
      <c r="E501" s="14"/>
      <c r="F501" s="14"/>
      <c r="G501" s="14"/>
    </row>
    <row r="502" spans="5:7" hidden="1">
      <c r="E502" s="14"/>
      <c r="F502" s="14"/>
      <c r="G502" s="14"/>
    </row>
    <row r="503" spans="5:7" hidden="1">
      <c r="E503" s="14"/>
      <c r="F503" s="14"/>
      <c r="G503" s="14"/>
    </row>
    <row r="504" spans="5:7" hidden="1">
      <c r="E504" s="14"/>
      <c r="F504" s="14"/>
      <c r="G504" s="14"/>
    </row>
    <row r="505" spans="5:7" hidden="1">
      <c r="E505" s="14"/>
      <c r="F505" s="14"/>
      <c r="G505" s="14"/>
    </row>
    <row r="506" spans="5:7" hidden="1">
      <c r="E506" s="14"/>
      <c r="F506" s="14"/>
      <c r="G506" s="14"/>
    </row>
    <row r="507" spans="5:7" hidden="1">
      <c r="E507" s="14"/>
      <c r="F507" s="14"/>
      <c r="G507" s="14"/>
    </row>
    <row r="508" spans="5:7" hidden="1">
      <c r="E508" s="14"/>
      <c r="F508" s="14"/>
      <c r="G508" s="14"/>
    </row>
    <row r="509" spans="5:7" hidden="1">
      <c r="E509" s="14"/>
      <c r="F509" s="14"/>
      <c r="G509" s="14"/>
    </row>
    <row r="510" spans="5:7" hidden="1">
      <c r="E510" s="14"/>
      <c r="F510" s="14"/>
      <c r="G510" s="14"/>
    </row>
    <row r="511" spans="5:7" hidden="1">
      <c r="E511" s="14"/>
      <c r="F511" s="14"/>
      <c r="G511" s="14"/>
    </row>
    <row r="512" spans="5:7" hidden="1">
      <c r="E512" s="14"/>
      <c r="F512" s="14"/>
      <c r="G512" s="14"/>
    </row>
    <row r="513" spans="5:7" hidden="1">
      <c r="E513" s="14"/>
      <c r="F513" s="14"/>
      <c r="G513" s="14"/>
    </row>
    <row r="514" spans="5:7" hidden="1">
      <c r="E514" s="14"/>
      <c r="F514" s="14"/>
      <c r="G514" s="14"/>
    </row>
    <row r="515" spans="5:7" hidden="1">
      <c r="E515" s="14"/>
      <c r="F515" s="14"/>
      <c r="G515" s="14"/>
    </row>
    <row r="516" spans="5:7" hidden="1">
      <c r="E516" s="14"/>
      <c r="F516" s="14"/>
      <c r="G516" s="14"/>
    </row>
    <row r="517" spans="5:7" hidden="1">
      <c r="E517" s="14"/>
      <c r="F517" s="14"/>
      <c r="G517" s="14"/>
    </row>
    <row r="518" spans="5:7" hidden="1">
      <c r="E518" s="14"/>
      <c r="F518" s="14"/>
      <c r="G518" s="14"/>
    </row>
    <row r="519" spans="5:7" hidden="1">
      <c r="E519" s="14"/>
      <c r="F519" s="14"/>
      <c r="G519" s="14"/>
    </row>
    <row r="520" spans="5:7" hidden="1">
      <c r="E520" s="14"/>
      <c r="F520" s="14"/>
      <c r="G520" s="14"/>
    </row>
    <row r="521" spans="5:7" hidden="1">
      <c r="E521" s="14"/>
      <c r="F521" s="14"/>
      <c r="G521" s="14"/>
    </row>
    <row r="522" spans="5:7" hidden="1">
      <c r="E522" s="14"/>
      <c r="F522" s="14"/>
      <c r="G522" s="14"/>
    </row>
    <row r="523" spans="5:7" hidden="1">
      <c r="E523" s="14"/>
      <c r="F523" s="14"/>
      <c r="G523" s="14"/>
    </row>
    <row r="524" spans="5:7" hidden="1">
      <c r="E524" s="14"/>
      <c r="F524" s="14"/>
      <c r="G524" s="14"/>
    </row>
    <row r="525" spans="5:7" hidden="1">
      <c r="E525" s="14"/>
      <c r="F525" s="14"/>
      <c r="G525" s="14"/>
    </row>
    <row r="526" spans="5:7" hidden="1">
      <c r="E526" s="14"/>
      <c r="F526" s="14"/>
      <c r="G526" s="14"/>
    </row>
    <row r="527" spans="5:7" hidden="1">
      <c r="E527" s="14"/>
      <c r="F527" s="14"/>
      <c r="G527" s="14"/>
    </row>
    <row r="528" spans="5:7" hidden="1">
      <c r="E528" s="14"/>
      <c r="F528" s="14"/>
      <c r="G528" s="14"/>
    </row>
    <row r="529" spans="5:7" hidden="1">
      <c r="E529" s="14"/>
      <c r="F529" s="14"/>
      <c r="G529" s="14"/>
    </row>
    <row r="530" spans="5:7" hidden="1">
      <c r="E530" s="14"/>
      <c r="F530" s="14"/>
      <c r="G530" s="14"/>
    </row>
    <row r="531" spans="5:7" hidden="1">
      <c r="E531" s="14"/>
      <c r="F531" s="14"/>
      <c r="G531" s="14"/>
    </row>
    <row r="532" spans="5:7" hidden="1">
      <c r="E532" s="14"/>
      <c r="F532" s="14"/>
      <c r="G532" s="14"/>
    </row>
    <row r="533" spans="5:7" hidden="1">
      <c r="E533" s="14"/>
      <c r="F533" s="14"/>
      <c r="G533" s="14"/>
    </row>
    <row r="534" spans="5:7" hidden="1">
      <c r="E534" s="14"/>
      <c r="F534" s="14"/>
      <c r="G534" s="14"/>
    </row>
    <row r="535" spans="5:7" hidden="1">
      <c r="E535" s="14"/>
      <c r="F535" s="14"/>
      <c r="G535" s="14"/>
    </row>
    <row r="536" spans="5:7" hidden="1">
      <c r="E536" s="14"/>
      <c r="F536" s="14"/>
      <c r="G536" s="14"/>
    </row>
    <row r="537" spans="5:7" hidden="1">
      <c r="E537" s="14"/>
      <c r="F537" s="14"/>
      <c r="G537" s="14"/>
    </row>
    <row r="538" spans="5:7" hidden="1">
      <c r="E538" s="14"/>
      <c r="F538" s="14"/>
      <c r="G538" s="14"/>
    </row>
    <row r="539" spans="5:7" hidden="1">
      <c r="E539" s="14"/>
      <c r="F539" s="14"/>
      <c r="G539" s="14"/>
    </row>
    <row r="540" spans="5:7" hidden="1">
      <c r="E540" s="14"/>
      <c r="F540" s="14"/>
      <c r="G540" s="14"/>
    </row>
    <row r="541" spans="5:7" hidden="1">
      <c r="E541" s="14"/>
      <c r="F541" s="14"/>
      <c r="G541" s="14"/>
    </row>
    <row r="542" spans="5:7" hidden="1">
      <c r="E542" s="14"/>
      <c r="F542" s="14"/>
      <c r="G542" s="14"/>
    </row>
    <row r="543" spans="5:7" hidden="1">
      <c r="E543" s="14"/>
      <c r="F543" s="14"/>
      <c r="G543" s="14"/>
    </row>
    <row r="544" spans="5:7" hidden="1">
      <c r="E544" s="14"/>
      <c r="F544" s="14"/>
      <c r="G544" s="14"/>
    </row>
    <row r="545" spans="5:7" hidden="1">
      <c r="E545" s="14"/>
      <c r="F545" s="14"/>
      <c r="G545" s="14"/>
    </row>
    <row r="546" spans="5:7" hidden="1">
      <c r="E546" s="14"/>
      <c r="F546" s="14"/>
      <c r="G546" s="14"/>
    </row>
    <row r="547" spans="5:7" hidden="1">
      <c r="E547" s="14"/>
      <c r="F547" s="14"/>
      <c r="G547" s="14"/>
    </row>
    <row r="548" spans="5:7" hidden="1">
      <c r="E548" s="14"/>
      <c r="F548" s="14"/>
      <c r="G548" s="14"/>
    </row>
    <row r="549" spans="5:7" hidden="1">
      <c r="E549" s="14"/>
      <c r="F549" s="14"/>
      <c r="G549" s="14"/>
    </row>
    <row r="550" spans="5:7" hidden="1">
      <c r="E550" s="14"/>
      <c r="F550" s="14"/>
      <c r="G550" s="14"/>
    </row>
    <row r="551" spans="5:7" hidden="1">
      <c r="E551" s="14"/>
      <c r="F551" s="14"/>
      <c r="G551" s="14"/>
    </row>
    <row r="552" spans="5:7" hidden="1">
      <c r="E552" s="14"/>
      <c r="F552" s="14"/>
      <c r="G552" s="14"/>
    </row>
    <row r="553" spans="5:7" hidden="1">
      <c r="E553" s="14"/>
      <c r="F553" s="14"/>
      <c r="G553" s="14"/>
    </row>
    <row r="554" spans="5:7" hidden="1">
      <c r="E554" s="14"/>
      <c r="F554" s="14"/>
      <c r="G554" s="14"/>
    </row>
    <row r="555" spans="5:7" hidden="1">
      <c r="E555" s="14"/>
      <c r="F555" s="14"/>
      <c r="G555" s="14"/>
    </row>
    <row r="556" spans="5:7" hidden="1">
      <c r="E556" s="14"/>
      <c r="F556" s="14"/>
      <c r="G556" s="14"/>
    </row>
    <row r="557" spans="5:7" hidden="1">
      <c r="E557" s="14"/>
      <c r="F557" s="14"/>
      <c r="G557" s="14"/>
    </row>
    <row r="558" spans="5:7" hidden="1">
      <c r="E558" s="14"/>
      <c r="F558" s="14"/>
      <c r="G558" s="14"/>
    </row>
    <row r="559" spans="5:7" hidden="1">
      <c r="E559" s="14"/>
      <c r="F559" s="14"/>
      <c r="G559" s="14"/>
    </row>
    <row r="560" spans="5:7" hidden="1">
      <c r="E560" s="14"/>
      <c r="F560" s="14"/>
      <c r="G560" s="14"/>
    </row>
    <row r="561" spans="5:7" hidden="1">
      <c r="E561" s="14"/>
      <c r="F561" s="14"/>
      <c r="G561" s="14"/>
    </row>
    <row r="562" spans="5:7" hidden="1">
      <c r="E562" s="14"/>
      <c r="F562" s="14"/>
      <c r="G562" s="14"/>
    </row>
    <row r="563" spans="5:7" hidden="1">
      <c r="E563" s="14"/>
      <c r="F563" s="14"/>
      <c r="G563" s="14"/>
    </row>
    <row r="564" spans="5:7" hidden="1">
      <c r="E564" s="14"/>
      <c r="F564" s="14"/>
      <c r="G564" s="14"/>
    </row>
    <row r="565" spans="5:7" hidden="1">
      <c r="E565" s="14"/>
      <c r="F565" s="14"/>
      <c r="G565" s="14"/>
    </row>
    <row r="566" spans="5:7" hidden="1">
      <c r="E566" s="14"/>
      <c r="F566" s="14"/>
      <c r="G566" s="14"/>
    </row>
    <row r="567" spans="5:7" hidden="1">
      <c r="E567" s="14"/>
      <c r="F567" s="14"/>
      <c r="G567" s="14"/>
    </row>
    <row r="568" spans="5:7" hidden="1">
      <c r="E568" s="14"/>
      <c r="F568" s="14"/>
      <c r="G568" s="14"/>
    </row>
    <row r="569" spans="5:7" hidden="1">
      <c r="E569" s="14"/>
      <c r="F569" s="14"/>
      <c r="G569" s="14"/>
    </row>
    <row r="570" spans="5:7" hidden="1">
      <c r="E570" s="14"/>
      <c r="F570" s="14"/>
      <c r="G570" s="14"/>
    </row>
    <row r="571" spans="5:7" hidden="1">
      <c r="E571" s="14"/>
      <c r="F571" s="14"/>
      <c r="G571" s="14"/>
    </row>
    <row r="572" spans="5:7" hidden="1">
      <c r="E572" s="14"/>
      <c r="F572" s="14"/>
      <c r="G572" s="14"/>
    </row>
    <row r="573" spans="5:7" hidden="1">
      <c r="E573" s="14"/>
      <c r="F573" s="14"/>
      <c r="G573" s="14"/>
    </row>
    <row r="574" spans="5:7" hidden="1">
      <c r="E574" s="14"/>
      <c r="F574" s="14"/>
      <c r="G574" s="14"/>
    </row>
    <row r="575" spans="5:7" hidden="1">
      <c r="E575" s="14"/>
      <c r="F575" s="14"/>
      <c r="G575" s="14"/>
    </row>
    <row r="576" spans="5:7" hidden="1">
      <c r="E576" s="14"/>
      <c r="F576" s="14"/>
      <c r="G576" s="14"/>
    </row>
    <row r="577" spans="5:7" hidden="1">
      <c r="E577" s="14"/>
      <c r="F577" s="14"/>
      <c r="G577" s="14"/>
    </row>
    <row r="578" spans="5:7" hidden="1">
      <c r="E578" s="14"/>
      <c r="F578" s="14"/>
      <c r="G578" s="14"/>
    </row>
    <row r="579" spans="5:7" hidden="1">
      <c r="E579" s="14"/>
      <c r="F579" s="14"/>
      <c r="G579" s="14"/>
    </row>
    <row r="580" spans="5:7" hidden="1">
      <c r="E580" s="14"/>
      <c r="F580" s="14"/>
      <c r="G580" s="14"/>
    </row>
    <row r="581" spans="5:7" hidden="1">
      <c r="E581" s="14"/>
      <c r="F581" s="14"/>
      <c r="G581" s="14"/>
    </row>
    <row r="582" spans="5:7" hidden="1">
      <c r="E582" s="14"/>
      <c r="F582" s="14"/>
      <c r="G582" s="14"/>
    </row>
    <row r="583" spans="5:7" hidden="1">
      <c r="E583" s="14"/>
      <c r="F583" s="14"/>
      <c r="G583" s="14"/>
    </row>
    <row r="584" spans="5:7" hidden="1">
      <c r="E584" s="14"/>
      <c r="F584" s="14"/>
      <c r="G584" s="14"/>
    </row>
    <row r="585" spans="5:7" hidden="1">
      <c r="E585" s="14"/>
      <c r="F585" s="14"/>
      <c r="G585" s="14"/>
    </row>
    <row r="586" spans="5:7" hidden="1">
      <c r="E586" s="14"/>
      <c r="F586" s="14"/>
      <c r="G586" s="14"/>
    </row>
    <row r="587" spans="5:7" hidden="1">
      <c r="E587" s="14"/>
      <c r="F587" s="14"/>
      <c r="G587" s="14"/>
    </row>
    <row r="588" spans="5:7" hidden="1">
      <c r="E588" s="14"/>
      <c r="F588" s="14"/>
      <c r="G588" s="14"/>
    </row>
    <row r="589" spans="5:7" hidden="1">
      <c r="E589" s="14"/>
      <c r="F589" s="14"/>
      <c r="G589" s="14"/>
    </row>
    <row r="590" spans="5:7" hidden="1">
      <c r="E590" s="14"/>
      <c r="F590" s="14"/>
      <c r="G590" s="14"/>
    </row>
    <row r="591" spans="5:7" hidden="1">
      <c r="E591" s="14"/>
      <c r="F591" s="14"/>
      <c r="G591" s="14"/>
    </row>
    <row r="592" spans="5:7" hidden="1">
      <c r="E592" s="14"/>
      <c r="F592" s="14"/>
      <c r="G592" s="14"/>
    </row>
    <row r="593" spans="5:7" hidden="1">
      <c r="E593" s="14"/>
      <c r="F593" s="14"/>
      <c r="G593" s="14"/>
    </row>
    <row r="594" spans="5:7" hidden="1">
      <c r="E594" s="14"/>
      <c r="F594" s="14"/>
      <c r="G594" s="14"/>
    </row>
    <row r="595" spans="5:7" hidden="1">
      <c r="E595" s="14"/>
      <c r="F595" s="14"/>
      <c r="G595" s="14"/>
    </row>
    <row r="596" spans="5:7" hidden="1">
      <c r="E596" s="14"/>
      <c r="F596" s="14"/>
      <c r="G596" s="14"/>
    </row>
    <row r="597" spans="5:7" hidden="1">
      <c r="E597" s="14"/>
      <c r="F597" s="14"/>
      <c r="G597" s="14"/>
    </row>
    <row r="598" spans="5:7" hidden="1">
      <c r="E598" s="14"/>
      <c r="F598" s="14"/>
      <c r="G598" s="14"/>
    </row>
    <row r="599" spans="5:7" hidden="1">
      <c r="E599" s="14"/>
      <c r="F599" s="14"/>
      <c r="G599" s="14"/>
    </row>
    <row r="600" spans="5:7" hidden="1">
      <c r="E600" s="14"/>
      <c r="F600" s="14"/>
      <c r="G600" s="14"/>
    </row>
    <row r="601" spans="5:7" hidden="1">
      <c r="E601" s="14"/>
      <c r="F601" s="14"/>
      <c r="G601" s="14"/>
    </row>
    <row r="602" spans="5:7" hidden="1">
      <c r="E602" s="14"/>
      <c r="F602" s="14"/>
      <c r="G602" s="14"/>
    </row>
    <row r="603" spans="5:7" hidden="1">
      <c r="E603" s="14"/>
      <c r="F603" s="14"/>
      <c r="G603" s="14"/>
    </row>
    <row r="604" spans="5:7" hidden="1">
      <c r="E604" s="14"/>
      <c r="F604" s="14"/>
      <c r="G604" s="14"/>
    </row>
    <row r="605" spans="5:7" hidden="1">
      <c r="E605" s="14"/>
      <c r="F605" s="14"/>
      <c r="G605" s="14"/>
    </row>
    <row r="606" spans="5:7" hidden="1">
      <c r="E606" s="14"/>
      <c r="F606" s="14"/>
      <c r="G606" s="14"/>
    </row>
    <row r="607" spans="5:7" hidden="1">
      <c r="E607" s="14"/>
      <c r="F607" s="14"/>
      <c r="G607" s="14"/>
    </row>
    <row r="608" spans="5:7" hidden="1">
      <c r="E608" s="14"/>
      <c r="F608" s="14"/>
      <c r="G608" s="14"/>
    </row>
    <row r="609" spans="5:7" hidden="1">
      <c r="E609" s="14"/>
      <c r="F609" s="14"/>
      <c r="G609" s="14"/>
    </row>
    <row r="610" spans="5:7" hidden="1">
      <c r="E610" s="14"/>
      <c r="F610" s="14"/>
      <c r="G610" s="14"/>
    </row>
    <row r="611" spans="5:7" hidden="1">
      <c r="E611" s="14"/>
      <c r="F611" s="14"/>
      <c r="G611" s="14"/>
    </row>
    <row r="612" spans="5:7" hidden="1">
      <c r="E612" s="14"/>
      <c r="F612" s="14"/>
      <c r="G612" s="14"/>
    </row>
    <row r="613" spans="5:7" hidden="1">
      <c r="E613" s="14"/>
      <c r="F613" s="14"/>
      <c r="G613" s="14"/>
    </row>
    <row r="614" spans="5:7" hidden="1">
      <c r="E614" s="14"/>
      <c r="F614" s="14"/>
      <c r="G614" s="14"/>
    </row>
    <row r="615" spans="5:7" hidden="1">
      <c r="E615" s="14"/>
      <c r="F615" s="14"/>
      <c r="G615" s="14"/>
    </row>
    <row r="616" spans="5:7" hidden="1">
      <c r="E616" s="14"/>
      <c r="F616" s="14"/>
      <c r="G616" s="14"/>
    </row>
    <row r="617" spans="5:7" hidden="1">
      <c r="E617" s="14"/>
      <c r="F617" s="14"/>
      <c r="G617" s="14"/>
    </row>
    <row r="618" spans="5:7" hidden="1">
      <c r="E618" s="14"/>
      <c r="F618" s="14"/>
      <c r="G618" s="14"/>
    </row>
    <row r="619" spans="5:7" hidden="1">
      <c r="E619" s="14"/>
      <c r="F619" s="14"/>
      <c r="G619" s="14"/>
    </row>
    <row r="620" spans="5:7" hidden="1">
      <c r="E620" s="14"/>
      <c r="F620" s="14"/>
      <c r="G620" s="14"/>
    </row>
    <row r="621" spans="5:7" hidden="1">
      <c r="E621" s="14"/>
      <c r="F621" s="14"/>
      <c r="G621" s="14"/>
    </row>
    <row r="622" spans="5:7" hidden="1">
      <c r="E622" s="14"/>
      <c r="F622" s="14"/>
      <c r="G622" s="14"/>
    </row>
    <row r="623" spans="5:7" hidden="1">
      <c r="E623" s="14"/>
      <c r="F623" s="14"/>
      <c r="G623" s="14"/>
    </row>
    <row r="624" spans="5:7" hidden="1">
      <c r="E624" s="14"/>
      <c r="F624" s="14"/>
      <c r="G624" s="14"/>
    </row>
    <row r="625" spans="5:7" hidden="1">
      <c r="E625" s="14"/>
      <c r="F625" s="14"/>
      <c r="G625" s="14"/>
    </row>
    <row r="626" spans="5:7" hidden="1">
      <c r="E626" s="14"/>
      <c r="F626" s="14"/>
      <c r="G626" s="14"/>
    </row>
    <row r="627" spans="5:7" hidden="1">
      <c r="E627" s="14"/>
      <c r="F627" s="14"/>
      <c r="G627" s="14"/>
    </row>
    <row r="628" spans="5:7" hidden="1">
      <c r="E628" s="14"/>
      <c r="F628" s="14"/>
      <c r="G628" s="14"/>
    </row>
    <row r="629" spans="5:7" hidden="1">
      <c r="E629" s="14"/>
      <c r="F629" s="14"/>
      <c r="G629" s="14"/>
    </row>
    <row r="630" spans="5:7" hidden="1">
      <c r="E630" s="14"/>
      <c r="F630" s="14"/>
      <c r="G630" s="14"/>
    </row>
    <row r="631" spans="5:7" hidden="1">
      <c r="E631" s="14"/>
      <c r="F631" s="14"/>
      <c r="G631" s="14"/>
    </row>
    <row r="632" spans="5:7" hidden="1">
      <c r="E632" s="14"/>
      <c r="F632" s="14"/>
      <c r="G632" s="14"/>
    </row>
    <row r="633" spans="5:7" hidden="1">
      <c r="E633" s="14"/>
      <c r="F633" s="14"/>
      <c r="G633" s="14"/>
    </row>
    <row r="634" spans="5:7" hidden="1">
      <c r="E634" s="14"/>
      <c r="F634" s="14"/>
      <c r="G634" s="14"/>
    </row>
    <row r="635" spans="5:7" hidden="1">
      <c r="E635" s="14"/>
      <c r="F635" s="14"/>
      <c r="G635" s="14"/>
    </row>
    <row r="636" spans="5:7" hidden="1">
      <c r="E636" s="14"/>
      <c r="F636" s="14"/>
      <c r="G636" s="14"/>
    </row>
    <row r="637" spans="5:7" hidden="1">
      <c r="E637" s="14"/>
      <c r="F637" s="14"/>
      <c r="G637" s="14"/>
    </row>
    <row r="638" spans="5:7" hidden="1">
      <c r="E638" s="14"/>
      <c r="F638" s="14"/>
      <c r="G638" s="14"/>
    </row>
    <row r="639" spans="5:7" hidden="1">
      <c r="E639" s="14"/>
      <c r="F639" s="14"/>
      <c r="G639" s="14"/>
    </row>
    <row r="640" spans="5:7" hidden="1">
      <c r="E640" s="14"/>
      <c r="F640" s="14"/>
      <c r="G640" s="14"/>
    </row>
    <row r="641" spans="5:7" hidden="1">
      <c r="E641" s="14"/>
      <c r="F641" s="14"/>
      <c r="G641" s="14"/>
    </row>
    <row r="642" spans="5:7" hidden="1">
      <c r="E642" s="14"/>
      <c r="F642" s="14"/>
      <c r="G642" s="14"/>
    </row>
    <row r="643" spans="5:7" hidden="1">
      <c r="E643" s="14"/>
      <c r="F643" s="14"/>
      <c r="G643" s="14"/>
    </row>
    <row r="644" spans="5:7" hidden="1">
      <c r="E644" s="14"/>
      <c r="F644" s="14"/>
      <c r="G644" s="14"/>
    </row>
    <row r="645" spans="5:7" hidden="1">
      <c r="E645" s="14"/>
      <c r="F645" s="14"/>
      <c r="G645" s="14"/>
    </row>
    <row r="646" spans="5:7" hidden="1">
      <c r="E646" s="14"/>
      <c r="F646" s="14"/>
      <c r="G646" s="14"/>
    </row>
    <row r="647" spans="5:7" hidden="1">
      <c r="E647" s="14"/>
      <c r="F647" s="14"/>
      <c r="G647" s="14"/>
    </row>
    <row r="648" spans="5:7" hidden="1">
      <c r="E648" s="14"/>
      <c r="F648" s="14"/>
      <c r="G648" s="14"/>
    </row>
    <row r="649" spans="5:7" hidden="1">
      <c r="E649" s="14"/>
      <c r="F649" s="14"/>
      <c r="G649" s="14"/>
    </row>
    <row r="650" spans="5:7" hidden="1">
      <c r="E650" s="14"/>
      <c r="F650" s="14"/>
      <c r="G650" s="14"/>
    </row>
    <row r="651" spans="5:7" hidden="1">
      <c r="E651" s="14"/>
      <c r="F651" s="14"/>
      <c r="G651" s="14"/>
    </row>
    <row r="652" spans="5:7" hidden="1">
      <c r="E652" s="14"/>
      <c r="F652" s="14"/>
      <c r="G652" s="14"/>
    </row>
    <row r="653" spans="5:7" hidden="1">
      <c r="E653" s="14"/>
      <c r="F653" s="14"/>
      <c r="G653" s="14"/>
    </row>
    <row r="654" spans="5:7" hidden="1">
      <c r="E654" s="14"/>
      <c r="F654" s="14"/>
      <c r="G654" s="14"/>
    </row>
    <row r="655" spans="5:7" hidden="1">
      <c r="E655" s="14"/>
      <c r="F655" s="14"/>
      <c r="G655" s="14"/>
    </row>
    <row r="656" spans="5:7" hidden="1">
      <c r="E656" s="14"/>
      <c r="F656" s="14"/>
      <c r="G656" s="14"/>
    </row>
    <row r="657" spans="5:7" hidden="1">
      <c r="E657" s="14"/>
      <c r="F657" s="14"/>
      <c r="G657" s="14"/>
    </row>
    <row r="658" spans="5:7" hidden="1">
      <c r="E658" s="14"/>
      <c r="F658" s="14"/>
      <c r="G658" s="14"/>
    </row>
    <row r="659" spans="5:7" hidden="1">
      <c r="E659" s="14"/>
      <c r="F659" s="14"/>
      <c r="G659" s="14"/>
    </row>
    <row r="660" spans="5:7" hidden="1">
      <c r="E660" s="14"/>
      <c r="F660" s="14"/>
      <c r="G660" s="14"/>
    </row>
    <row r="661" spans="5:7" hidden="1">
      <c r="E661" s="14"/>
      <c r="F661" s="14"/>
      <c r="G661" s="14"/>
    </row>
    <row r="662" spans="5:7" hidden="1">
      <c r="E662" s="14"/>
      <c r="F662" s="14"/>
      <c r="G662" s="14"/>
    </row>
    <row r="663" spans="5:7" hidden="1">
      <c r="E663" s="14"/>
      <c r="F663" s="14"/>
      <c r="G663" s="14"/>
    </row>
    <row r="664" spans="5:7" hidden="1">
      <c r="E664" s="14"/>
      <c r="F664" s="14"/>
      <c r="G664" s="14"/>
    </row>
    <row r="665" spans="5:7" hidden="1">
      <c r="E665" s="14"/>
      <c r="F665" s="14"/>
      <c r="G665" s="14"/>
    </row>
    <row r="666" spans="5:7" hidden="1">
      <c r="E666" s="14"/>
      <c r="F666" s="14"/>
      <c r="G666" s="14"/>
    </row>
    <row r="667" spans="5:7" hidden="1">
      <c r="E667" s="14"/>
      <c r="F667" s="14"/>
      <c r="G667" s="14"/>
    </row>
    <row r="668" spans="5:7" hidden="1">
      <c r="E668" s="14"/>
      <c r="F668" s="14"/>
      <c r="G668" s="14"/>
    </row>
    <row r="669" spans="5:7" hidden="1">
      <c r="E669" s="14"/>
      <c r="F669" s="14"/>
      <c r="G669" s="14"/>
    </row>
    <row r="670" spans="5:7" hidden="1">
      <c r="E670" s="14"/>
      <c r="F670" s="14"/>
      <c r="G670" s="14"/>
    </row>
    <row r="671" spans="5:7" hidden="1">
      <c r="E671" s="14"/>
      <c r="F671" s="14"/>
      <c r="G671" s="14"/>
    </row>
    <row r="672" spans="5:7" hidden="1">
      <c r="E672" s="14"/>
      <c r="F672" s="14"/>
      <c r="G672" s="14"/>
    </row>
    <row r="673" spans="5:7" hidden="1">
      <c r="E673" s="14"/>
      <c r="F673" s="14"/>
      <c r="G673" s="14"/>
    </row>
    <row r="674" spans="5:7" hidden="1">
      <c r="E674" s="14"/>
      <c r="F674" s="14"/>
      <c r="G674" s="14"/>
    </row>
    <row r="675" spans="5:7" hidden="1">
      <c r="E675" s="14"/>
      <c r="F675" s="14"/>
      <c r="G675" s="14"/>
    </row>
    <row r="676" spans="5:7" hidden="1">
      <c r="E676" s="14"/>
      <c r="F676" s="14"/>
      <c r="G676" s="14"/>
    </row>
    <row r="677" spans="5:7" hidden="1">
      <c r="E677" s="14"/>
      <c r="F677" s="14"/>
      <c r="G677" s="14"/>
    </row>
    <row r="678" spans="5:7" hidden="1">
      <c r="E678" s="14"/>
      <c r="F678" s="14"/>
      <c r="G678" s="14"/>
    </row>
    <row r="679" spans="5:7" hidden="1">
      <c r="E679" s="14"/>
      <c r="F679" s="14"/>
      <c r="G679" s="14"/>
    </row>
    <row r="680" spans="5:7" hidden="1">
      <c r="E680" s="14"/>
      <c r="F680" s="14"/>
      <c r="G680" s="14"/>
    </row>
    <row r="681" spans="5:7" hidden="1">
      <c r="E681" s="14"/>
      <c r="F681" s="14"/>
      <c r="G681" s="14"/>
    </row>
    <row r="682" spans="5:7" hidden="1">
      <c r="E682" s="14"/>
      <c r="F682" s="14"/>
      <c r="G682" s="14"/>
    </row>
    <row r="683" spans="5:7" hidden="1">
      <c r="E683" s="14"/>
      <c r="F683" s="14"/>
      <c r="G683" s="14"/>
    </row>
    <row r="684" spans="5:7" hidden="1">
      <c r="E684" s="14"/>
      <c r="F684" s="14"/>
      <c r="G684" s="14"/>
    </row>
    <row r="685" spans="5:7" hidden="1">
      <c r="E685" s="14"/>
      <c r="F685" s="14"/>
      <c r="G685" s="14"/>
    </row>
    <row r="686" spans="5:7" hidden="1">
      <c r="E686" s="14"/>
      <c r="F686" s="14"/>
      <c r="G686" s="14"/>
    </row>
    <row r="687" spans="5:7" hidden="1">
      <c r="E687" s="14"/>
      <c r="F687" s="14"/>
      <c r="G687" s="14"/>
    </row>
    <row r="688" spans="5:7" hidden="1">
      <c r="E688" s="14"/>
      <c r="F688" s="14"/>
      <c r="G688" s="14"/>
    </row>
    <row r="689" spans="5:7" hidden="1">
      <c r="E689" s="14"/>
      <c r="F689" s="14"/>
      <c r="G689" s="14"/>
    </row>
    <row r="690" spans="5:7" hidden="1">
      <c r="E690" s="14"/>
      <c r="F690" s="14"/>
      <c r="G690" s="14"/>
    </row>
    <row r="691" spans="5:7" hidden="1">
      <c r="E691" s="14"/>
      <c r="F691" s="14"/>
      <c r="G691" s="14"/>
    </row>
    <row r="692" spans="5:7" hidden="1">
      <c r="E692" s="14"/>
      <c r="F692" s="14"/>
      <c r="G692" s="14"/>
    </row>
    <row r="693" spans="5:7" hidden="1">
      <c r="E693" s="14"/>
      <c r="F693" s="14"/>
      <c r="G693" s="14"/>
    </row>
    <row r="694" spans="5:7" hidden="1">
      <c r="E694" s="14"/>
      <c r="F694" s="14"/>
      <c r="G694" s="14"/>
    </row>
    <row r="695" spans="5:7" hidden="1">
      <c r="E695" s="14"/>
      <c r="F695" s="14"/>
      <c r="G695" s="14"/>
    </row>
    <row r="696" spans="5:7" hidden="1">
      <c r="E696" s="14"/>
      <c r="F696" s="14"/>
      <c r="G696" s="14"/>
    </row>
    <row r="697" spans="5:7" hidden="1">
      <c r="E697" s="14"/>
      <c r="F697" s="14"/>
      <c r="G697" s="14"/>
    </row>
    <row r="698" spans="5:7" hidden="1">
      <c r="E698" s="14"/>
      <c r="F698" s="14"/>
      <c r="G698" s="14"/>
    </row>
    <row r="699" spans="5:7" hidden="1">
      <c r="E699" s="14"/>
      <c r="F699" s="14"/>
      <c r="G699" s="14"/>
    </row>
    <row r="700" spans="5:7" hidden="1">
      <c r="E700" s="14"/>
      <c r="F700" s="14"/>
      <c r="G700" s="14"/>
    </row>
    <row r="701" spans="5:7" hidden="1">
      <c r="E701" s="14"/>
      <c r="F701" s="14"/>
      <c r="G701" s="14"/>
    </row>
    <row r="702" spans="5:7" hidden="1">
      <c r="E702" s="14"/>
      <c r="F702" s="14"/>
      <c r="G702" s="14"/>
    </row>
    <row r="703" spans="5:7" hidden="1">
      <c r="E703" s="14"/>
      <c r="F703" s="14"/>
      <c r="G703" s="14"/>
    </row>
    <row r="704" spans="5:7" hidden="1">
      <c r="E704" s="14"/>
      <c r="F704" s="14"/>
      <c r="G704" s="14"/>
    </row>
    <row r="705" spans="5:7" hidden="1">
      <c r="E705" s="14"/>
      <c r="F705" s="14"/>
      <c r="G705" s="14"/>
    </row>
    <row r="706" spans="5:7" hidden="1">
      <c r="E706" s="14"/>
      <c r="F706" s="14"/>
      <c r="G706" s="14"/>
    </row>
    <row r="707" spans="5:7" hidden="1">
      <c r="E707" s="14"/>
      <c r="F707" s="14"/>
      <c r="G707" s="14"/>
    </row>
    <row r="708" spans="5:7" hidden="1">
      <c r="E708" s="14"/>
      <c r="F708" s="14"/>
      <c r="G708" s="14"/>
    </row>
    <row r="709" spans="5:7" hidden="1">
      <c r="E709" s="14"/>
      <c r="F709" s="14"/>
      <c r="G709" s="14"/>
    </row>
    <row r="710" spans="5:7" hidden="1">
      <c r="E710" s="14"/>
      <c r="F710" s="14"/>
      <c r="G710" s="14"/>
    </row>
    <row r="711" spans="5:7" hidden="1">
      <c r="E711" s="14"/>
      <c r="F711" s="14"/>
      <c r="G711" s="14"/>
    </row>
    <row r="712" spans="5:7" hidden="1">
      <c r="E712" s="14"/>
      <c r="F712" s="14"/>
      <c r="G712" s="14"/>
    </row>
    <row r="713" spans="5:7" hidden="1">
      <c r="E713" s="14"/>
      <c r="F713" s="14"/>
      <c r="G713" s="14"/>
    </row>
    <row r="714" spans="5:7" hidden="1">
      <c r="E714" s="14"/>
      <c r="F714" s="14"/>
      <c r="G714" s="14"/>
    </row>
    <row r="715" spans="5:7" hidden="1">
      <c r="E715" s="14"/>
      <c r="F715" s="14"/>
      <c r="G715" s="14"/>
    </row>
    <row r="716" spans="5:7" hidden="1">
      <c r="E716" s="14"/>
      <c r="F716" s="14"/>
      <c r="G716" s="14"/>
    </row>
    <row r="717" spans="5:7" hidden="1">
      <c r="E717" s="14"/>
      <c r="F717" s="14"/>
      <c r="G717" s="14"/>
    </row>
    <row r="718" spans="5:7" hidden="1">
      <c r="E718" s="14"/>
      <c r="F718" s="14"/>
      <c r="G718" s="14"/>
    </row>
    <row r="719" spans="5:7" hidden="1">
      <c r="E719" s="14"/>
      <c r="F719" s="14"/>
      <c r="G719" s="14"/>
    </row>
    <row r="720" spans="5:7" hidden="1">
      <c r="E720" s="14"/>
      <c r="F720" s="14"/>
      <c r="G720" s="14"/>
    </row>
    <row r="721" spans="5:7" hidden="1">
      <c r="E721" s="14"/>
      <c r="F721" s="14"/>
      <c r="G721" s="14"/>
    </row>
    <row r="722" spans="5:7" hidden="1">
      <c r="E722" s="14"/>
      <c r="F722" s="14"/>
      <c r="G722" s="14"/>
    </row>
    <row r="723" spans="5:7" hidden="1">
      <c r="E723" s="14"/>
      <c r="F723" s="14"/>
      <c r="G723" s="14"/>
    </row>
    <row r="724" spans="5:7" hidden="1">
      <c r="E724" s="14"/>
      <c r="F724" s="14"/>
      <c r="G724" s="14"/>
    </row>
    <row r="725" spans="5:7" hidden="1">
      <c r="E725" s="14"/>
      <c r="F725" s="14"/>
      <c r="G725" s="14"/>
    </row>
    <row r="726" spans="5:7" hidden="1">
      <c r="E726" s="14"/>
      <c r="F726" s="14"/>
      <c r="G726" s="14"/>
    </row>
    <row r="727" spans="5:7" hidden="1">
      <c r="E727" s="14"/>
      <c r="F727" s="14"/>
      <c r="G727" s="14"/>
    </row>
    <row r="728" spans="5:7" hidden="1">
      <c r="E728" s="14"/>
      <c r="F728" s="14"/>
      <c r="G728" s="14"/>
    </row>
    <row r="729" spans="5:7" hidden="1">
      <c r="E729" s="14"/>
      <c r="F729" s="14"/>
      <c r="G729" s="14"/>
    </row>
    <row r="730" spans="5:7" hidden="1">
      <c r="E730" s="14"/>
      <c r="F730" s="14"/>
      <c r="G730" s="14"/>
    </row>
    <row r="731" spans="5:7" hidden="1">
      <c r="E731" s="14"/>
      <c r="F731" s="14"/>
      <c r="G731" s="14"/>
    </row>
    <row r="732" spans="5:7" hidden="1">
      <c r="E732" s="14"/>
      <c r="F732" s="14"/>
      <c r="G732" s="14"/>
    </row>
    <row r="733" spans="5:7" hidden="1">
      <c r="E733" s="14"/>
      <c r="F733" s="14"/>
      <c r="G733" s="14"/>
    </row>
    <row r="734" spans="5:7" hidden="1">
      <c r="E734" s="14"/>
      <c r="F734" s="14"/>
      <c r="G734" s="14"/>
    </row>
    <row r="735" spans="5:7" hidden="1">
      <c r="E735" s="14"/>
      <c r="F735" s="14"/>
      <c r="G735" s="14"/>
    </row>
    <row r="736" spans="5:7" hidden="1">
      <c r="E736" s="14"/>
      <c r="F736" s="14"/>
      <c r="G736" s="14"/>
    </row>
    <row r="737" spans="5:7" hidden="1">
      <c r="E737" s="14"/>
      <c r="F737" s="14"/>
      <c r="G737" s="14"/>
    </row>
    <row r="738" spans="5:7" hidden="1">
      <c r="E738" s="14"/>
      <c r="F738" s="14"/>
      <c r="G738" s="14"/>
    </row>
    <row r="739" spans="5:7" hidden="1">
      <c r="E739" s="14"/>
      <c r="F739" s="14"/>
      <c r="G739" s="14"/>
    </row>
    <row r="740" spans="5:7" hidden="1">
      <c r="E740" s="14"/>
      <c r="F740" s="14"/>
      <c r="G740" s="14"/>
    </row>
    <row r="741" spans="5:7" hidden="1">
      <c r="E741" s="14"/>
      <c r="F741" s="14"/>
      <c r="G741" s="14"/>
    </row>
    <row r="742" spans="5:7" hidden="1">
      <c r="E742" s="14"/>
      <c r="F742" s="14"/>
      <c r="G742" s="14"/>
    </row>
    <row r="743" spans="5:7" hidden="1">
      <c r="E743" s="14"/>
      <c r="F743" s="14"/>
      <c r="G743" s="14"/>
    </row>
    <row r="744" spans="5:7" hidden="1">
      <c r="E744" s="14"/>
      <c r="F744" s="14"/>
      <c r="G744" s="14"/>
    </row>
    <row r="745" spans="5:7" hidden="1">
      <c r="E745" s="14"/>
      <c r="F745" s="14"/>
      <c r="G745" s="14"/>
    </row>
    <row r="746" spans="5:7" hidden="1">
      <c r="E746" s="14"/>
      <c r="F746" s="14"/>
      <c r="G746" s="14"/>
    </row>
    <row r="747" spans="5:7" hidden="1">
      <c r="E747" s="14"/>
      <c r="F747" s="14"/>
      <c r="G747" s="14"/>
    </row>
    <row r="748" spans="5:7" hidden="1">
      <c r="E748" s="14"/>
      <c r="F748" s="14"/>
      <c r="G748" s="14"/>
    </row>
    <row r="749" spans="5:7" hidden="1">
      <c r="E749" s="14"/>
      <c r="F749" s="14"/>
      <c r="G749" s="14"/>
    </row>
    <row r="750" spans="5:7" hidden="1">
      <c r="E750" s="14"/>
      <c r="F750" s="14"/>
      <c r="G750" s="14"/>
    </row>
    <row r="751" spans="5:7" hidden="1">
      <c r="E751" s="14"/>
      <c r="F751" s="14"/>
      <c r="G751" s="14"/>
    </row>
    <row r="752" spans="5:7" hidden="1">
      <c r="E752" s="14"/>
      <c r="F752" s="14"/>
      <c r="G752" s="14"/>
    </row>
    <row r="753" spans="5:7" hidden="1">
      <c r="E753" s="14"/>
      <c r="F753" s="14"/>
      <c r="G753" s="14"/>
    </row>
    <row r="754" spans="5:7" hidden="1">
      <c r="E754" s="14"/>
      <c r="F754" s="14"/>
      <c r="G754" s="14"/>
    </row>
    <row r="755" spans="5:7" hidden="1">
      <c r="E755" s="14"/>
      <c r="F755" s="14"/>
      <c r="G755" s="14"/>
    </row>
    <row r="756" spans="5:7" hidden="1">
      <c r="E756" s="14"/>
      <c r="F756" s="14"/>
      <c r="G756" s="14"/>
    </row>
    <row r="757" spans="5:7" hidden="1">
      <c r="E757" s="14"/>
      <c r="F757" s="14"/>
      <c r="G757" s="14"/>
    </row>
    <row r="758" spans="5:7" hidden="1">
      <c r="E758" s="14"/>
      <c r="F758" s="14"/>
      <c r="G758" s="14"/>
    </row>
    <row r="759" spans="5:7" hidden="1">
      <c r="E759" s="14"/>
      <c r="F759" s="14"/>
      <c r="G759" s="14"/>
    </row>
    <row r="760" spans="5:7" hidden="1">
      <c r="E760" s="14"/>
      <c r="F760" s="14"/>
      <c r="G760" s="14"/>
    </row>
    <row r="761" spans="5:7" hidden="1">
      <c r="E761" s="14"/>
      <c r="F761" s="14"/>
      <c r="G761" s="14"/>
    </row>
    <row r="762" spans="5:7" hidden="1">
      <c r="E762" s="14"/>
      <c r="F762" s="14"/>
      <c r="G762" s="14"/>
    </row>
    <row r="763" spans="5:7" hidden="1">
      <c r="E763" s="14"/>
      <c r="F763" s="14"/>
      <c r="G763" s="14"/>
    </row>
    <row r="764" spans="5:7" hidden="1">
      <c r="E764" s="14"/>
      <c r="F764" s="14"/>
      <c r="G764" s="14"/>
    </row>
    <row r="765" spans="5:7" hidden="1">
      <c r="E765" s="14"/>
      <c r="F765" s="14"/>
      <c r="G765" s="14"/>
    </row>
    <row r="766" spans="5:7" hidden="1">
      <c r="E766" s="14"/>
      <c r="F766" s="14"/>
      <c r="G766" s="14"/>
    </row>
    <row r="767" spans="5:7" hidden="1">
      <c r="E767" s="14"/>
      <c r="F767" s="14"/>
      <c r="G767" s="14"/>
    </row>
    <row r="768" spans="5:7" hidden="1">
      <c r="E768" s="14"/>
      <c r="F768" s="14"/>
      <c r="G768" s="14"/>
    </row>
    <row r="769" spans="5:7" hidden="1">
      <c r="E769" s="14"/>
      <c r="F769" s="14"/>
      <c r="G769" s="14"/>
    </row>
    <row r="770" spans="5:7" hidden="1">
      <c r="E770" s="14"/>
      <c r="F770" s="14"/>
      <c r="G770" s="14"/>
    </row>
    <row r="771" spans="5:7" hidden="1">
      <c r="E771" s="14"/>
      <c r="F771" s="14"/>
      <c r="G771" s="14"/>
    </row>
    <row r="772" spans="5:7" hidden="1">
      <c r="E772" s="14"/>
      <c r="F772" s="14"/>
      <c r="G772" s="14"/>
    </row>
    <row r="773" spans="5:7" hidden="1">
      <c r="E773" s="14"/>
      <c r="F773" s="14"/>
      <c r="G773" s="14"/>
    </row>
    <row r="774" spans="5:7" hidden="1">
      <c r="E774" s="14"/>
      <c r="F774" s="14"/>
      <c r="G774" s="14"/>
    </row>
    <row r="775" spans="5:7" hidden="1">
      <c r="E775" s="14"/>
      <c r="F775" s="14"/>
      <c r="G775" s="14"/>
    </row>
    <row r="776" spans="5:7" hidden="1">
      <c r="E776" s="14"/>
      <c r="F776" s="14"/>
      <c r="G776" s="14"/>
    </row>
    <row r="777" spans="5:7" hidden="1">
      <c r="E777" s="14"/>
      <c r="F777" s="14"/>
      <c r="G777" s="14"/>
    </row>
    <row r="778" spans="5:7" hidden="1">
      <c r="E778" s="14"/>
      <c r="F778" s="14"/>
      <c r="G778" s="14"/>
    </row>
    <row r="779" spans="5:7" hidden="1">
      <c r="E779" s="14"/>
      <c r="F779" s="14"/>
      <c r="G779" s="14"/>
    </row>
    <row r="780" spans="5:7" hidden="1">
      <c r="E780" s="14"/>
      <c r="F780" s="14"/>
      <c r="G780" s="14"/>
    </row>
    <row r="781" spans="5:7" hidden="1">
      <c r="E781" s="14"/>
      <c r="F781" s="14"/>
      <c r="G781" s="14"/>
    </row>
    <row r="782" spans="5:7" hidden="1">
      <c r="E782" s="14"/>
      <c r="F782" s="14"/>
      <c r="G782" s="14"/>
    </row>
    <row r="783" spans="5:7" hidden="1">
      <c r="E783" s="14"/>
      <c r="F783" s="14"/>
      <c r="G783" s="14"/>
    </row>
    <row r="784" spans="5:7" hidden="1">
      <c r="E784" s="14"/>
      <c r="F784" s="14"/>
      <c r="G784" s="14"/>
    </row>
    <row r="785" spans="5:7" hidden="1">
      <c r="E785" s="14"/>
      <c r="F785" s="14"/>
      <c r="G785" s="14"/>
    </row>
    <row r="786" spans="5:7" hidden="1">
      <c r="E786" s="14"/>
      <c r="F786" s="14"/>
      <c r="G786" s="14"/>
    </row>
    <row r="787" spans="5:7" hidden="1">
      <c r="E787" s="14"/>
      <c r="F787" s="14"/>
      <c r="G787" s="14"/>
    </row>
    <row r="788" spans="5:7" hidden="1">
      <c r="E788" s="14"/>
      <c r="F788" s="14"/>
      <c r="G788" s="14"/>
    </row>
    <row r="789" spans="5:7" hidden="1">
      <c r="E789" s="14"/>
      <c r="F789" s="14"/>
      <c r="G789" s="14"/>
    </row>
    <row r="790" spans="5:7" hidden="1">
      <c r="E790" s="14"/>
      <c r="F790" s="14"/>
      <c r="G790" s="14"/>
    </row>
    <row r="791" spans="5:7" hidden="1">
      <c r="E791" s="14"/>
      <c r="F791" s="14"/>
      <c r="G791" s="14"/>
    </row>
    <row r="792" spans="5:7" hidden="1">
      <c r="E792" s="14"/>
      <c r="F792" s="14"/>
      <c r="G792" s="14"/>
    </row>
    <row r="793" spans="5:7" hidden="1">
      <c r="E793" s="14"/>
      <c r="F793" s="14"/>
      <c r="G793" s="14"/>
    </row>
    <row r="794" spans="5:7" hidden="1">
      <c r="E794" s="14"/>
      <c r="F794" s="14"/>
      <c r="G794" s="14"/>
    </row>
    <row r="795" spans="5:7" hidden="1">
      <c r="E795" s="14"/>
      <c r="F795" s="14"/>
      <c r="G795" s="14"/>
    </row>
    <row r="796" spans="5:7" hidden="1">
      <c r="E796" s="14"/>
      <c r="F796" s="14"/>
      <c r="G796" s="14"/>
    </row>
    <row r="797" spans="5:7" hidden="1">
      <c r="E797" s="14"/>
      <c r="F797" s="14"/>
      <c r="G797" s="14"/>
    </row>
    <row r="798" spans="5:7" hidden="1">
      <c r="E798" s="14"/>
      <c r="F798" s="14"/>
      <c r="G798" s="14"/>
    </row>
    <row r="799" spans="5:7" hidden="1">
      <c r="E799" s="14"/>
      <c r="F799" s="14"/>
      <c r="G799" s="14"/>
    </row>
    <row r="800" spans="5:7" hidden="1">
      <c r="E800" s="14"/>
      <c r="F800" s="14"/>
      <c r="G800" s="14"/>
    </row>
    <row r="801" spans="5:7" hidden="1">
      <c r="E801" s="14"/>
      <c r="F801" s="14"/>
      <c r="G801" s="14"/>
    </row>
    <row r="802" spans="5:7" hidden="1">
      <c r="E802" s="14"/>
      <c r="F802" s="14"/>
      <c r="G802" s="14"/>
    </row>
    <row r="803" spans="5:7" hidden="1">
      <c r="E803" s="14"/>
      <c r="F803" s="14"/>
      <c r="G803" s="14"/>
    </row>
    <row r="804" spans="5:7" hidden="1">
      <c r="E804" s="14"/>
      <c r="F804" s="14"/>
      <c r="G804" s="14"/>
    </row>
    <row r="805" spans="5:7" hidden="1">
      <c r="E805" s="14"/>
      <c r="F805" s="14"/>
      <c r="G805" s="14"/>
    </row>
    <row r="806" spans="5:7" hidden="1">
      <c r="E806" s="14"/>
      <c r="F806" s="14"/>
      <c r="G806" s="14"/>
    </row>
    <row r="807" spans="5:7" hidden="1">
      <c r="E807" s="14"/>
      <c r="F807" s="14"/>
      <c r="G807" s="14"/>
    </row>
    <row r="808" spans="5:7" hidden="1">
      <c r="E808" s="14"/>
      <c r="F808" s="14"/>
      <c r="G808" s="14"/>
    </row>
    <row r="809" spans="5:7" hidden="1">
      <c r="E809" s="14"/>
      <c r="F809" s="14"/>
      <c r="G809" s="14"/>
    </row>
    <row r="810" spans="5:7" hidden="1">
      <c r="E810" s="14"/>
      <c r="F810" s="14"/>
      <c r="G810" s="14"/>
    </row>
    <row r="811" spans="5:7" hidden="1">
      <c r="E811" s="14"/>
      <c r="F811" s="14"/>
      <c r="G811" s="14"/>
    </row>
    <row r="812" spans="5:7" hidden="1">
      <c r="E812" s="14"/>
      <c r="F812" s="14"/>
      <c r="G812" s="14"/>
    </row>
    <row r="813" spans="5:7" hidden="1">
      <c r="E813" s="14"/>
      <c r="F813" s="14"/>
      <c r="G813" s="14"/>
    </row>
    <row r="814" spans="5:7" hidden="1">
      <c r="E814" s="14"/>
      <c r="F814" s="14"/>
      <c r="G814" s="14"/>
    </row>
    <row r="815" spans="5:7" hidden="1">
      <c r="E815" s="14"/>
      <c r="F815" s="14"/>
      <c r="G815" s="14"/>
    </row>
    <row r="816" spans="5:7" hidden="1">
      <c r="E816" s="14"/>
      <c r="F816" s="14"/>
      <c r="G816" s="14"/>
    </row>
    <row r="817" spans="5:7" hidden="1">
      <c r="E817" s="14"/>
      <c r="F817" s="14"/>
      <c r="G817" s="14"/>
    </row>
    <row r="818" spans="5:7" hidden="1">
      <c r="E818" s="14"/>
      <c r="F818" s="14"/>
      <c r="G818" s="14"/>
    </row>
    <row r="819" spans="5:7" hidden="1">
      <c r="E819" s="14"/>
      <c r="F819" s="14"/>
      <c r="G819" s="14"/>
    </row>
    <row r="820" spans="5:7" hidden="1">
      <c r="E820" s="14"/>
      <c r="F820" s="14"/>
      <c r="G820" s="14"/>
    </row>
    <row r="821" spans="5:7" hidden="1">
      <c r="E821" s="14"/>
      <c r="F821" s="14"/>
      <c r="G821" s="14"/>
    </row>
    <row r="822" spans="5:7" hidden="1">
      <c r="E822" s="14"/>
      <c r="F822" s="14"/>
      <c r="G822" s="14"/>
    </row>
    <row r="823" spans="5:7" hidden="1">
      <c r="E823" s="14"/>
      <c r="F823" s="14"/>
      <c r="G823" s="14"/>
    </row>
    <row r="824" spans="5:7" hidden="1">
      <c r="E824" s="14"/>
      <c r="F824" s="14"/>
      <c r="G824" s="14"/>
    </row>
    <row r="825" spans="5:7" hidden="1">
      <c r="E825" s="14"/>
      <c r="F825" s="14"/>
      <c r="G825" s="14"/>
    </row>
    <row r="826" spans="5:7" hidden="1">
      <c r="E826" s="14"/>
      <c r="F826" s="14"/>
      <c r="G826" s="14"/>
    </row>
    <row r="827" spans="5:7" hidden="1">
      <c r="E827" s="14"/>
      <c r="F827" s="14"/>
      <c r="G827" s="14"/>
    </row>
    <row r="828" spans="5:7" hidden="1">
      <c r="E828" s="14"/>
      <c r="F828" s="14"/>
      <c r="G828" s="14"/>
    </row>
    <row r="829" spans="5:7" hidden="1">
      <c r="E829" s="14"/>
      <c r="F829" s="14"/>
      <c r="G829" s="14"/>
    </row>
    <row r="830" spans="5:7" hidden="1">
      <c r="E830" s="14"/>
      <c r="F830" s="14"/>
      <c r="G830" s="14"/>
    </row>
    <row r="831" spans="5:7" hidden="1">
      <c r="E831" s="14"/>
      <c r="F831" s="14"/>
      <c r="G831" s="14"/>
    </row>
    <row r="832" spans="5:7" hidden="1">
      <c r="E832" s="14"/>
      <c r="F832" s="14"/>
      <c r="G832" s="14"/>
    </row>
    <row r="833" spans="5:7" hidden="1">
      <c r="E833" s="14"/>
      <c r="F833" s="14"/>
      <c r="G833" s="14"/>
    </row>
    <row r="834" spans="5:7" hidden="1">
      <c r="E834" s="14"/>
      <c r="F834" s="14"/>
      <c r="G834" s="14"/>
    </row>
    <row r="835" spans="5:7" hidden="1">
      <c r="E835" s="14"/>
      <c r="F835" s="14"/>
      <c r="G835" s="14"/>
    </row>
    <row r="836" spans="5:7" hidden="1">
      <c r="E836" s="14"/>
      <c r="F836" s="14"/>
      <c r="G836" s="14"/>
    </row>
    <row r="837" spans="5:7" hidden="1">
      <c r="E837" s="14"/>
      <c r="F837" s="14"/>
      <c r="G837" s="14"/>
    </row>
    <row r="838" spans="5:7" hidden="1">
      <c r="E838" s="14"/>
      <c r="F838" s="14"/>
      <c r="G838" s="14"/>
    </row>
    <row r="839" spans="5:7" hidden="1">
      <c r="E839" s="14"/>
      <c r="F839" s="14"/>
      <c r="G839" s="14"/>
    </row>
    <row r="840" spans="5:7" hidden="1">
      <c r="E840" s="14"/>
      <c r="F840" s="14"/>
      <c r="G840" s="14"/>
    </row>
    <row r="841" spans="5:7" hidden="1">
      <c r="E841" s="14"/>
      <c r="F841" s="14"/>
      <c r="G841" s="14"/>
    </row>
    <row r="842" spans="5:7" hidden="1">
      <c r="E842" s="14"/>
      <c r="F842" s="14"/>
      <c r="G842" s="14"/>
    </row>
    <row r="843" spans="5:7" hidden="1">
      <c r="E843" s="14"/>
      <c r="F843" s="14"/>
      <c r="G843" s="14"/>
    </row>
    <row r="844" spans="5:7" hidden="1"/>
    <row r="845" spans="5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14.5703125" style="11" customWidth="1"/>
    <col min="3" max="3" width="10.7109375" style="12" customWidth="1"/>
    <col min="4" max="4" width="12.85546875" style="12" customWidth="1"/>
    <col min="5" max="5" width="15.28515625" style="12" customWidth="1"/>
    <col min="6" max="6" width="11.85546875" style="12" customWidth="1"/>
    <col min="7" max="7" width="16" style="12" customWidth="1"/>
    <col min="8" max="8" width="12.7109375" style="12" customWidth="1"/>
    <col min="9" max="9" width="28.5703125" style="12" customWidth="1"/>
    <col min="10" max="10" width="25" style="12" customWidth="1"/>
    <col min="11" max="11" width="6.7109375" style="14" hidden="1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2" hidden="1" customWidth="1"/>
    <col min="27" max="27" width="6.7109375" style="12" hidden="1" customWidth="1"/>
    <col min="28" max="28" width="7.28515625" style="12" hidden="1" customWidth="1"/>
    <col min="29" max="40" width="5.7109375" style="12" hidden="1" customWidth="1"/>
    <col min="41" max="41" width="9.140625" style="12" hidden="1" customWidth="1"/>
    <col min="42" max="60" width="0" style="12" hidden="1" customWidth="1"/>
    <col min="61" max="16384" width="9.140625" style="12" hidden="1"/>
  </cols>
  <sheetData>
    <row r="1" spans="1:59">
      <c r="A1" s="2" t="s">
        <v>0</v>
      </c>
      <c r="B1" s="2" t="s">
        <v>194</v>
      </c>
    </row>
    <row r="2" spans="1:59">
      <c r="A2" s="2" t="s">
        <v>1</v>
      </c>
      <c r="B2" s="2"/>
    </row>
    <row r="3" spans="1:59">
      <c r="A3" s="2" t="s">
        <v>2</v>
      </c>
      <c r="B3" s="2" t="s">
        <v>195</v>
      </c>
    </row>
    <row r="4" spans="1:59">
      <c r="A4" s="2" t="s">
        <v>3</v>
      </c>
      <c r="B4" s="2"/>
    </row>
    <row r="5" spans="1:59" ht="26.25" customHeight="1">
      <c r="A5" s="159" t="s">
        <v>159</v>
      </c>
      <c r="B5" s="160"/>
      <c r="C5" s="160"/>
      <c r="D5" s="160"/>
      <c r="E5" s="160"/>
      <c r="F5" s="160"/>
      <c r="G5" s="160"/>
      <c r="H5" s="160"/>
      <c r="I5" s="160"/>
      <c r="J5" s="161"/>
    </row>
    <row r="6" spans="1:59" s="14" customFormat="1">
      <c r="A6" s="38" t="s">
        <v>93</v>
      </c>
      <c r="B6" s="38" t="s">
        <v>47</v>
      </c>
      <c r="C6" s="38" t="s">
        <v>48</v>
      </c>
      <c r="D6" s="38" t="s">
        <v>160</v>
      </c>
      <c r="E6" s="38" t="s">
        <v>161</v>
      </c>
      <c r="F6" s="38" t="s">
        <v>50</v>
      </c>
      <c r="G6" s="38" t="s">
        <v>162</v>
      </c>
      <c r="H6" s="38" t="s">
        <v>5</v>
      </c>
      <c r="I6" s="38" t="s">
        <v>54</v>
      </c>
      <c r="J6" s="38" t="s">
        <v>55</v>
      </c>
    </row>
    <row r="7" spans="1:59" s="14" customFormat="1" ht="21.75" customHeight="1">
      <c r="A7" s="15"/>
      <c r="B7" s="37"/>
      <c r="C7" s="16"/>
      <c r="D7" s="16"/>
      <c r="E7" s="16" t="s">
        <v>7</v>
      </c>
      <c r="F7" s="16"/>
      <c r="G7" s="16" t="s">
        <v>7</v>
      </c>
      <c r="H7" s="16" t="s">
        <v>6</v>
      </c>
      <c r="I7" s="24" t="s">
        <v>7</v>
      </c>
      <c r="J7" s="34" t="s">
        <v>7</v>
      </c>
    </row>
    <row r="8" spans="1:59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27" t="s">
        <v>60</v>
      </c>
      <c r="I8" s="27" t="s">
        <v>61</v>
      </c>
      <c r="J8" s="27" t="s">
        <v>61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59" s="18" customFormat="1" ht="18" customHeight="1">
      <c r="A9" s="19" t="s">
        <v>163</v>
      </c>
      <c r="B9" s="6"/>
      <c r="C9" s="6"/>
      <c r="D9" s="6"/>
      <c r="E9" s="6"/>
      <c r="F9" s="6"/>
      <c r="G9" s="6"/>
      <c r="H9" s="61">
        <v>0</v>
      </c>
      <c r="I9" s="62">
        <v>0</v>
      </c>
      <c r="J9" s="62">
        <v>0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BG9" s="12"/>
    </row>
    <row r="10" spans="1:59">
      <c r="A10" s="65" t="s">
        <v>202</v>
      </c>
      <c r="C10" s="14"/>
      <c r="D10" s="14"/>
      <c r="E10" s="14"/>
      <c r="F10" s="14"/>
      <c r="G10" s="66">
        <v>0</v>
      </c>
      <c r="H10" s="67">
        <v>0</v>
      </c>
      <c r="I10" s="66">
        <v>0</v>
      </c>
      <c r="J10" s="66">
        <v>0</v>
      </c>
    </row>
    <row r="11" spans="1:59">
      <c r="A11" t="s">
        <v>252</v>
      </c>
      <c r="C11" t="s">
        <v>252</v>
      </c>
      <c r="D11" s="14"/>
      <c r="E11" s="64">
        <v>0</v>
      </c>
      <c r="F11" t="s">
        <v>252</v>
      </c>
      <c r="G11" s="64">
        <v>0</v>
      </c>
      <c r="H11" s="63">
        <v>0</v>
      </c>
      <c r="I11" s="64">
        <v>0</v>
      </c>
      <c r="J11" s="64">
        <v>0</v>
      </c>
    </row>
    <row r="12" spans="1:59">
      <c r="A12" s="65" t="s">
        <v>256</v>
      </c>
      <c r="C12" s="14"/>
      <c r="D12" s="14"/>
      <c r="E12" s="14"/>
      <c r="F12" s="14"/>
      <c r="G12" s="66">
        <v>0</v>
      </c>
      <c r="H12" s="67">
        <v>0</v>
      </c>
      <c r="I12" s="66">
        <v>0</v>
      </c>
      <c r="J12" s="66">
        <v>0</v>
      </c>
    </row>
    <row r="13" spans="1:59">
      <c r="A13" t="s">
        <v>252</v>
      </c>
      <c r="C13" t="s">
        <v>252</v>
      </c>
      <c r="D13" s="14"/>
      <c r="E13" s="64">
        <v>0</v>
      </c>
      <c r="F13" t="s">
        <v>252</v>
      </c>
      <c r="G13" s="64">
        <v>0</v>
      </c>
      <c r="H13" s="63">
        <v>0</v>
      </c>
      <c r="I13" s="64">
        <v>0</v>
      </c>
      <c r="J13" s="64">
        <v>0</v>
      </c>
    </row>
    <row r="14" spans="1:59" hidden="1">
      <c r="C14" s="14"/>
      <c r="D14" s="14"/>
      <c r="E14" s="14"/>
      <c r="F14" s="14"/>
      <c r="G14" s="14"/>
    </row>
    <row r="15" spans="1:59" hidden="1">
      <c r="C15" s="14"/>
      <c r="D15" s="14"/>
      <c r="E15" s="14"/>
      <c r="F15" s="14"/>
      <c r="G15" s="14"/>
    </row>
    <row r="16" spans="1:59" hidden="1">
      <c r="C16" s="14"/>
      <c r="D16" s="14"/>
      <c r="E16" s="14"/>
      <c r="F16" s="14"/>
      <c r="G16" s="14"/>
    </row>
    <row r="17" spans="3:7" hidden="1">
      <c r="C17" s="14"/>
      <c r="D17" s="14"/>
      <c r="E17" s="14"/>
      <c r="F17" s="14"/>
      <c r="G17" s="14"/>
    </row>
    <row r="18" spans="3:7" hidden="1">
      <c r="C18" s="14"/>
      <c r="D18" s="14"/>
      <c r="E18" s="14"/>
      <c r="F18" s="14"/>
      <c r="G18" s="14"/>
    </row>
    <row r="19" spans="3:7" hidden="1">
      <c r="C19" s="14"/>
      <c r="D19" s="14"/>
      <c r="E19" s="14"/>
      <c r="F19" s="14"/>
      <c r="G19" s="14"/>
    </row>
    <row r="20" spans="3:7" hidden="1">
      <c r="C20" s="14"/>
      <c r="D20" s="14"/>
      <c r="E20" s="14"/>
      <c r="F20" s="14"/>
      <c r="G20" s="14"/>
    </row>
    <row r="21" spans="3:7" hidden="1">
      <c r="C21" s="14"/>
      <c r="D21" s="14"/>
      <c r="E21" s="14"/>
      <c r="F21" s="14"/>
      <c r="G21" s="14"/>
    </row>
    <row r="22" spans="3:7" hidden="1">
      <c r="C22" s="14"/>
      <c r="D22" s="14"/>
      <c r="E22" s="14"/>
      <c r="F22" s="14"/>
      <c r="G22" s="14"/>
    </row>
    <row r="23" spans="3:7" hidden="1">
      <c r="C23" s="14"/>
      <c r="D23" s="14"/>
      <c r="E23" s="14"/>
      <c r="F23" s="14"/>
      <c r="G23" s="14"/>
    </row>
    <row r="24" spans="3:7" hidden="1">
      <c r="C24" s="14"/>
      <c r="D24" s="14"/>
      <c r="E24" s="14"/>
      <c r="F24" s="14"/>
      <c r="G24" s="14"/>
    </row>
    <row r="25" spans="3:7" hidden="1">
      <c r="C25" s="14"/>
      <c r="D25" s="14"/>
      <c r="E25" s="14"/>
      <c r="F25" s="14"/>
      <c r="G25" s="14"/>
    </row>
    <row r="26" spans="3:7" hidden="1">
      <c r="C26" s="14"/>
      <c r="D26" s="14"/>
      <c r="E26" s="14"/>
      <c r="F26" s="14"/>
      <c r="G26" s="14"/>
    </row>
    <row r="27" spans="3:7" hidden="1">
      <c r="C27" s="14"/>
      <c r="D27" s="14"/>
      <c r="E27" s="14"/>
      <c r="F27" s="14"/>
      <c r="G27" s="14"/>
    </row>
    <row r="28" spans="3:7" hidden="1">
      <c r="C28" s="14"/>
      <c r="D28" s="14"/>
      <c r="E28" s="14"/>
      <c r="F28" s="14"/>
      <c r="G28" s="14"/>
    </row>
    <row r="29" spans="3:7" hidden="1">
      <c r="C29" s="14"/>
      <c r="D29" s="14"/>
      <c r="E29" s="14"/>
      <c r="F29" s="14"/>
      <c r="G29" s="14"/>
    </row>
    <row r="30" spans="3:7" hidden="1">
      <c r="C30" s="14"/>
      <c r="D30" s="14"/>
      <c r="E30" s="14"/>
      <c r="F30" s="14"/>
      <c r="G30" s="14"/>
    </row>
    <row r="31" spans="3:7" hidden="1">
      <c r="C31" s="14"/>
      <c r="D31" s="14"/>
      <c r="E31" s="14"/>
      <c r="F31" s="14"/>
      <c r="G31" s="14"/>
    </row>
    <row r="32" spans="3:7" hidden="1">
      <c r="C32" s="14"/>
      <c r="D32" s="14"/>
      <c r="E32" s="14"/>
      <c r="F32" s="14"/>
      <c r="G32" s="14"/>
    </row>
    <row r="33" spans="3:7" hidden="1">
      <c r="C33" s="14"/>
      <c r="D33" s="14"/>
      <c r="E33" s="14"/>
      <c r="F33" s="14"/>
      <c r="G33" s="14"/>
    </row>
    <row r="34" spans="3:7" hidden="1">
      <c r="C34" s="14"/>
      <c r="D34" s="14"/>
      <c r="E34" s="14"/>
      <c r="F34" s="14"/>
      <c r="G34" s="14"/>
    </row>
    <row r="35" spans="3:7" hidden="1">
      <c r="C35" s="14"/>
      <c r="D35" s="14"/>
      <c r="E35" s="14"/>
      <c r="F35" s="14"/>
      <c r="G35" s="14"/>
    </row>
    <row r="36" spans="3:7" hidden="1">
      <c r="C36" s="14"/>
      <c r="D36" s="14"/>
      <c r="E36" s="14"/>
      <c r="F36" s="14"/>
      <c r="G36" s="14"/>
    </row>
    <row r="37" spans="3:7" hidden="1">
      <c r="C37" s="14"/>
      <c r="D37" s="14"/>
      <c r="E37" s="14"/>
      <c r="F37" s="14"/>
      <c r="G37" s="14"/>
    </row>
    <row r="38" spans="3:7" hidden="1">
      <c r="C38" s="14"/>
      <c r="D38" s="14"/>
      <c r="E38" s="14"/>
      <c r="F38" s="14"/>
      <c r="G38" s="14"/>
    </row>
    <row r="39" spans="3:7" hidden="1">
      <c r="C39" s="14"/>
      <c r="D39" s="14"/>
      <c r="E39" s="14"/>
      <c r="F39" s="14"/>
      <c r="G39" s="14"/>
    </row>
    <row r="40" spans="3:7" hidden="1">
      <c r="C40" s="14"/>
      <c r="D40" s="14"/>
      <c r="E40" s="14"/>
      <c r="F40" s="14"/>
      <c r="G40" s="14"/>
    </row>
    <row r="41" spans="3:7" hidden="1">
      <c r="C41" s="14"/>
      <c r="D41" s="14"/>
      <c r="E41" s="14"/>
      <c r="F41" s="14"/>
      <c r="G41" s="14"/>
    </row>
    <row r="42" spans="3:7" hidden="1">
      <c r="C42" s="14"/>
      <c r="D42" s="14"/>
      <c r="E42" s="14"/>
      <c r="F42" s="14"/>
      <c r="G42" s="14"/>
    </row>
    <row r="43" spans="3:7" hidden="1">
      <c r="C43" s="14"/>
      <c r="D43" s="14"/>
      <c r="E43" s="14"/>
      <c r="F43" s="14"/>
      <c r="G43" s="14"/>
    </row>
    <row r="44" spans="3:7" hidden="1">
      <c r="C44" s="14"/>
      <c r="D44" s="14"/>
      <c r="E44" s="14"/>
      <c r="F44" s="14"/>
      <c r="G44" s="14"/>
    </row>
    <row r="45" spans="3:7" hidden="1">
      <c r="C45" s="14"/>
      <c r="D45" s="14"/>
      <c r="E45" s="14"/>
      <c r="F45" s="14"/>
      <c r="G45" s="14"/>
    </row>
    <row r="46" spans="3:7" hidden="1">
      <c r="C46" s="14"/>
      <c r="D46" s="14"/>
      <c r="E46" s="14"/>
      <c r="F46" s="14"/>
      <c r="G46" s="14"/>
    </row>
    <row r="47" spans="3:7" hidden="1">
      <c r="C47" s="14"/>
      <c r="D47" s="14"/>
      <c r="E47" s="14"/>
      <c r="F47" s="14"/>
      <c r="G47" s="14"/>
    </row>
    <row r="48" spans="3:7" hidden="1">
      <c r="C48" s="14"/>
      <c r="D48" s="14"/>
      <c r="E48" s="14"/>
      <c r="F48" s="14"/>
      <c r="G48" s="14"/>
    </row>
    <row r="49" spans="3:7" hidden="1">
      <c r="C49" s="14"/>
      <c r="D49" s="14"/>
      <c r="E49" s="14"/>
      <c r="F49" s="14"/>
      <c r="G49" s="14"/>
    </row>
    <row r="50" spans="3:7" hidden="1">
      <c r="C50" s="14"/>
      <c r="D50" s="14"/>
      <c r="E50" s="14"/>
      <c r="F50" s="14"/>
      <c r="G50" s="14"/>
    </row>
    <row r="51" spans="3:7" hidden="1">
      <c r="C51" s="14"/>
      <c r="D51" s="14"/>
      <c r="E51" s="14"/>
      <c r="F51" s="14"/>
      <c r="G51" s="14"/>
    </row>
    <row r="52" spans="3:7" hidden="1">
      <c r="C52" s="14"/>
      <c r="D52" s="14"/>
      <c r="E52" s="14"/>
      <c r="F52" s="14"/>
      <c r="G52" s="14"/>
    </row>
    <row r="53" spans="3:7" hidden="1">
      <c r="C53" s="14"/>
      <c r="D53" s="14"/>
      <c r="E53" s="14"/>
      <c r="F53" s="14"/>
      <c r="G53" s="14"/>
    </row>
    <row r="54" spans="3:7" hidden="1">
      <c r="C54" s="14"/>
      <c r="D54" s="14"/>
      <c r="E54" s="14"/>
      <c r="F54" s="14"/>
      <c r="G54" s="14"/>
    </row>
    <row r="55" spans="3:7" hidden="1">
      <c r="C55" s="14"/>
      <c r="D55" s="14"/>
      <c r="E55" s="14"/>
      <c r="F55" s="14"/>
      <c r="G55" s="14"/>
    </row>
    <row r="56" spans="3:7" hidden="1">
      <c r="C56" s="14"/>
      <c r="D56" s="14"/>
      <c r="E56" s="14"/>
      <c r="F56" s="14"/>
      <c r="G56" s="14"/>
    </row>
    <row r="57" spans="3:7" hidden="1">
      <c r="C57" s="14"/>
      <c r="D57" s="14"/>
      <c r="E57" s="14"/>
      <c r="F57" s="14"/>
      <c r="G57" s="14"/>
    </row>
    <row r="58" spans="3:7" hidden="1">
      <c r="C58" s="14"/>
      <c r="D58" s="14"/>
      <c r="E58" s="14"/>
      <c r="F58" s="14"/>
      <c r="G58" s="14"/>
    </row>
    <row r="59" spans="3:7" hidden="1">
      <c r="C59" s="14"/>
      <c r="D59" s="14"/>
      <c r="E59" s="14"/>
      <c r="F59" s="14"/>
      <c r="G59" s="14"/>
    </row>
    <row r="60" spans="3:7" hidden="1">
      <c r="C60" s="14"/>
      <c r="D60" s="14"/>
      <c r="E60" s="14"/>
      <c r="F60" s="14"/>
      <c r="G60" s="14"/>
    </row>
    <row r="61" spans="3:7" hidden="1">
      <c r="C61" s="14"/>
      <c r="D61" s="14"/>
      <c r="E61" s="14"/>
      <c r="F61" s="14"/>
      <c r="G61" s="14"/>
    </row>
    <row r="62" spans="3:7" hidden="1">
      <c r="C62" s="14"/>
      <c r="D62" s="14"/>
      <c r="E62" s="14"/>
      <c r="F62" s="14"/>
      <c r="G62" s="14"/>
    </row>
    <row r="63" spans="3:7" hidden="1">
      <c r="C63" s="14"/>
      <c r="D63" s="14"/>
      <c r="E63" s="14"/>
      <c r="F63" s="14"/>
      <c r="G63" s="14"/>
    </row>
    <row r="64" spans="3:7" hidden="1">
      <c r="C64" s="14"/>
      <c r="D64" s="14"/>
      <c r="E64" s="14"/>
      <c r="F64" s="14"/>
      <c r="G64" s="14"/>
    </row>
    <row r="65" spans="3:7" hidden="1">
      <c r="C65" s="14"/>
      <c r="D65" s="14"/>
      <c r="E65" s="14"/>
      <c r="F65" s="14"/>
      <c r="G65" s="14"/>
    </row>
    <row r="66" spans="3:7" hidden="1">
      <c r="C66" s="14"/>
      <c r="D66" s="14"/>
      <c r="E66" s="14"/>
      <c r="F66" s="14"/>
      <c r="G66" s="14"/>
    </row>
    <row r="67" spans="3:7" hidden="1">
      <c r="C67" s="14"/>
      <c r="D67" s="14"/>
      <c r="E67" s="14"/>
      <c r="F67" s="14"/>
      <c r="G67" s="14"/>
    </row>
    <row r="68" spans="3:7" hidden="1">
      <c r="C68" s="14"/>
      <c r="D68" s="14"/>
      <c r="E68" s="14"/>
      <c r="F68" s="14"/>
      <c r="G68" s="14"/>
    </row>
    <row r="69" spans="3:7" hidden="1">
      <c r="C69" s="14"/>
      <c r="D69" s="14"/>
      <c r="E69" s="14"/>
      <c r="F69" s="14"/>
      <c r="G69" s="14"/>
    </row>
    <row r="70" spans="3:7" hidden="1">
      <c r="C70" s="14"/>
      <c r="D70" s="14"/>
      <c r="E70" s="14"/>
      <c r="F70" s="14"/>
      <c r="G70" s="14"/>
    </row>
    <row r="71" spans="3:7" hidden="1">
      <c r="C71" s="14"/>
      <c r="D71" s="14"/>
      <c r="E71" s="14"/>
      <c r="F71" s="14"/>
      <c r="G71" s="14"/>
    </row>
    <row r="72" spans="3:7" hidden="1">
      <c r="C72" s="14"/>
      <c r="D72" s="14"/>
      <c r="E72" s="14"/>
      <c r="F72" s="14"/>
      <c r="G72" s="14"/>
    </row>
    <row r="73" spans="3:7" hidden="1">
      <c r="C73" s="14"/>
      <c r="D73" s="14"/>
      <c r="E73" s="14"/>
      <c r="F73" s="14"/>
      <c r="G73" s="14"/>
    </row>
    <row r="74" spans="3:7" hidden="1">
      <c r="C74" s="14"/>
      <c r="D74" s="14"/>
      <c r="E74" s="14"/>
      <c r="F74" s="14"/>
      <c r="G74" s="14"/>
    </row>
    <row r="75" spans="3:7" hidden="1">
      <c r="C75" s="14"/>
      <c r="D75" s="14"/>
      <c r="E75" s="14"/>
      <c r="F75" s="14"/>
      <c r="G75" s="14"/>
    </row>
    <row r="76" spans="3:7" hidden="1">
      <c r="C76" s="14"/>
      <c r="D76" s="14"/>
      <c r="E76" s="14"/>
      <c r="F76" s="14"/>
      <c r="G76" s="14"/>
    </row>
    <row r="77" spans="3:7" hidden="1">
      <c r="C77" s="14"/>
      <c r="D77" s="14"/>
      <c r="E77" s="14"/>
      <c r="F77" s="14"/>
      <c r="G77" s="14"/>
    </row>
    <row r="78" spans="3:7" hidden="1">
      <c r="C78" s="14"/>
      <c r="D78" s="14"/>
      <c r="E78" s="14"/>
      <c r="F78" s="14"/>
      <c r="G78" s="14"/>
    </row>
    <row r="79" spans="3:7" hidden="1">
      <c r="C79" s="14"/>
      <c r="D79" s="14"/>
      <c r="E79" s="14"/>
      <c r="F79" s="14"/>
      <c r="G79" s="14"/>
    </row>
    <row r="80" spans="3:7" hidden="1">
      <c r="C80" s="14"/>
      <c r="D80" s="14"/>
      <c r="E80" s="14"/>
      <c r="F80" s="14"/>
      <c r="G80" s="14"/>
    </row>
    <row r="81" spans="3:7" hidden="1">
      <c r="C81" s="14"/>
      <c r="D81" s="14"/>
      <c r="E81" s="14"/>
      <c r="F81" s="14"/>
      <c r="G81" s="14"/>
    </row>
    <row r="82" spans="3:7" hidden="1">
      <c r="C82" s="14"/>
      <c r="D82" s="14"/>
      <c r="E82" s="14"/>
      <c r="F82" s="14"/>
      <c r="G82" s="14"/>
    </row>
    <row r="83" spans="3:7" hidden="1">
      <c r="C83" s="14"/>
      <c r="D83" s="14"/>
      <c r="E83" s="14"/>
      <c r="F83" s="14"/>
      <c r="G83" s="14"/>
    </row>
    <row r="84" spans="3:7" hidden="1">
      <c r="C84" s="14"/>
      <c r="D84" s="14"/>
      <c r="E84" s="14"/>
      <c r="F84" s="14"/>
      <c r="G84" s="14"/>
    </row>
    <row r="85" spans="3:7" hidden="1">
      <c r="C85" s="14"/>
      <c r="D85" s="14"/>
      <c r="E85" s="14"/>
      <c r="F85" s="14"/>
      <c r="G85" s="14"/>
    </row>
    <row r="86" spans="3:7" hidden="1">
      <c r="C86" s="14"/>
      <c r="D86" s="14"/>
      <c r="E86" s="14"/>
      <c r="F86" s="14"/>
      <c r="G86" s="14"/>
    </row>
    <row r="87" spans="3:7" hidden="1">
      <c r="C87" s="14"/>
      <c r="D87" s="14"/>
      <c r="E87" s="14"/>
      <c r="F87" s="14"/>
      <c r="G87" s="14"/>
    </row>
    <row r="88" spans="3:7" hidden="1">
      <c r="C88" s="14"/>
      <c r="D88" s="14"/>
      <c r="E88" s="14"/>
      <c r="F88" s="14"/>
      <c r="G88" s="14"/>
    </row>
    <row r="89" spans="3:7" hidden="1">
      <c r="C89" s="14"/>
      <c r="D89" s="14"/>
      <c r="E89" s="14"/>
      <c r="F89" s="14"/>
      <c r="G89" s="14"/>
    </row>
    <row r="90" spans="3:7" hidden="1">
      <c r="C90" s="14"/>
      <c r="D90" s="14"/>
      <c r="E90" s="14"/>
      <c r="F90" s="14"/>
      <c r="G90" s="14"/>
    </row>
    <row r="91" spans="3:7" hidden="1">
      <c r="C91" s="14"/>
      <c r="D91" s="14"/>
      <c r="E91" s="14"/>
      <c r="F91" s="14"/>
      <c r="G91" s="14"/>
    </row>
    <row r="92" spans="3:7" hidden="1">
      <c r="C92" s="14"/>
      <c r="D92" s="14"/>
      <c r="E92" s="14"/>
      <c r="F92" s="14"/>
      <c r="G92" s="14"/>
    </row>
    <row r="93" spans="3:7" hidden="1">
      <c r="C93" s="14"/>
      <c r="D93" s="14"/>
      <c r="E93" s="14"/>
      <c r="F93" s="14"/>
      <c r="G93" s="14"/>
    </row>
    <row r="94" spans="3:7" hidden="1">
      <c r="C94" s="14"/>
      <c r="D94" s="14"/>
      <c r="E94" s="14"/>
      <c r="F94" s="14"/>
      <c r="G94" s="14"/>
    </row>
    <row r="95" spans="3:7" hidden="1">
      <c r="C95" s="14"/>
      <c r="D95" s="14"/>
      <c r="E95" s="14"/>
      <c r="F95" s="14"/>
      <c r="G95" s="14"/>
    </row>
    <row r="96" spans="3:7" hidden="1">
      <c r="C96" s="14"/>
      <c r="D96" s="14"/>
      <c r="E96" s="14"/>
      <c r="F96" s="14"/>
      <c r="G96" s="14"/>
    </row>
    <row r="97" spans="3:7" hidden="1">
      <c r="C97" s="14"/>
      <c r="D97" s="14"/>
      <c r="E97" s="14"/>
      <c r="F97" s="14"/>
      <c r="G97" s="14"/>
    </row>
    <row r="98" spans="3:7" hidden="1">
      <c r="C98" s="14"/>
      <c r="D98" s="14"/>
      <c r="E98" s="14"/>
      <c r="F98" s="14"/>
      <c r="G98" s="14"/>
    </row>
    <row r="99" spans="3:7" hidden="1">
      <c r="C99" s="14"/>
      <c r="D99" s="14"/>
      <c r="E99" s="14"/>
      <c r="F99" s="14"/>
      <c r="G99" s="14"/>
    </row>
    <row r="100" spans="3:7" hidden="1">
      <c r="C100" s="14"/>
      <c r="D100" s="14"/>
      <c r="E100" s="14"/>
      <c r="F100" s="14"/>
      <c r="G100" s="14"/>
    </row>
    <row r="101" spans="3:7" hidden="1">
      <c r="C101" s="14"/>
      <c r="D101" s="14"/>
      <c r="E101" s="14"/>
      <c r="F101" s="14"/>
      <c r="G101" s="14"/>
    </row>
    <row r="102" spans="3:7" hidden="1">
      <c r="C102" s="14"/>
      <c r="D102" s="14"/>
      <c r="E102" s="14"/>
      <c r="F102" s="14"/>
      <c r="G102" s="14"/>
    </row>
    <row r="103" spans="3:7" hidden="1">
      <c r="C103" s="14"/>
      <c r="D103" s="14"/>
      <c r="E103" s="14"/>
      <c r="F103" s="14"/>
      <c r="G103" s="14"/>
    </row>
    <row r="104" spans="3:7" hidden="1">
      <c r="C104" s="14"/>
      <c r="D104" s="14"/>
      <c r="E104" s="14"/>
      <c r="F104" s="14"/>
      <c r="G104" s="14"/>
    </row>
    <row r="105" spans="3:7" hidden="1">
      <c r="C105" s="14"/>
      <c r="D105" s="14"/>
      <c r="E105" s="14"/>
      <c r="F105" s="14"/>
      <c r="G105" s="14"/>
    </row>
    <row r="106" spans="3:7" hidden="1">
      <c r="C106" s="14"/>
      <c r="D106" s="14"/>
      <c r="E106" s="14"/>
      <c r="F106" s="14"/>
      <c r="G106" s="14"/>
    </row>
    <row r="107" spans="3:7" hidden="1">
      <c r="C107" s="14"/>
      <c r="D107" s="14"/>
      <c r="E107" s="14"/>
      <c r="F107" s="14"/>
      <c r="G107" s="14"/>
    </row>
    <row r="108" spans="3:7" hidden="1">
      <c r="C108" s="14"/>
      <c r="D108" s="14"/>
      <c r="E108" s="14"/>
      <c r="F108" s="14"/>
      <c r="G108" s="14"/>
    </row>
    <row r="109" spans="3:7" hidden="1">
      <c r="C109" s="14"/>
      <c r="D109" s="14"/>
      <c r="E109" s="14"/>
      <c r="F109" s="14"/>
      <c r="G109" s="14"/>
    </row>
    <row r="110" spans="3:7" hidden="1">
      <c r="C110" s="14"/>
      <c r="D110" s="14"/>
      <c r="E110" s="14"/>
      <c r="F110" s="14"/>
      <c r="G110" s="14"/>
    </row>
    <row r="111" spans="3:7" hidden="1">
      <c r="C111" s="14"/>
      <c r="D111" s="14"/>
      <c r="E111" s="14"/>
      <c r="F111" s="14"/>
      <c r="G111" s="14"/>
    </row>
    <row r="112" spans="3:7" hidden="1">
      <c r="C112" s="14"/>
      <c r="D112" s="14"/>
      <c r="E112" s="14"/>
      <c r="F112" s="14"/>
      <c r="G112" s="14"/>
    </row>
    <row r="113" spans="3:7" hidden="1">
      <c r="C113" s="14"/>
      <c r="D113" s="14"/>
      <c r="E113" s="14"/>
      <c r="F113" s="14"/>
      <c r="G113" s="14"/>
    </row>
    <row r="114" spans="3:7" hidden="1">
      <c r="C114" s="14"/>
      <c r="D114" s="14"/>
      <c r="E114" s="14"/>
      <c r="F114" s="14"/>
      <c r="G114" s="14"/>
    </row>
    <row r="115" spans="3:7" hidden="1">
      <c r="C115" s="14"/>
      <c r="D115" s="14"/>
      <c r="E115" s="14"/>
      <c r="F115" s="14"/>
      <c r="G115" s="14"/>
    </row>
    <row r="116" spans="3:7" hidden="1">
      <c r="C116" s="14"/>
      <c r="D116" s="14"/>
      <c r="E116" s="14"/>
      <c r="F116" s="14"/>
      <c r="G116" s="14"/>
    </row>
    <row r="117" spans="3:7" hidden="1">
      <c r="C117" s="14"/>
      <c r="D117" s="14"/>
      <c r="E117" s="14"/>
      <c r="F117" s="14"/>
      <c r="G117" s="14"/>
    </row>
    <row r="118" spans="3:7" hidden="1">
      <c r="C118" s="14"/>
      <c r="D118" s="14"/>
      <c r="E118" s="14"/>
      <c r="F118" s="14"/>
      <c r="G118" s="14"/>
    </row>
    <row r="119" spans="3:7" hidden="1">
      <c r="C119" s="14"/>
      <c r="D119" s="14"/>
      <c r="E119" s="14"/>
      <c r="F119" s="14"/>
      <c r="G119" s="14"/>
    </row>
    <row r="120" spans="3:7" hidden="1">
      <c r="C120" s="14"/>
      <c r="D120" s="14"/>
      <c r="E120" s="14"/>
      <c r="F120" s="14"/>
      <c r="G120" s="14"/>
    </row>
    <row r="121" spans="3:7" hidden="1">
      <c r="C121" s="14"/>
      <c r="D121" s="14"/>
      <c r="E121" s="14"/>
      <c r="F121" s="14"/>
      <c r="G121" s="14"/>
    </row>
    <row r="122" spans="3:7" hidden="1">
      <c r="C122" s="14"/>
      <c r="D122" s="14"/>
      <c r="E122" s="14"/>
      <c r="F122" s="14"/>
      <c r="G122" s="14"/>
    </row>
    <row r="123" spans="3:7" hidden="1">
      <c r="C123" s="14"/>
      <c r="D123" s="14"/>
      <c r="E123" s="14"/>
      <c r="F123" s="14"/>
      <c r="G123" s="14"/>
    </row>
    <row r="124" spans="3:7" hidden="1">
      <c r="C124" s="14"/>
      <c r="D124" s="14"/>
      <c r="E124" s="14"/>
      <c r="F124" s="14"/>
      <c r="G124" s="14"/>
    </row>
    <row r="125" spans="3:7" hidden="1">
      <c r="C125" s="14"/>
      <c r="D125" s="14"/>
      <c r="E125" s="14"/>
      <c r="F125" s="14"/>
      <c r="G125" s="14"/>
    </row>
    <row r="126" spans="3:7" hidden="1">
      <c r="C126" s="14"/>
      <c r="D126" s="14"/>
      <c r="E126" s="14"/>
      <c r="F126" s="14"/>
      <c r="G126" s="14"/>
    </row>
    <row r="127" spans="3:7" hidden="1">
      <c r="C127" s="14"/>
      <c r="D127" s="14"/>
      <c r="E127" s="14"/>
      <c r="F127" s="14"/>
      <c r="G127" s="14"/>
    </row>
    <row r="128" spans="3:7" hidden="1">
      <c r="C128" s="14"/>
      <c r="D128" s="14"/>
      <c r="E128" s="14"/>
      <c r="F128" s="14"/>
      <c r="G128" s="14"/>
    </row>
    <row r="129" spans="3:7" hidden="1">
      <c r="C129" s="14"/>
      <c r="D129" s="14"/>
      <c r="E129" s="14"/>
      <c r="F129" s="14"/>
      <c r="G129" s="14"/>
    </row>
    <row r="130" spans="3:7" hidden="1">
      <c r="C130" s="14"/>
      <c r="D130" s="14"/>
      <c r="E130" s="14"/>
      <c r="F130" s="14"/>
      <c r="G130" s="14"/>
    </row>
    <row r="131" spans="3:7" hidden="1">
      <c r="C131" s="14"/>
      <c r="D131" s="14"/>
      <c r="E131" s="14"/>
      <c r="F131" s="14"/>
      <c r="G131" s="14"/>
    </row>
    <row r="132" spans="3:7" hidden="1">
      <c r="C132" s="14"/>
      <c r="D132" s="14"/>
      <c r="E132" s="14"/>
      <c r="F132" s="14"/>
      <c r="G132" s="14"/>
    </row>
    <row r="133" spans="3:7" hidden="1">
      <c r="C133" s="14"/>
      <c r="D133" s="14"/>
      <c r="E133" s="14"/>
      <c r="F133" s="14"/>
      <c r="G133" s="14"/>
    </row>
    <row r="134" spans="3:7" hidden="1">
      <c r="C134" s="14"/>
      <c r="D134" s="14"/>
      <c r="E134" s="14"/>
      <c r="F134" s="14"/>
      <c r="G134" s="14"/>
    </row>
    <row r="135" spans="3:7" hidden="1">
      <c r="C135" s="14"/>
      <c r="D135" s="14"/>
      <c r="E135" s="14"/>
      <c r="F135" s="14"/>
      <c r="G135" s="14"/>
    </row>
    <row r="136" spans="3:7" hidden="1">
      <c r="C136" s="14"/>
      <c r="D136" s="14"/>
      <c r="E136" s="14"/>
      <c r="F136" s="14"/>
      <c r="G136" s="14"/>
    </row>
    <row r="137" spans="3:7" hidden="1">
      <c r="C137" s="14"/>
      <c r="D137" s="14"/>
      <c r="E137" s="14"/>
      <c r="F137" s="14"/>
      <c r="G137" s="14"/>
    </row>
    <row r="138" spans="3:7" hidden="1">
      <c r="C138" s="14"/>
      <c r="D138" s="14"/>
      <c r="E138" s="14"/>
      <c r="F138" s="14"/>
      <c r="G138" s="14"/>
    </row>
    <row r="139" spans="3:7" hidden="1">
      <c r="C139" s="14"/>
      <c r="D139" s="14"/>
      <c r="E139" s="14"/>
      <c r="F139" s="14"/>
      <c r="G139" s="14"/>
    </row>
    <row r="140" spans="3:7" hidden="1">
      <c r="C140" s="14"/>
      <c r="D140" s="14"/>
      <c r="E140" s="14"/>
      <c r="F140" s="14"/>
      <c r="G140" s="14"/>
    </row>
    <row r="141" spans="3:7" hidden="1">
      <c r="C141" s="14"/>
      <c r="D141" s="14"/>
      <c r="E141" s="14"/>
      <c r="F141" s="14"/>
      <c r="G141" s="14"/>
    </row>
    <row r="142" spans="3:7" hidden="1">
      <c r="C142" s="14"/>
      <c r="D142" s="14"/>
      <c r="E142" s="14"/>
      <c r="F142" s="14"/>
      <c r="G142" s="14"/>
    </row>
    <row r="143" spans="3:7" hidden="1">
      <c r="C143" s="14"/>
      <c r="D143" s="14"/>
      <c r="E143" s="14"/>
      <c r="F143" s="14"/>
      <c r="G143" s="14"/>
    </row>
    <row r="144" spans="3:7" hidden="1">
      <c r="C144" s="14"/>
      <c r="D144" s="14"/>
      <c r="E144" s="14"/>
      <c r="F144" s="14"/>
      <c r="G144" s="14"/>
    </row>
    <row r="145" spans="3:7" hidden="1">
      <c r="C145" s="14"/>
      <c r="D145" s="14"/>
      <c r="E145" s="14"/>
      <c r="F145" s="14"/>
      <c r="G145" s="14"/>
    </row>
    <row r="146" spans="3:7" hidden="1">
      <c r="C146" s="14"/>
      <c r="D146" s="14"/>
      <c r="E146" s="14"/>
      <c r="F146" s="14"/>
      <c r="G146" s="14"/>
    </row>
    <row r="147" spans="3:7" hidden="1">
      <c r="C147" s="14"/>
      <c r="D147" s="14"/>
      <c r="E147" s="14"/>
      <c r="F147" s="14"/>
      <c r="G147" s="14"/>
    </row>
    <row r="148" spans="3:7" hidden="1">
      <c r="C148" s="14"/>
      <c r="D148" s="14"/>
      <c r="E148" s="14"/>
      <c r="F148" s="14"/>
      <c r="G148" s="14"/>
    </row>
    <row r="149" spans="3:7" hidden="1">
      <c r="C149" s="14"/>
      <c r="D149" s="14"/>
      <c r="E149" s="14"/>
      <c r="F149" s="14"/>
      <c r="G149" s="14"/>
    </row>
    <row r="150" spans="3:7" hidden="1">
      <c r="C150" s="14"/>
      <c r="D150" s="14"/>
      <c r="E150" s="14"/>
      <c r="F150" s="14"/>
      <c r="G150" s="14"/>
    </row>
    <row r="151" spans="3:7" hidden="1">
      <c r="C151" s="14"/>
      <c r="D151" s="14"/>
      <c r="E151" s="14"/>
      <c r="F151" s="14"/>
      <c r="G151" s="14"/>
    </row>
    <row r="152" spans="3:7" hidden="1">
      <c r="C152" s="14"/>
      <c r="D152" s="14"/>
      <c r="E152" s="14"/>
      <c r="F152" s="14"/>
      <c r="G152" s="14"/>
    </row>
    <row r="153" spans="3:7" hidden="1">
      <c r="C153" s="14"/>
      <c r="D153" s="14"/>
      <c r="E153" s="14"/>
      <c r="F153" s="14"/>
      <c r="G153" s="14"/>
    </row>
    <row r="154" spans="3:7" hidden="1">
      <c r="C154" s="14"/>
      <c r="D154" s="14"/>
      <c r="E154" s="14"/>
      <c r="F154" s="14"/>
      <c r="G154" s="14"/>
    </row>
    <row r="155" spans="3:7" hidden="1">
      <c r="C155" s="14"/>
      <c r="D155" s="14"/>
      <c r="E155" s="14"/>
      <c r="F155" s="14"/>
      <c r="G155" s="14"/>
    </row>
    <row r="156" spans="3:7" hidden="1">
      <c r="C156" s="14"/>
      <c r="D156" s="14"/>
      <c r="E156" s="14"/>
      <c r="F156" s="14"/>
      <c r="G156" s="14"/>
    </row>
    <row r="157" spans="3:7" hidden="1">
      <c r="C157" s="14"/>
      <c r="D157" s="14"/>
      <c r="E157" s="14"/>
      <c r="F157" s="14"/>
      <c r="G157" s="14"/>
    </row>
    <row r="158" spans="3:7" hidden="1">
      <c r="C158" s="14"/>
      <c r="D158" s="14"/>
      <c r="E158" s="14"/>
      <c r="F158" s="14"/>
      <c r="G158" s="14"/>
    </row>
    <row r="159" spans="3:7" hidden="1">
      <c r="C159" s="14"/>
      <c r="D159" s="14"/>
      <c r="E159" s="14"/>
      <c r="F159" s="14"/>
      <c r="G159" s="14"/>
    </row>
    <row r="160" spans="3:7" hidden="1">
      <c r="C160" s="14"/>
      <c r="D160" s="14"/>
      <c r="E160" s="14"/>
      <c r="F160" s="14"/>
      <c r="G160" s="14"/>
    </row>
    <row r="161" spans="3:7" hidden="1">
      <c r="C161" s="14"/>
      <c r="D161" s="14"/>
      <c r="E161" s="14"/>
      <c r="F161" s="14"/>
      <c r="G161" s="14"/>
    </row>
    <row r="162" spans="3:7" hidden="1">
      <c r="C162" s="14"/>
      <c r="D162" s="14"/>
      <c r="E162" s="14"/>
      <c r="F162" s="14"/>
      <c r="G162" s="14"/>
    </row>
    <row r="163" spans="3:7" hidden="1">
      <c r="C163" s="14"/>
      <c r="D163" s="14"/>
      <c r="E163" s="14"/>
      <c r="F163" s="14"/>
      <c r="G163" s="14"/>
    </row>
    <row r="164" spans="3:7" hidden="1">
      <c r="C164" s="14"/>
      <c r="D164" s="14"/>
      <c r="E164" s="14"/>
      <c r="F164" s="14"/>
      <c r="G164" s="14"/>
    </row>
    <row r="165" spans="3:7" hidden="1">
      <c r="C165" s="14"/>
      <c r="D165" s="14"/>
      <c r="E165" s="14"/>
      <c r="F165" s="14"/>
      <c r="G165" s="14"/>
    </row>
    <row r="166" spans="3:7" hidden="1">
      <c r="C166" s="14"/>
      <c r="D166" s="14"/>
      <c r="E166" s="14"/>
      <c r="F166" s="14"/>
      <c r="G166" s="14"/>
    </row>
    <row r="167" spans="3:7" hidden="1">
      <c r="C167" s="14"/>
      <c r="D167" s="14"/>
      <c r="E167" s="14"/>
      <c r="F167" s="14"/>
      <c r="G167" s="14"/>
    </row>
    <row r="168" spans="3:7" hidden="1">
      <c r="C168" s="14"/>
      <c r="D168" s="14"/>
      <c r="E168" s="14"/>
      <c r="F168" s="14"/>
      <c r="G168" s="14"/>
    </row>
    <row r="169" spans="3:7" hidden="1">
      <c r="C169" s="14"/>
      <c r="D169" s="14"/>
      <c r="E169" s="14"/>
      <c r="F169" s="14"/>
      <c r="G169" s="14"/>
    </row>
    <row r="170" spans="3:7" hidden="1">
      <c r="C170" s="14"/>
      <c r="D170" s="14"/>
      <c r="E170" s="14"/>
      <c r="F170" s="14"/>
      <c r="G170" s="14"/>
    </row>
    <row r="171" spans="3:7" hidden="1">
      <c r="C171" s="14"/>
      <c r="D171" s="14"/>
      <c r="E171" s="14"/>
      <c r="F171" s="14"/>
      <c r="G171" s="14"/>
    </row>
    <row r="172" spans="3:7" hidden="1">
      <c r="C172" s="14"/>
      <c r="D172" s="14"/>
      <c r="E172" s="14"/>
      <c r="F172" s="14"/>
      <c r="G172" s="14"/>
    </row>
    <row r="173" spans="3:7" hidden="1">
      <c r="C173" s="14"/>
      <c r="D173" s="14"/>
      <c r="E173" s="14"/>
      <c r="F173" s="14"/>
      <c r="G173" s="14"/>
    </row>
    <row r="174" spans="3:7" hidden="1">
      <c r="C174" s="14"/>
      <c r="D174" s="14"/>
      <c r="E174" s="14"/>
      <c r="F174" s="14"/>
      <c r="G174" s="14"/>
    </row>
    <row r="175" spans="3:7" hidden="1">
      <c r="C175" s="14"/>
      <c r="D175" s="14"/>
      <c r="E175" s="14"/>
      <c r="F175" s="14"/>
      <c r="G175" s="14"/>
    </row>
    <row r="176" spans="3:7" hidden="1">
      <c r="C176" s="14"/>
      <c r="D176" s="14"/>
      <c r="E176" s="14"/>
      <c r="F176" s="14"/>
      <c r="G176" s="14"/>
    </row>
    <row r="177" spans="3:7" hidden="1">
      <c r="C177" s="14"/>
      <c r="D177" s="14"/>
      <c r="E177" s="14"/>
      <c r="F177" s="14"/>
      <c r="G177" s="14"/>
    </row>
    <row r="178" spans="3:7" hidden="1">
      <c r="C178" s="14"/>
      <c r="D178" s="14"/>
      <c r="E178" s="14"/>
      <c r="F178" s="14"/>
      <c r="G178" s="14"/>
    </row>
    <row r="179" spans="3:7" hidden="1">
      <c r="C179" s="14"/>
      <c r="D179" s="14"/>
      <c r="E179" s="14"/>
      <c r="F179" s="14"/>
      <c r="G179" s="14"/>
    </row>
    <row r="180" spans="3:7" hidden="1">
      <c r="C180" s="14"/>
      <c r="D180" s="14"/>
      <c r="E180" s="14"/>
      <c r="F180" s="14"/>
      <c r="G180" s="14"/>
    </row>
    <row r="181" spans="3:7" hidden="1">
      <c r="C181" s="14"/>
      <c r="D181" s="14"/>
      <c r="E181" s="14"/>
      <c r="F181" s="14"/>
      <c r="G181" s="14"/>
    </row>
    <row r="182" spans="3:7" hidden="1">
      <c r="C182" s="14"/>
      <c r="D182" s="14"/>
      <c r="E182" s="14"/>
      <c r="F182" s="14"/>
      <c r="G182" s="14"/>
    </row>
    <row r="183" spans="3:7" hidden="1">
      <c r="C183" s="14"/>
      <c r="D183" s="14"/>
      <c r="E183" s="14"/>
      <c r="F183" s="14"/>
      <c r="G183" s="14"/>
    </row>
    <row r="184" spans="3:7" hidden="1">
      <c r="C184" s="14"/>
      <c r="D184" s="14"/>
      <c r="E184" s="14"/>
      <c r="F184" s="14"/>
      <c r="G184" s="14"/>
    </row>
    <row r="185" spans="3:7" hidden="1">
      <c r="C185" s="14"/>
      <c r="D185" s="14"/>
      <c r="E185" s="14"/>
      <c r="F185" s="14"/>
      <c r="G185" s="14"/>
    </row>
    <row r="186" spans="3:7" hidden="1">
      <c r="C186" s="14"/>
      <c r="D186" s="14"/>
      <c r="E186" s="14"/>
      <c r="F186" s="14"/>
      <c r="G186" s="14"/>
    </row>
    <row r="187" spans="3:7" hidden="1">
      <c r="C187" s="14"/>
      <c r="D187" s="14"/>
      <c r="E187" s="14"/>
      <c r="F187" s="14"/>
      <c r="G187" s="14"/>
    </row>
    <row r="188" spans="3:7" hidden="1">
      <c r="C188" s="14"/>
      <c r="D188" s="14"/>
      <c r="E188" s="14"/>
      <c r="F188" s="14"/>
      <c r="G188" s="14"/>
    </row>
    <row r="189" spans="3:7" hidden="1">
      <c r="C189" s="14"/>
      <c r="D189" s="14"/>
      <c r="E189" s="14"/>
      <c r="F189" s="14"/>
      <c r="G189" s="14"/>
    </row>
    <row r="190" spans="3:7" hidden="1">
      <c r="C190" s="14"/>
      <c r="D190" s="14"/>
      <c r="E190" s="14"/>
      <c r="F190" s="14"/>
      <c r="G190" s="14"/>
    </row>
    <row r="191" spans="3:7" hidden="1">
      <c r="C191" s="14"/>
      <c r="D191" s="14"/>
      <c r="E191" s="14"/>
      <c r="F191" s="14"/>
      <c r="G191" s="14"/>
    </row>
    <row r="192" spans="3:7" hidden="1">
      <c r="C192" s="14"/>
      <c r="D192" s="14"/>
      <c r="E192" s="14"/>
      <c r="F192" s="14"/>
      <c r="G192" s="14"/>
    </row>
    <row r="193" spans="3:7" hidden="1">
      <c r="C193" s="14"/>
      <c r="D193" s="14"/>
      <c r="E193" s="14"/>
      <c r="F193" s="14"/>
      <c r="G193" s="14"/>
    </row>
    <row r="194" spans="3:7" hidden="1">
      <c r="C194" s="14"/>
      <c r="D194" s="14"/>
      <c r="E194" s="14"/>
      <c r="F194" s="14"/>
      <c r="G194" s="14"/>
    </row>
    <row r="195" spans="3:7" hidden="1">
      <c r="C195" s="14"/>
      <c r="D195" s="14"/>
      <c r="E195" s="14"/>
      <c r="F195" s="14"/>
      <c r="G195" s="14"/>
    </row>
    <row r="196" spans="3:7" hidden="1">
      <c r="C196" s="14"/>
      <c r="D196" s="14"/>
      <c r="E196" s="14"/>
      <c r="F196" s="14"/>
      <c r="G196" s="14"/>
    </row>
    <row r="197" spans="3:7" hidden="1">
      <c r="C197" s="14"/>
      <c r="D197" s="14"/>
      <c r="E197" s="14"/>
      <c r="F197" s="14"/>
      <c r="G197" s="14"/>
    </row>
    <row r="198" spans="3:7" hidden="1">
      <c r="C198" s="14"/>
      <c r="D198" s="14"/>
      <c r="E198" s="14"/>
      <c r="F198" s="14"/>
      <c r="G198" s="14"/>
    </row>
    <row r="199" spans="3:7" hidden="1">
      <c r="C199" s="14"/>
      <c r="D199" s="14"/>
      <c r="E199" s="14"/>
      <c r="F199" s="14"/>
      <c r="G199" s="14"/>
    </row>
    <row r="200" spans="3:7" hidden="1">
      <c r="C200" s="14"/>
      <c r="D200" s="14"/>
      <c r="E200" s="14"/>
      <c r="F200" s="14"/>
      <c r="G200" s="14"/>
    </row>
    <row r="201" spans="3:7" hidden="1">
      <c r="C201" s="14"/>
      <c r="D201" s="14"/>
      <c r="E201" s="14"/>
      <c r="F201" s="14"/>
      <c r="G201" s="14"/>
    </row>
    <row r="202" spans="3:7" hidden="1">
      <c r="C202" s="14"/>
      <c r="D202" s="14"/>
      <c r="E202" s="14"/>
      <c r="F202" s="14"/>
      <c r="G202" s="14"/>
    </row>
    <row r="203" spans="3:7" hidden="1">
      <c r="C203" s="14"/>
      <c r="D203" s="14"/>
      <c r="E203" s="14"/>
      <c r="F203" s="14"/>
      <c r="G203" s="14"/>
    </row>
    <row r="204" spans="3:7" hidden="1">
      <c r="C204" s="14"/>
      <c r="D204" s="14"/>
      <c r="E204" s="14"/>
      <c r="F204" s="14"/>
      <c r="G204" s="14"/>
    </row>
    <row r="205" spans="3:7" hidden="1">
      <c r="C205" s="14"/>
      <c r="D205" s="14"/>
      <c r="E205" s="14"/>
      <c r="F205" s="14"/>
      <c r="G205" s="14"/>
    </row>
    <row r="206" spans="3:7" hidden="1">
      <c r="C206" s="14"/>
      <c r="D206" s="14"/>
      <c r="E206" s="14"/>
      <c r="F206" s="14"/>
      <c r="G206" s="14"/>
    </row>
    <row r="207" spans="3:7" hidden="1">
      <c r="C207" s="14"/>
      <c r="D207" s="14"/>
      <c r="E207" s="14"/>
      <c r="F207" s="14"/>
      <c r="G207" s="14"/>
    </row>
    <row r="208" spans="3:7" hidden="1">
      <c r="C208" s="14"/>
      <c r="D208" s="14"/>
      <c r="E208" s="14"/>
      <c r="F208" s="14"/>
      <c r="G208" s="14"/>
    </row>
    <row r="209" spans="3:7" hidden="1">
      <c r="C209" s="14"/>
      <c r="D209" s="14"/>
      <c r="E209" s="14"/>
      <c r="F209" s="14"/>
      <c r="G209" s="14"/>
    </row>
    <row r="210" spans="3:7" hidden="1">
      <c r="C210" s="14"/>
      <c r="D210" s="14"/>
      <c r="E210" s="14"/>
      <c r="F210" s="14"/>
      <c r="G210" s="14"/>
    </row>
    <row r="211" spans="3:7" hidden="1">
      <c r="C211" s="14"/>
      <c r="D211" s="14"/>
      <c r="E211" s="14"/>
      <c r="F211" s="14"/>
      <c r="G211" s="14"/>
    </row>
    <row r="212" spans="3:7" hidden="1">
      <c r="C212" s="14"/>
      <c r="D212" s="14"/>
      <c r="E212" s="14"/>
      <c r="F212" s="14"/>
      <c r="G212" s="14"/>
    </row>
    <row r="213" spans="3:7" hidden="1">
      <c r="C213" s="14"/>
      <c r="D213" s="14"/>
      <c r="E213" s="14"/>
      <c r="F213" s="14"/>
      <c r="G213" s="14"/>
    </row>
    <row r="214" spans="3:7" hidden="1">
      <c r="C214" s="14"/>
      <c r="D214" s="14"/>
      <c r="E214" s="14"/>
      <c r="F214" s="14"/>
      <c r="G214" s="14"/>
    </row>
    <row r="215" spans="3:7" hidden="1">
      <c r="C215" s="14"/>
      <c r="D215" s="14"/>
      <c r="E215" s="14"/>
      <c r="F215" s="14"/>
      <c r="G215" s="14"/>
    </row>
    <row r="216" spans="3:7" hidden="1">
      <c r="C216" s="14"/>
      <c r="D216" s="14"/>
      <c r="E216" s="14"/>
      <c r="F216" s="14"/>
      <c r="G216" s="14"/>
    </row>
    <row r="217" spans="3:7" hidden="1">
      <c r="C217" s="14"/>
      <c r="D217" s="14"/>
      <c r="E217" s="14"/>
      <c r="F217" s="14"/>
      <c r="G217" s="14"/>
    </row>
    <row r="218" spans="3:7" hidden="1">
      <c r="C218" s="14"/>
      <c r="D218" s="14"/>
      <c r="E218" s="14"/>
      <c r="F218" s="14"/>
      <c r="G218" s="14"/>
    </row>
    <row r="219" spans="3:7" hidden="1">
      <c r="C219" s="14"/>
      <c r="D219" s="14"/>
      <c r="E219" s="14"/>
      <c r="F219" s="14"/>
      <c r="G219" s="14"/>
    </row>
    <row r="220" spans="3:7" hidden="1">
      <c r="C220" s="14"/>
      <c r="D220" s="14"/>
      <c r="E220" s="14"/>
      <c r="F220" s="14"/>
      <c r="G220" s="14"/>
    </row>
    <row r="221" spans="3:7" hidden="1">
      <c r="C221" s="14"/>
      <c r="D221" s="14"/>
      <c r="E221" s="14"/>
      <c r="F221" s="14"/>
      <c r="G221" s="14"/>
    </row>
    <row r="222" spans="3:7" hidden="1">
      <c r="C222" s="14"/>
      <c r="D222" s="14"/>
      <c r="E222" s="14"/>
      <c r="F222" s="14"/>
      <c r="G222" s="14"/>
    </row>
    <row r="223" spans="3:7" hidden="1">
      <c r="C223" s="14"/>
      <c r="D223" s="14"/>
      <c r="E223" s="14"/>
      <c r="F223" s="14"/>
      <c r="G223" s="14"/>
    </row>
    <row r="224" spans="3:7" hidden="1">
      <c r="C224" s="14"/>
      <c r="D224" s="14"/>
      <c r="E224" s="14"/>
      <c r="F224" s="14"/>
      <c r="G224" s="14"/>
    </row>
    <row r="225" spans="3:7" hidden="1">
      <c r="C225" s="14"/>
      <c r="D225" s="14"/>
      <c r="E225" s="14"/>
      <c r="F225" s="14"/>
      <c r="G225" s="14"/>
    </row>
    <row r="226" spans="3:7" hidden="1">
      <c r="C226" s="14"/>
      <c r="D226" s="14"/>
      <c r="E226" s="14"/>
      <c r="F226" s="14"/>
      <c r="G226" s="14"/>
    </row>
    <row r="227" spans="3:7" hidden="1">
      <c r="C227" s="14"/>
      <c r="D227" s="14"/>
      <c r="E227" s="14"/>
      <c r="F227" s="14"/>
      <c r="G227" s="14"/>
    </row>
    <row r="228" spans="3:7" hidden="1">
      <c r="C228" s="14"/>
      <c r="D228" s="14"/>
      <c r="E228" s="14"/>
      <c r="F228" s="14"/>
      <c r="G228" s="14"/>
    </row>
    <row r="229" spans="3:7" hidden="1">
      <c r="C229" s="14"/>
      <c r="D229" s="14"/>
      <c r="E229" s="14"/>
      <c r="F229" s="14"/>
      <c r="G229" s="14"/>
    </row>
    <row r="230" spans="3:7" hidden="1">
      <c r="C230" s="14"/>
      <c r="D230" s="14"/>
      <c r="E230" s="14"/>
      <c r="F230" s="14"/>
      <c r="G230" s="14"/>
    </row>
    <row r="231" spans="3:7" hidden="1">
      <c r="C231" s="14"/>
      <c r="D231" s="14"/>
      <c r="E231" s="14"/>
      <c r="F231" s="14"/>
      <c r="G231" s="14"/>
    </row>
    <row r="232" spans="3:7" hidden="1">
      <c r="C232" s="14"/>
      <c r="D232" s="14"/>
      <c r="E232" s="14"/>
      <c r="F232" s="14"/>
      <c r="G232" s="14"/>
    </row>
    <row r="233" spans="3:7" hidden="1">
      <c r="C233" s="14"/>
      <c r="D233" s="14"/>
      <c r="E233" s="14"/>
      <c r="F233" s="14"/>
      <c r="G233" s="14"/>
    </row>
    <row r="234" spans="3:7" hidden="1">
      <c r="C234" s="14"/>
      <c r="D234" s="14"/>
      <c r="E234" s="14"/>
      <c r="F234" s="14"/>
      <c r="G234" s="14"/>
    </row>
    <row r="235" spans="3:7" hidden="1">
      <c r="C235" s="14"/>
      <c r="D235" s="14"/>
      <c r="E235" s="14"/>
      <c r="F235" s="14"/>
      <c r="G235" s="14"/>
    </row>
    <row r="236" spans="3:7" hidden="1">
      <c r="C236" s="14"/>
      <c r="D236" s="14"/>
      <c r="E236" s="14"/>
      <c r="F236" s="14"/>
      <c r="G236" s="14"/>
    </row>
    <row r="237" spans="3:7" hidden="1">
      <c r="C237" s="14"/>
      <c r="D237" s="14"/>
      <c r="E237" s="14"/>
      <c r="F237" s="14"/>
      <c r="G237" s="14"/>
    </row>
    <row r="238" spans="3:7" hidden="1">
      <c r="C238" s="14"/>
      <c r="D238" s="14"/>
      <c r="E238" s="14"/>
      <c r="F238" s="14"/>
      <c r="G238" s="14"/>
    </row>
    <row r="239" spans="3:7" hidden="1">
      <c r="C239" s="14"/>
      <c r="D239" s="14"/>
      <c r="E239" s="14"/>
      <c r="F239" s="14"/>
      <c r="G239" s="14"/>
    </row>
    <row r="240" spans="3:7" hidden="1">
      <c r="C240" s="14"/>
      <c r="D240" s="14"/>
      <c r="E240" s="14"/>
      <c r="F240" s="14"/>
      <c r="G240" s="14"/>
    </row>
    <row r="241" spans="3:7" hidden="1">
      <c r="C241" s="14"/>
      <c r="D241" s="14"/>
      <c r="E241" s="14"/>
      <c r="F241" s="14"/>
      <c r="G241" s="14"/>
    </row>
    <row r="242" spans="3:7" hidden="1">
      <c r="C242" s="14"/>
      <c r="D242" s="14"/>
      <c r="E242" s="14"/>
      <c r="F242" s="14"/>
      <c r="G242" s="14"/>
    </row>
    <row r="243" spans="3:7" hidden="1">
      <c r="C243" s="14"/>
      <c r="D243" s="14"/>
      <c r="E243" s="14"/>
      <c r="F243" s="14"/>
      <c r="G243" s="14"/>
    </row>
    <row r="244" spans="3:7" hidden="1">
      <c r="C244" s="14"/>
      <c r="D244" s="14"/>
      <c r="E244" s="14"/>
      <c r="F244" s="14"/>
      <c r="G244" s="14"/>
    </row>
    <row r="245" spans="3:7" hidden="1">
      <c r="C245" s="14"/>
      <c r="D245" s="14"/>
      <c r="E245" s="14"/>
      <c r="F245" s="14"/>
      <c r="G245" s="14"/>
    </row>
    <row r="246" spans="3:7" hidden="1">
      <c r="C246" s="14"/>
      <c r="D246" s="14"/>
      <c r="E246" s="14"/>
      <c r="F246" s="14"/>
      <c r="G246" s="14"/>
    </row>
    <row r="247" spans="3:7" hidden="1">
      <c r="C247" s="14"/>
      <c r="D247" s="14"/>
      <c r="E247" s="14"/>
      <c r="F247" s="14"/>
      <c r="G247" s="14"/>
    </row>
    <row r="248" spans="3:7" hidden="1">
      <c r="C248" s="14"/>
      <c r="D248" s="14"/>
      <c r="E248" s="14"/>
      <c r="F248" s="14"/>
      <c r="G248" s="14"/>
    </row>
    <row r="249" spans="3:7" hidden="1">
      <c r="C249" s="14"/>
      <c r="D249" s="14"/>
      <c r="E249" s="14"/>
      <c r="F249" s="14"/>
      <c r="G249" s="14"/>
    </row>
    <row r="250" spans="3:7" hidden="1">
      <c r="C250" s="14"/>
      <c r="D250" s="14"/>
      <c r="E250" s="14"/>
      <c r="F250" s="14"/>
      <c r="G250" s="14"/>
    </row>
    <row r="251" spans="3:7" hidden="1">
      <c r="C251" s="14"/>
      <c r="D251" s="14"/>
      <c r="E251" s="14"/>
      <c r="F251" s="14"/>
      <c r="G251" s="14"/>
    </row>
    <row r="252" spans="3:7" hidden="1">
      <c r="C252" s="14"/>
      <c r="D252" s="14"/>
      <c r="E252" s="14"/>
      <c r="F252" s="14"/>
      <c r="G252" s="14"/>
    </row>
    <row r="253" spans="3:7" hidden="1">
      <c r="C253" s="14"/>
      <c r="D253" s="14"/>
      <c r="E253" s="14"/>
      <c r="F253" s="14"/>
      <c r="G253" s="14"/>
    </row>
    <row r="254" spans="3:7" hidden="1">
      <c r="C254" s="14"/>
      <c r="D254" s="14"/>
      <c r="E254" s="14"/>
      <c r="F254" s="14"/>
      <c r="G254" s="14"/>
    </row>
    <row r="255" spans="3:7" hidden="1">
      <c r="C255" s="14"/>
      <c r="D255" s="14"/>
      <c r="E255" s="14"/>
      <c r="F255" s="14"/>
      <c r="G255" s="14"/>
    </row>
    <row r="256" spans="3:7" hidden="1">
      <c r="C256" s="14"/>
      <c r="D256" s="14"/>
      <c r="E256" s="14"/>
      <c r="F256" s="14"/>
      <c r="G256" s="14"/>
    </row>
    <row r="257" spans="3:7" hidden="1">
      <c r="C257" s="14"/>
      <c r="D257" s="14"/>
      <c r="E257" s="14"/>
      <c r="F257" s="14"/>
      <c r="G257" s="14"/>
    </row>
    <row r="258" spans="3:7" hidden="1">
      <c r="C258" s="14"/>
      <c r="D258" s="14"/>
      <c r="E258" s="14"/>
      <c r="F258" s="14"/>
      <c r="G258" s="14"/>
    </row>
    <row r="259" spans="3:7" hidden="1">
      <c r="C259" s="14"/>
      <c r="D259" s="14"/>
      <c r="E259" s="14"/>
      <c r="F259" s="14"/>
      <c r="G259" s="14"/>
    </row>
    <row r="260" spans="3:7" hidden="1">
      <c r="C260" s="14"/>
      <c r="D260" s="14"/>
      <c r="E260" s="14"/>
      <c r="F260" s="14"/>
      <c r="G260" s="14"/>
    </row>
    <row r="261" spans="3:7" hidden="1">
      <c r="C261" s="14"/>
      <c r="D261" s="14"/>
      <c r="E261" s="14"/>
      <c r="F261" s="14"/>
      <c r="G261" s="14"/>
    </row>
    <row r="262" spans="3:7" hidden="1">
      <c r="C262" s="14"/>
      <c r="D262" s="14"/>
      <c r="E262" s="14"/>
      <c r="F262" s="14"/>
      <c r="G262" s="14"/>
    </row>
    <row r="263" spans="3:7" hidden="1">
      <c r="C263" s="14"/>
      <c r="D263" s="14"/>
      <c r="E263" s="14"/>
      <c r="F263" s="14"/>
      <c r="G263" s="14"/>
    </row>
    <row r="264" spans="3:7" hidden="1">
      <c r="C264" s="14"/>
      <c r="D264" s="14"/>
      <c r="E264" s="14"/>
      <c r="F264" s="14"/>
      <c r="G264" s="14"/>
    </row>
    <row r="265" spans="3:7" hidden="1">
      <c r="C265" s="14"/>
      <c r="D265" s="14"/>
      <c r="E265" s="14"/>
      <c r="F265" s="14"/>
      <c r="G265" s="14"/>
    </row>
    <row r="266" spans="3:7" hidden="1">
      <c r="C266" s="14"/>
      <c r="D266" s="14"/>
      <c r="E266" s="14"/>
      <c r="F266" s="14"/>
      <c r="G266" s="14"/>
    </row>
    <row r="267" spans="3:7" hidden="1">
      <c r="C267" s="14"/>
      <c r="D267" s="14"/>
      <c r="E267" s="14"/>
      <c r="F267" s="14"/>
      <c r="G267" s="14"/>
    </row>
    <row r="268" spans="3:7" hidden="1">
      <c r="C268" s="14"/>
      <c r="D268" s="14"/>
      <c r="E268" s="14"/>
      <c r="F268" s="14"/>
      <c r="G268" s="14"/>
    </row>
    <row r="269" spans="3:7" hidden="1">
      <c r="C269" s="14"/>
      <c r="D269" s="14"/>
      <c r="E269" s="14"/>
      <c r="F269" s="14"/>
      <c r="G269" s="14"/>
    </row>
    <row r="270" spans="3:7" hidden="1">
      <c r="C270" s="14"/>
      <c r="D270" s="14"/>
      <c r="E270" s="14"/>
      <c r="F270" s="14"/>
      <c r="G270" s="14"/>
    </row>
    <row r="271" spans="3:7" hidden="1">
      <c r="C271" s="14"/>
      <c r="D271" s="14"/>
      <c r="E271" s="14"/>
      <c r="F271" s="14"/>
      <c r="G271" s="14"/>
    </row>
    <row r="272" spans="3:7" hidden="1">
      <c r="C272" s="14"/>
      <c r="D272" s="14"/>
      <c r="E272" s="14"/>
      <c r="F272" s="14"/>
      <c r="G272" s="14"/>
    </row>
    <row r="273" spans="3:7" hidden="1">
      <c r="C273" s="14"/>
      <c r="D273" s="14"/>
      <c r="E273" s="14"/>
      <c r="F273" s="14"/>
      <c r="G273" s="14"/>
    </row>
    <row r="274" spans="3:7" hidden="1">
      <c r="C274" s="14"/>
      <c r="D274" s="14"/>
      <c r="E274" s="14"/>
      <c r="F274" s="14"/>
      <c r="G274" s="14"/>
    </row>
    <row r="275" spans="3:7" hidden="1">
      <c r="C275" s="14"/>
      <c r="D275" s="14"/>
      <c r="E275" s="14"/>
      <c r="F275" s="14"/>
      <c r="G275" s="14"/>
    </row>
    <row r="276" spans="3:7" hidden="1">
      <c r="C276" s="14"/>
      <c r="D276" s="14"/>
      <c r="E276" s="14"/>
      <c r="F276" s="14"/>
      <c r="G276" s="14"/>
    </row>
    <row r="277" spans="3:7" hidden="1">
      <c r="C277" s="14"/>
      <c r="D277" s="14"/>
      <c r="E277" s="14"/>
      <c r="F277" s="14"/>
      <c r="G277" s="14"/>
    </row>
    <row r="278" spans="3:7" hidden="1">
      <c r="C278" s="14"/>
      <c r="D278" s="14"/>
      <c r="E278" s="14"/>
      <c r="F278" s="14"/>
      <c r="G278" s="14"/>
    </row>
    <row r="279" spans="3:7" hidden="1">
      <c r="C279" s="14"/>
      <c r="D279" s="14"/>
      <c r="E279" s="14"/>
      <c r="F279" s="14"/>
      <c r="G279" s="14"/>
    </row>
    <row r="280" spans="3:7" hidden="1">
      <c r="C280" s="14"/>
      <c r="D280" s="14"/>
      <c r="E280" s="14"/>
      <c r="F280" s="14"/>
      <c r="G280" s="14"/>
    </row>
    <row r="281" spans="3:7" hidden="1">
      <c r="C281" s="14"/>
      <c r="D281" s="14"/>
      <c r="E281" s="14"/>
      <c r="F281" s="14"/>
      <c r="G281" s="14"/>
    </row>
    <row r="282" spans="3:7" hidden="1">
      <c r="C282" s="14"/>
      <c r="D282" s="14"/>
      <c r="E282" s="14"/>
      <c r="F282" s="14"/>
      <c r="G282" s="14"/>
    </row>
    <row r="283" spans="3:7" hidden="1">
      <c r="C283" s="14"/>
      <c r="D283" s="14"/>
      <c r="E283" s="14"/>
      <c r="F283" s="14"/>
      <c r="G283" s="14"/>
    </row>
    <row r="284" spans="3:7" hidden="1">
      <c r="C284" s="14"/>
      <c r="D284" s="14"/>
      <c r="E284" s="14"/>
      <c r="F284" s="14"/>
      <c r="G284" s="14"/>
    </row>
    <row r="285" spans="3:7" hidden="1">
      <c r="C285" s="14"/>
      <c r="D285" s="14"/>
      <c r="E285" s="14"/>
      <c r="F285" s="14"/>
      <c r="G285" s="14"/>
    </row>
    <row r="286" spans="3:7" hidden="1">
      <c r="C286" s="14"/>
      <c r="D286" s="14"/>
      <c r="E286" s="14"/>
      <c r="F286" s="14"/>
      <c r="G286" s="14"/>
    </row>
    <row r="287" spans="3:7" hidden="1">
      <c r="C287" s="14"/>
      <c r="D287" s="14"/>
      <c r="E287" s="14"/>
      <c r="F287" s="14"/>
      <c r="G287" s="14"/>
    </row>
    <row r="288" spans="3:7" hidden="1">
      <c r="C288" s="14"/>
      <c r="D288" s="14"/>
      <c r="E288" s="14"/>
      <c r="F288" s="14"/>
      <c r="G288" s="14"/>
    </row>
    <row r="289" spans="3:7" hidden="1">
      <c r="C289" s="14"/>
      <c r="D289" s="14"/>
      <c r="E289" s="14"/>
      <c r="F289" s="14"/>
      <c r="G289" s="14"/>
    </row>
    <row r="290" spans="3:7" hidden="1">
      <c r="C290" s="14"/>
      <c r="D290" s="14"/>
      <c r="E290" s="14"/>
      <c r="F290" s="14"/>
      <c r="G290" s="14"/>
    </row>
    <row r="291" spans="3:7" hidden="1">
      <c r="C291" s="14"/>
      <c r="D291" s="14"/>
      <c r="E291" s="14"/>
      <c r="F291" s="14"/>
      <c r="G291" s="14"/>
    </row>
    <row r="292" spans="3:7" hidden="1">
      <c r="C292" s="14"/>
      <c r="D292" s="14"/>
      <c r="E292" s="14"/>
      <c r="F292" s="14"/>
      <c r="G292" s="14"/>
    </row>
    <row r="293" spans="3:7" hidden="1">
      <c r="C293" s="14"/>
      <c r="D293" s="14"/>
      <c r="E293" s="14"/>
      <c r="F293" s="14"/>
      <c r="G293" s="14"/>
    </row>
    <row r="294" spans="3:7" hidden="1">
      <c r="C294" s="14"/>
      <c r="D294" s="14"/>
      <c r="E294" s="14"/>
      <c r="F294" s="14"/>
      <c r="G294" s="14"/>
    </row>
    <row r="295" spans="3:7" hidden="1">
      <c r="C295" s="14"/>
      <c r="D295" s="14"/>
      <c r="E295" s="14"/>
      <c r="F295" s="14"/>
      <c r="G295" s="14"/>
    </row>
    <row r="296" spans="3:7" hidden="1">
      <c r="C296" s="14"/>
      <c r="D296" s="14"/>
      <c r="E296" s="14"/>
      <c r="F296" s="14"/>
      <c r="G296" s="14"/>
    </row>
    <row r="297" spans="3:7" hidden="1">
      <c r="C297" s="14"/>
      <c r="D297" s="14"/>
      <c r="E297" s="14"/>
      <c r="F297" s="14"/>
      <c r="G297" s="14"/>
    </row>
    <row r="298" spans="3:7" hidden="1">
      <c r="C298" s="14"/>
      <c r="D298" s="14"/>
      <c r="E298" s="14"/>
      <c r="F298" s="14"/>
      <c r="G298" s="14"/>
    </row>
    <row r="299" spans="3:7" hidden="1">
      <c r="C299" s="14"/>
      <c r="D299" s="14"/>
      <c r="E299" s="14"/>
      <c r="F299" s="14"/>
      <c r="G299" s="14"/>
    </row>
    <row r="300" spans="3:7" hidden="1">
      <c r="C300" s="14"/>
      <c r="D300" s="14"/>
      <c r="E300" s="14"/>
      <c r="F300" s="14"/>
      <c r="G300" s="14"/>
    </row>
    <row r="301" spans="3:7" hidden="1">
      <c r="C301" s="14"/>
      <c r="D301" s="14"/>
      <c r="E301" s="14"/>
      <c r="F301" s="14"/>
      <c r="G301" s="14"/>
    </row>
    <row r="302" spans="3:7" hidden="1">
      <c r="C302" s="14"/>
      <c r="D302" s="14"/>
      <c r="E302" s="14"/>
      <c r="F302" s="14"/>
      <c r="G302" s="14"/>
    </row>
    <row r="303" spans="3:7" hidden="1">
      <c r="C303" s="14"/>
      <c r="D303" s="14"/>
      <c r="E303" s="14"/>
      <c r="F303" s="14"/>
      <c r="G303" s="14"/>
    </row>
    <row r="304" spans="3:7" hidden="1">
      <c r="C304" s="14"/>
      <c r="D304" s="14"/>
      <c r="E304" s="14"/>
      <c r="F304" s="14"/>
      <c r="G304" s="14"/>
    </row>
    <row r="305" spans="3:7" hidden="1">
      <c r="C305" s="14"/>
      <c r="D305" s="14"/>
      <c r="E305" s="14"/>
      <c r="F305" s="14"/>
      <c r="G305" s="14"/>
    </row>
    <row r="306" spans="3:7" hidden="1">
      <c r="C306" s="14"/>
      <c r="D306" s="14"/>
      <c r="E306" s="14"/>
      <c r="F306" s="14"/>
      <c r="G306" s="14"/>
    </row>
    <row r="307" spans="3:7" hidden="1">
      <c r="C307" s="14"/>
      <c r="D307" s="14"/>
      <c r="E307" s="14"/>
      <c r="F307" s="14"/>
      <c r="G307" s="14"/>
    </row>
    <row r="308" spans="3:7" hidden="1">
      <c r="C308" s="14"/>
      <c r="D308" s="14"/>
      <c r="E308" s="14"/>
      <c r="F308" s="14"/>
      <c r="G308" s="14"/>
    </row>
    <row r="309" spans="3:7" hidden="1">
      <c r="C309" s="14"/>
      <c r="D309" s="14"/>
      <c r="E309" s="14"/>
      <c r="F309" s="14"/>
      <c r="G309" s="14"/>
    </row>
    <row r="310" spans="3:7" hidden="1">
      <c r="C310" s="14"/>
      <c r="D310" s="14"/>
      <c r="E310" s="14"/>
      <c r="F310" s="14"/>
      <c r="G310" s="14"/>
    </row>
    <row r="311" spans="3:7" hidden="1">
      <c r="C311" s="14"/>
      <c r="D311" s="14"/>
      <c r="E311" s="14"/>
      <c r="F311" s="14"/>
      <c r="G311" s="14"/>
    </row>
    <row r="312" spans="3:7" hidden="1">
      <c r="C312" s="14"/>
      <c r="D312" s="14"/>
      <c r="E312" s="14"/>
      <c r="F312" s="14"/>
      <c r="G312" s="14"/>
    </row>
    <row r="313" spans="3:7" hidden="1">
      <c r="C313" s="14"/>
      <c r="D313" s="14"/>
      <c r="E313" s="14"/>
      <c r="F313" s="14"/>
      <c r="G313" s="14"/>
    </row>
    <row r="314" spans="3:7" hidden="1">
      <c r="C314" s="14"/>
      <c r="D314" s="14"/>
      <c r="E314" s="14"/>
      <c r="F314" s="14"/>
      <c r="G314" s="14"/>
    </row>
    <row r="315" spans="3:7" hidden="1">
      <c r="C315" s="14"/>
      <c r="D315" s="14"/>
      <c r="E315" s="14"/>
      <c r="F315" s="14"/>
      <c r="G315" s="14"/>
    </row>
    <row r="316" spans="3:7" hidden="1">
      <c r="C316" s="14"/>
      <c r="D316" s="14"/>
      <c r="E316" s="14"/>
      <c r="F316" s="14"/>
      <c r="G316" s="14"/>
    </row>
    <row r="317" spans="3:7" hidden="1">
      <c r="C317" s="14"/>
      <c r="D317" s="14"/>
      <c r="E317" s="14"/>
      <c r="F317" s="14"/>
      <c r="G317" s="14"/>
    </row>
    <row r="318" spans="3:7" hidden="1">
      <c r="C318" s="14"/>
      <c r="D318" s="14"/>
      <c r="E318" s="14"/>
      <c r="F318" s="14"/>
      <c r="G318" s="14"/>
    </row>
    <row r="319" spans="3:7" hidden="1">
      <c r="C319" s="14"/>
      <c r="D319" s="14"/>
      <c r="E319" s="14"/>
      <c r="F319" s="14"/>
      <c r="G319" s="14"/>
    </row>
    <row r="320" spans="3:7" hidden="1">
      <c r="C320" s="14"/>
      <c r="D320" s="14"/>
      <c r="E320" s="14"/>
      <c r="F320" s="14"/>
      <c r="G320" s="14"/>
    </row>
    <row r="321" spans="3:7" hidden="1">
      <c r="C321" s="14"/>
      <c r="D321" s="14"/>
      <c r="E321" s="14"/>
      <c r="F321" s="14"/>
      <c r="G321" s="14"/>
    </row>
    <row r="322" spans="3:7" hidden="1">
      <c r="C322" s="14"/>
      <c r="D322" s="14"/>
      <c r="E322" s="14"/>
      <c r="F322" s="14"/>
      <c r="G322" s="14"/>
    </row>
    <row r="323" spans="3:7" hidden="1">
      <c r="C323" s="14"/>
      <c r="D323" s="14"/>
      <c r="E323" s="14"/>
      <c r="F323" s="14"/>
      <c r="G323" s="14"/>
    </row>
    <row r="324" spans="3:7" hidden="1">
      <c r="C324" s="14"/>
      <c r="D324" s="14"/>
      <c r="E324" s="14"/>
      <c r="F324" s="14"/>
      <c r="G324" s="14"/>
    </row>
    <row r="325" spans="3:7" hidden="1">
      <c r="C325" s="14"/>
      <c r="D325" s="14"/>
      <c r="E325" s="14"/>
      <c r="F325" s="14"/>
      <c r="G325" s="14"/>
    </row>
    <row r="326" spans="3:7" hidden="1">
      <c r="C326" s="14"/>
      <c r="D326" s="14"/>
      <c r="E326" s="14"/>
      <c r="F326" s="14"/>
      <c r="G326" s="14"/>
    </row>
    <row r="327" spans="3:7" hidden="1">
      <c r="C327" s="14"/>
      <c r="D327" s="14"/>
      <c r="E327" s="14"/>
      <c r="F327" s="14"/>
      <c r="G327" s="14"/>
    </row>
    <row r="328" spans="3:7" hidden="1">
      <c r="C328" s="14"/>
      <c r="D328" s="14"/>
      <c r="E328" s="14"/>
      <c r="F328" s="14"/>
      <c r="G328" s="14"/>
    </row>
    <row r="329" spans="3:7" hidden="1">
      <c r="C329" s="14"/>
      <c r="D329" s="14"/>
      <c r="E329" s="14"/>
      <c r="F329" s="14"/>
      <c r="G329" s="14"/>
    </row>
    <row r="330" spans="3:7" hidden="1">
      <c r="C330" s="14"/>
      <c r="D330" s="14"/>
      <c r="E330" s="14"/>
      <c r="F330" s="14"/>
      <c r="G330" s="14"/>
    </row>
    <row r="331" spans="3:7" hidden="1">
      <c r="C331" s="14"/>
      <c r="D331" s="14"/>
      <c r="E331" s="14"/>
      <c r="F331" s="14"/>
      <c r="G331" s="14"/>
    </row>
    <row r="332" spans="3:7" hidden="1">
      <c r="C332" s="14"/>
      <c r="D332" s="14"/>
      <c r="E332" s="14"/>
      <c r="F332" s="14"/>
      <c r="G332" s="14"/>
    </row>
    <row r="333" spans="3:7" hidden="1">
      <c r="C333" s="14"/>
      <c r="D333" s="14"/>
      <c r="E333" s="14"/>
      <c r="F333" s="14"/>
      <c r="G333" s="14"/>
    </row>
    <row r="334" spans="3:7" hidden="1">
      <c r="C334" s="14"/>
      <c r="D334" s="14"/>
      <c r="E334" s="14"/>
      <c r="F334" s="14"/>
      <c r="G334" s="14"/>
    </row>
    <row r="335" spans="3:7" hidden="1">
      <c r="C335" s="14"/>
      <c r="D335" s="14"/>
      <c r="E335" s="14"/>
      <c r="F335" s="14"/>
      <c r="G335" s="14"/>
    </row>
    <row r="336" spans="3:7" hidden="1">
      <c r="C336" s="14"/>
      <c r="D336" s="14"/>
      <c r="E336" s="14"/>
      <c r="F336" s="14"/>
      <c r="G336" s="14"/>
    </row>
    <row r="337" spans="3:7" hidden="1">
      <c r="C337" s="14"/>
      <c r="D337" s="14"/>
      <c r="E337" s="14"/>
      <c r="F337" s="14"/>
      <c r="G337" s="14"/>
    </row>
    <row r="338" spans="3:7" hidden="1">
      <c r="C338" s="14"/>
      <c r="D338" s="14"/>
      <c r="E338" s="14"/>
      <c r="F338" s="14"/>
      <c r="G338" s="14"/>
    </row>
    <row r="339" spans="3:7" hidden="1">
      <c r="C339" s="14"/>
      <c r="D339" s="14"/>
      <c r="E339" s="14"/>
      <c r="F339" s="14"/>
      <c r="G339" s="14"/>
    </row>
    <row r="340" spans="3:7" hidden="1">
      <c r="C340" s="14"/>
      <c r="D340" s="14"/>
      <c r="E340" s="14"/>
      <c r="F340" s="14"/>
      <c r="G340" s="14"/>
    </row>
    <row r="341" spans="3:7" hidden="1">
      <c r="C341" s="14"/>
      <c r="D341" s="14"/>
      <c r="E341" s="14"/>
      <c r="F341" s="14"/>
      <c r="G341" s="14"/>
    </row>
    <row r="342" spans="3:7" hidden="1">
      <c r="C342" s="14"/>
      <c r="D342" s="14"/>
      <c r="E342" s="14"/>
      <c r="F342" s="14"/>
      <c r="G342" s="14"/>
    </row>
    <row r="343" spans="3:7" hidden="1">
      <c r="C343" s="14"/>
      <c r="D343" s="14"/>
      <c r="E343" s="14"/>
      <c r="F343" s="14"/>
      <c r="G343" s="14"/>
    </row>
    <row r="344" spans="3:7" hidden="1">
      <c r="C344" s="14"/>
      <c r="D344" s="14"/>
      <c r="E344" s="14"/>
      <c r="F344" s="14"/>
      <c r="G344" s="14"/>
    </row>
    <row r="345" spans="3:7" hidden="1">
      <c r="C345" s="14"/>
      <c r="D345" s="14"/>
      <c r="E345" s="14"/>
      <c r="F345" s="14"/>
      <c r="G345" s="14"/>
    </row>
    <row r="346" spans="3:7" hidden="1">
      <c r="C346" s="14"/>
      <c r="D346" s="14"/>
      <c r="E346" s="14"/>
      <c r="F346" s="14"/>
      <c r="G346" s="14"/>
    </row>
    <row r="347" spans="3:7" hidden="1">
      <c r="C347" s="14"/>
      <c r="D347" s="14"/>
      <c r="E347" s="14"/>
      <c r="F347" s="14"/>
      <c r="G347" s="14"/>
    </row>
    <row r="348" spans="3:7" hidden="1">
      <c r="C348" s="14"/>
      <c r="D348" s="14"/>
      <c r="E348" s="14"/>
      <c r="F348" s="14"/>
      <c r="G348" s="14"/>
    </row>
    <row r="349" spans="3:7" hidden="1">
      <c r="C349" s="14"/>
      <c r="D349" s="14"/>
      <c r="E349" s="14"/>
      <c r="F349" s="14"/>
      <c r="G349" s="14"/>
    </row>
    <row r="350" spans="3:7" hidden="1">
      <c r="C350" s="14"/>
      <c r="D350" s="14"/>
      <c r="E350" s="14"/>
      <c r="F350" s="14"/>
      <c r="G350" s="14"/>
    </row>
    <row r="351" spans="3:7" hidden="1">
      <c r="C351" s="14"/>
      <c r="D351" s="14"/>
      <c r="E351" s="14"/>
      <c r="F351" s="14"/>
      <c r="G351" s="14"/>
    </row>
    <row r="352" spans="3:7" hidden="1">
      <c r="C352" s="14"/>
      <c r="D352" s="14"/>
      <c r="E352" s="14"/>
      <c r="F352" s="14"/>
      <c r="G352" s="14"/>
    </row>
    <row r="353" spans="3:7" hidden="1">
      <c r="C353" s="14"/>
      <c r="D353" s="14"/>
      <c r="E353" s="14"/>
      <c r="F353" s="14"/>
      <c r="G353" s="14"/>
    </row>
    <row r="354" spans="3:7" hidden="1">
      <c r="C354" s="14"/>
      <c r="D354" s="14"/>
      <c r="E354" s="14"/>
      <c r="F354" s="14"/>
      <c r="G354" s="14"/>
    </row>
    <row r="355" spans="3:7" hidden="1">
      <c r="C355" s="14"/>
      <c r="D355" s="14"/>
      <c r="E355" s="14"/>
      <c r="F355" s="14"/>
      <c r="G355" s="14"/>
    </row>
    <row r="356" spans="3:7" hidden="1">
      <c r="C356" s="14"/>
      <c r="D356" s="14"/>
      <c r="E356" s="14"/>
      <c r="F356" s="14"/>
      <c r="G356" s="14"/>
    </row>
    <row r="357" spans="3:7" hidden="1">
      <c r="C357" s="14"/>
      <c r="D357" s="14"/>
      <c r="E357" s="14"/>
      <c r="F357" s="14"/>
      <c r="G357" s="14"/>
    </row>
    <row r="358" spans="3:7" hidden="1">
      <c r="C358" s="14"/>
      <c r="D358" s="14"/>
      <c r="E358" s="14"/>
      <c r="F358" s="14"/>
      <c r="G358" s="14"/>
    </row>
    <row r="359" spans="3:7" hidden="1">
      <c r="C359" s="14"/>
      <c r="D359" s="14"/>
      <c r="E359" s="14"/>
      <c r="F359" s="14"/>
      <c r="G359" s="14"/>
    </row>
    <row r="360" spans="3:7" hidden="1">
      <c r="C360" s="14"/>
      <c r="D360" s="14"/>
      <c r="E360" s="14"/>
      <c r="F360" s="14"/>
      <c r="G360" s="14"/>
    </row>
    <row r="361" spans="3:7" hidden="1">
      <c r="C361" s="14"/>
      <c r="D361" s="14"/>
      <c r="E361" s="14"/>
      <c r="F361" s="14"/>
      <c r="G361" s="14"/>
    </row>
    <row r="362" spans="3:7" hidden="1">
      <c r="C362" s="14"/>
      <c r="D362" s="14"/>
      <c r="E362" s="14"/>
      <c r="F362" s="14"/>
      <c r="G362" s="14"/>
    </row>
    <row r="363" spans="3:7" hidden="1">
      <c r="C363" s="14"/>
      <c r="D363" s="14"/>
      <c r="E363" s="14"/>
      <c r="F363" s="14"/>
      <c r="G363" s="14"/>
    </row>
    <row r="364" spans="3:7" hidden="1">
      <c r="C364" s="14"/>
      <c r="D364" s="14"/>
      <c r="E364" s="14"/>
      <c r="F364" s="14"/>
      <c r="G364" s="14"/>
    </row>
    <row r="365" spans="3:7" hidden="1">
      <c r="C365" s="14"/>
      <c r="D365" s="14"/>
      <c r="E365" s="14"/>
      <c r="F365" s="14"/>
      <c r="G365" s="14"/>
    </row>
    <row r="366" spans="3:7" hidden="1">
      <c r="C366" s="14"/>
      <c r="D366" s="14"/>
      <c r="E366" s="14"/>
      <c r="F366" s="14"/>
      <c r="G366" s="14"/>
    </row>
    <row r="367" spans="3:7" hidden="1">
      <c r="C367" s="14"/>
      <c r="D367" s="14"/>
      <c r="E367" s="14"/>
      <c r="F367" s="14"/>
      <c r="G367" s="14"/>
    </row>
    <row r="368" spans="3:7" hidden="1">
      <c r="C368" s="14"/>
      <c r="D368" s="14"/>
      <c r="E368" s="14"/>
      <c r="F368" s="14"/>
      <c r="G368" s="14"/>
    </row>
    <row r="369" spans="3:7" hidden="1">
      <c r="C369" s="14"/>
      <c r="D369" s="14"/>
      <c r="E369" s="14"/>
      <c r="F369" s="14"/>
      <c r="G369" s="14"/>
    </row>
    <row r="370" spans="3:7" hidden="1">
      <c r="C370" s="14"/>
      <c r="D370" s="14"/>
      <c r="E370" s="14"/>
      <c r="F370" s="14"/>
      <c r="G370" s="14"/>
    </row>
    <row r="371" spans="3:7" hidden="1">
      <c r="C371" s="14"/>
      <c r="D371" s="14"/>
      <c r="E371" s="14"/>
      <c r="F371" s="14"/>
      <c r="G371" s="14"/>
    </row>
    <row r="372" spans="3:7" hidden="1">
      <c r="C372" s="14"/>
      <c r="D372" s="14"/>
      <c r="E372" s="14"/>
      <c r="F372" s="14"/>
      <c r="G372" s="14"/>
    </row>
    <row r="373" spans="3:7" hidden="1">
      <c r="C373" s="14"/>
      <c r="D373" s="14"/>
      <c r="E373" s="14"/>
      <c r="F373" s="14"/>
      <c r="G373" s="14"/>
    </row>
    <row r="374" spans="3:7" hidden="1">
      <c r="C374" s="14"/>
      <c r="D374" s="14"/>
      <c r="E374" s="14"/>
      <c r="F374" s="14"/>
      <c r="G374" s="14"/>
    </row>
    <row r="375" spans="3:7" hidden="1">
      <c r="C375" s="14"/>
      <c r="D375" s="14"/>
      <c r="E375" s="14"/>
      <c r="F375" s="14"/>
      <c r="G375" s="14"/>
    </row>
    <row r="376" spans="3:7" hidden="1">
      <c r="C376" s="14"/>
      <c r="D376" s="14"/>
      <c r="E376" s="14"/>
      <c r="F376" s="14"/>
      <c r="G376" s="14"/>
    </row>
    <row r="377" spans="3:7" hidden="1">
      <c r="C377" s="14"/>
      <c r="D377" s="14"/>
      <c r="E377" s="14"/>
      <c r="F377" s="14"/>
      <c r="G377" s="14"/>
    </row>
    <row r="378" spans="3:7" hidden="1">
      <c r="C378" s="14"/>
      <c r="D378" s="14"/>
      <c r="E378" s="14"/>
      <c r="F378" s="14"/>
      <c r="G378" s="14"/>
    </row>
    <row r="379" spans="3:7" hidden="1">
      <c r="C379" s="14"/>
      <c r="D379" s="14"/>
      <c r="E379" s="14"/>
      <c r="F379" s="14"/>
      <c r="G379" s="14"/>
    </row>
    <row r="380" spans="3:7" hidden="1">
      <c r="C380" s="14"/>
      <c r="D380" s="14"/>
      <c r="E380" s="14"/>
      <c r="F380" s="14"/>
      <c r="G380" s="14"/>
    </row>
    <row r="381" spans="3:7" hidden="1">
      <c r="C381" s="14"/>
      <c r="D381" s="14"/>
      <c r="E381" s="14"/>
      <c r="F381" s="14"/>
      <c r="G381" s="14"/>
    </row>
    <row r="382" spans="3:7" hidden="1">
      <c r="C382" s="14"/>
      <c r="D382" s="14"/>
      <c r="E382" s="14"/>
      <c r="F382" s="14"/>
      <c r="G382" s="14"/>
    </row>
    <row r="383" spans="3:7" hidden="1">
      <c r="C383" s="14"/>
      <c r="D383" s="14"/>
      <c r="E383" s="14"/>
      <c r="F383" s="14"/>
      <c r="G383" s="14"/>
    </row>
    <row r="384" spans="3:7" hidden="1">
      <c r="C384" s="14"/>
      <c r="D384" s="14"/>
      <c r="E384" s="14"/>
      <c r="F384" s="14"/>
      <c r="G384" s="14"/>
    </row>
    <row r="385" spans="3:7" hidden="1">
      <c r="C385" s="14"/>
      <c r="D385" s="14"/>
      <c r="E385" s="14"/>
      <c r="F385" s="14"/>
      <c r="G385" s="14"/>
    </row>
    <row r="386" spans="3:7" hidden="1">
      <c r="C386" s="14"/>
      <c r="D386" s="14"/>
      <c r="E386" s="14"/>
      <c r="F386" s="14"/>
      <c r="G386" s="14"/>
    </row>
    <row r="387" spans="3:7" hidden="1">
      <c r="C387" s="14"/>
      <c r="D387" s="14"/>
      <c r="E387" s="14"/>
      <c r="F387" s="14"/>
      <c r="G387" s="14"/>
    </row>
    <row r="388" spans="3:7" hidden="1">
      <c r="C388" s="14"/>
      <c r="D388" s="14"/>
      <c r="E388" s="14"/>
      <c r="F388" s="14"/>
      <c r="G388" s="14"/>
    </row>
    <row r="389" spans="3:7" hidden="1">
      <c r="C389" s="14"/>
      <c r="D389" s="14"/>
      <c r="E389" s="14"/>
      <c r="F389" s="14"/>
      <c r="G389" s="14"/>
    </row>
    <row r="390" spans="3:7" hidden="1">
      <c r="C390" s="14"/>
      <c r="D390" s="14"/>
      <c r="E390" s="14"/>
      <c r="F390" s="14"/>
      <c r="G390" s="14"/>
    </row>
    <row r="391" spans="3:7" hidden="1">
      <c r="C391" s="14"/>
      <c r="D391" s="14"/>
      <c r="E391" s="14"/>
      <c r="F391" s="14"/>
      <c r="G391" s="14"/>
    </row>
    <row r="392" spans="3:7" hidden="1">
      <c r="C392" s="14"/>
      <c r="D392" s="14"/>
      <c r="E392" s="14"/>
      <c r="F392" s="14"/>
      <c r="G392" s="14"/>
    </row>
    <row r="393" spans="3:7" hidden="1">
      <c r="C393" s="14"/>
      <c r="D393" s="14"/>
      <c r="E393" s="14"/>
      <c r="F393" s="14"/>
      <c r="G393" s="14"/>
    </row>
    <row r="394" spans="3:7" hidden="1">
      <c r="C394" s="14"/>
      <c r="D394" s="14"/>
      <c r="E394" s="14"/>
      <c r="F394" s="14"/>
      <c r="G394" s="14"/>
    </row>
    <row r="395" spans="3:7" hidden="1">
      <c r="C395" s="14"/>
      <c r="D395" s="14"/>
      <c r="E395" s="14"/>
      <c r="F395" s="14"/>
      <c r="G395" s="14"/>
    </row>
    <row r="396" spans="3:7" hidden="1">
      <c r="C396" s="14"/>
      <c r="D396" s="14"/>
      <c r="E396" s="14"/>
      <c r="F396" s="14"/>
      <c r="G396" s="14"/>
    </row>
    <row r="397" spans="3:7" hidden="1">
      <c r="C397" s="14"/>
      <c r="D397" s="14"/>
      <c r="E397" s="14"/>
      <c r="F397" s="14"/>
      <c r="G397" s="14"/>
    </row>
    <row r="398" spans="3:7" hidden="1">
      <c r="C398" s="14"/>
      <c r="D398" s="14"/>
      <c r="E398" s="14"/>
      <c r="F398" s="14"/>
      <c r="G398" s="14"/>
    </row>
    <row r="399" spans="3:7" hidden="1">
      <c r="C399" s="14"/>
      <c r="D399" s="14"/>
      <c r="E399" s="14"/>
      <c r="F399" s="14"/>
      <c r="G399" s="14"/>
    </row>
    <row r="400" spans="3:7" hidden="1">
      <c r="C400" s="14"/>
      <c r="D400" s="14"/>
      <c r="E400" s="14"/>
      <c r="F400" s="14"/>
      <c r="G400" s="14"/>
    </row>
    <row r="401" spans="3:7" hidden="1">
      <c r="C401" s="14"/>
      <c r="D401" s="14"/>
      <c r="E401" s="14"/>
      <c r="F401" s="14"/>
      <c r="G401" s="14"/>
    </row>
    <row r="402" spans="3:7" hidden="1">
      <c r="C402" s="14"/>
      <c r="D402" s="14"/>
      <c r="E402" s="14"/>
      <c r="F402" s="14"/>
      <c r="G402" s="14"/>
    </row>
    <row r="403" spans="3:7" hidden="1">
      <c r="C403" s="14"/>
      <c r="D403" s="14"/>
      <c r="E403" s="14"/>
      <c r="F403" s="14"/>
      <c r="G403" s="14"/>
    </row>
    <row r="404" spans="3:7" hidden="1">
      <c r="C404" s="14"/>
      <c r="D404" s="14"/>
      <c r="E404" s="14"/>
      <c r="F404" s="14"/>
      <c r="G404" s="14"/>
    </row>
    <row r="405" spans="3:7" hidden="1">
      <c r="C405" s="14"/>
      <c r="D405" s="14"/>
      <c r="E405" s="14"/>
      <c r="F405" s="14"/>
      <c r="G405" s="14"/>
    </row>
    <row r="406" spans="3:7" hidden="1">
      <c r="C406" s="14"/>
      <c r="D406" s="14"/>
      <c r="E406" s="14"/>
      <c r="F406" s="14"/>
      <c r="G406" s="14"/>
    </row>
    <row r="407" spans="3:7" hidden="1">
      <c r="C407" s="14"/>
      <c r="D407" s="14"/>
      <c r="E407" s="14"/>
      <c r="F407" s="14"/>
      <c r="G407" s="14"/>
    </row>
    <row r="408" spans="3:7" hidden="1">
      <c r="C408" s="14"/>
      <c r="D408" s="14"/>
      <c r="E408" s="14"/>
      <c r="F408" s="14"/>
      <c r="G408" s="14"/>
    </row>
    <row r="409" spans="3:7" hidden="1">
      <c r="C409" s="14"/>
      <c r="D409" s="14"/>
      <c r="E409" s="14"/>
      <c r="F409" s="14"/>
      <c r="G409" s="14"/>
    </row>
    <row r="410" spans="3:7" hidden="1">
      <c r="C410" s="14"/>
      <c r="D410" s="14"/>
      <c r="E410" s="14"/>
      <c r="F410" s="14"/>
      <c r="G410" s="14"/>
    </row>
    <row r="411" spans="3:7" hidden="1">
      <c r="C411" s="14"/>
      <c r="D411" s="14"/>
      <c r="E411" s="14"/>
      <c r="F411" s="14"/>
      <c r="G411" s="14"/>
    </row>
    <row r="412" spans="3:7" hidden="1">
      <c r="C412" s="14"/>
      <c r="D412" s="14"/>
      <c r="E412" s="14"/>
      <c r="F412" s="14"/>
      <c r="G412" s="14"/>
    </row>
    <row r="413" spans="3:7" hidden="1">
      <c r="C413" s="14"/>
      <c r="D413" s="14"/>
      <c r="E413" s="14"/>
      <c r="F413" s="14"/>
      <c r="G413" s="14"/>
    </row>
    <row r="414" spans="3:7" hidden="1">
      <c r="C414" s="14"/>
      <c r="D414" s="14"/>
      <c r="E414" s="14"/>
      <c r="F414" s="14"/>
      <c r="G414" s="14"/>
    </row>
    <row r="415" spans="3:7" hidden="1">
      <c r="C415" s="14"/>
      <c r="D415" s="14"/>
      <c r="E415" s="14"/>
      <c r="F415" s="14"/>
      <c r="G415" s="14"/>
    </row>
    <row r="416" spans="3:7" hidden="1">
      <c r="C416" s="14"/>
      <c r="D416" s="14"/>
      <c r="E416" s="14"/>
      <c r="F416" s="14"/>
      <c r="G416" s="14"/>
    </row>
    <row r="417" spans="3:7" hidden="1">
      <c r="C417" s="14"/>
      <c r="D417" s="14"/>
      <c r="E417" s="14"/>
      <c r="F417" s="14"/>
      <c r="G417" s="14"/>
    </row>
    <row r="418" spans="3:7" hidden="1">
      <c r="C418" s="14"/>
      <c r="D418" s="14"/>
      <c r="E418" s="14"/>
      <c r="F418" s="14"/>
      <c r="G418" s="14"/>
    </row>
    <row r="419" spans="3:7" hidden="1">
      <c r="C419" s="14"/>
      <c r="D419" s="14"/>
      <c r="E419" s="14"/>
      <c r="F419" s="14"/>
      <c r="G419" s="14"/>
    </row>
    <row r="420" spans="3:7" hidden="1">
      <c r="C420" s="14"/>
      <c r="D420" s="14"/>
      <c r="E420" s="14"/>
      <c r="F420" s="14"/>
      <c r="G420" s="14"/>
    </row>
    <row r="421" spans="3:7" hidden="1">
      <c r="C421" s="14"/>
      <c r="D421" s="14"/>
      <c r="E421" s="14"/>
      <c r="F421" s="14"/>
      <c r="G421" s="14"/>
    </row>
    <row r="422" spans="3:7" hidden="1">
      <c r="C422" s="14"/>
      <c r="D422" s="14"/>
      <c r="E422" s="14"/>
      <c r="F422" s="14"/>
      <c r="G422" s="14"/>
    </row>
    <row r="423" spans="3:7" hidden="1">
      <c r="C423" s="14"/>
      <c r="D423" s="14"/>
      <c r="E423" s="14"/>
      <c r="F423" s="14"/>
      <c r="G423" s="14"/>
    </row>
    <row r="424" spans="3:7" hidden="1">
      <c r="C424" s="14"/>
      <c r="D424" s="14"/>
      <c r="E424" s="14"/>
      <c r="F424" s="14"/>
      <c r="G424" s="14"/>
    </row>
    <row r="425" spans="3:7" hidden="1">
      <c r="C425" s="14"/>
      <c r="D425" s="14"/>
      <c r="E425" s="14"/>
      <c r="F425" s="14"/>
      <c r="G425" s="14"/>
    </row>
    <row r="426" spans="3:7" hidden="1">
      <c r="C426" s="14"/>
      <c r="D426" s="14"/>
      <c r="E426" s="14"/>
      <c r="F426" s="14"/>
      <c r="G426" s="14"/>
    </row>
    <row r="427" spans="3:7" hidden="1">
      <c r="C427" s="14"/>
      <c r="D427" s="14"/>
      <c r="E427" s="14"/>
      <c r="F427" s="14"/>
      <c r="G427" s="14"/>
    </row>
    <row r="428" spans="3:7" hidden="1">
      <c r="C428" s="14"/>
      <c r="D428" s="14"/>
      <c r="E428" s="14"/>
      <c r="F428" s="14"/>
      <c r="G428" s="14"/>
    </row>
    <row r="429" spans="3:7" hidden="1">
      <c r="C429" s="14"/>
      <c r="D429" s="14"/>
      <c r="E429" s="14"/>
      <c r="F429" s="14"/>
      <c r="G429" s="14"/>
    </row>
    <row r="430" spans="3:7" hidden="1">
      <c r="C430" s="14"/>
      <c r="D430" s="14"/>
      <c r="E430" s="14"/>
      <c r="F430" s="14"/>
      <c r="G430" s="14"/>
    </row>
    <row r="431" spans="3:7" hidden="1">
      <c r="C431" s="14"/>
      <c r="D431" s="14"/>
      <c r="E431" s="14"/>
      <c r="F431" s="14"/>
      <c r="G431" s="14"/>
    </row>
    <row r="432" spans="3:7" hidden="1">
      <c r="C432" s="14"/>
      <c r="D432" s="14"/>
      <c r="E432" s="14"/>
      <c r="F432" s="14"/>
      <c r="G432" s="14"/>
    </row>
    <row r="433" spans="3:7" hidden="1">
      <c r="C433" s="14"/>
      <c r="D433" s="14"/>
      <c r="E433" s="14"/>
      <c r="F433" s="14"/>
      <c r="G433" s="14"/>
    </row>
    <row r="434" spans="3:7" hidden="1">
      <c r="C434" s="14"/>
      <c r="D434" s="14"/>
      <c r="E434" s="14"/>
      <c r="F434" s="14"/>
      <c r="G434" s="14"/>
    </row>
    <row r="435" spans="3:7" hidden="1">
      <c r="C435" s="14"/>
      <c r="D435" s="14"/>
      <c r="E435" s="14"/>
      <c r="F435" s="14"/>
      <c r="G435" s="14"/>
    </row>
    <row r="436" spans="3:7" hidden="1">
      <c r="C436" s="14"/>
      <c r="D436" s="14"/>
      <c r="E436" s="14"/>
      <c r="F436" s="14"/>
      <c r="G436" s="14"/>
    </row>
    <row r="437" spans="3:7" hidden="1">
      <c r="C437" s="14"/>
      <c r="D437" s="14"/>
      <c r="E437" s="14"/>
      <c r="F437" s="14"/>
      <c r="G437" s="14"/>
    </row>
    <row r="438" spans="3:7" hidden="1">
      <c r="C438" s="14"/>
      <c r="D438" s="14"/>
      <c r="E438" s="14"/>
      <c r="F438" s="14"/>
      <c r="G438" s="14"/>
    </row>
    <row r="439" spans="3:7" hidden="1">
      <c r="C439" s="14"/>
      <c r="D439" s="14"/>
      <c r="E439" s="14"/>
      <c r="F439" s="14"/>
      <c r="G439" s="14"/>
    </row>
    <row r="440" spans="3:7" hidden="1">
      <c r="C440" s="14"/>
      <c r="D440" s="14"/>
      <c r="E440" s="14"/>
      <c r="F440" s="14"/>
      <c r="G440" s="14"/>
    </row>
    <row r="441" spans="3:7" hidden="1">
      <c r="C441" s="14"/>
      <c r="D441" s="14"/>
      <c r="E441" s="14"/>
      <c r="F441" s="14"/>
      <c r="G441" s="14"/>
    </row>
    <row r="442" spans="3:7" hidden="1">
      <c r="C442" s="14"/>
      <c r="D442" s="14"/>
      <c r="E442" s="14"/>
      <c r="F442" s="14"/>
      <c r="G442" s="14"/>
    </row>
    <row r="443" spans="3:7" hidden="1">
      <c r="C443" s="14"/>
      <c r="D443" s="14"/>
      <c r="E443" s="14"/>
      <c r="F443" s="14"/>
      <c r="G443" s="14"/>
    </row>
    <row r="444" spans="3:7" hidden="1">
      <c r="C444" s="14"/>
      <c r="D444" s="14"/>
      <c r="E444" s="14"/>
      <c r="F444" s="14"/>
      <c r="G444" s="14"/>
    </row>
    <row r="445" spans="3:7" hidden="1">
      <c r="C445" s="14"/>
      <c r="D445" s="14"/>
      <c r="E445" s="14"/>
      <c r="F445" s="14"/>
      <c r="G445" s="14"/>
    </row>
    <row r="446" spans="3:7" hidden="1">
      <c r="C446" s="14"/>
      <c r="D446" s="14"/>
      <c r="E446" s="14"/>
      <c r="F446" s="14"/>
      <c r="G446" s="14"/>
    </row>
    <row r="447" spans="3:7" hidden="1">
      <c r="C447" s="14"/>
      <c r="D447" s="14"/>
      <c r="E447" s="14"/>
      <c r="F447" s="14"/>
      <c r="G447" s="14"/>
    </row>
    <row r="448" spans="3:7" hidden="1">
      <c r="C448" s="14"/>
      <c r="D448" s="14"/>
      <c r="E448" s="14"/>
      <c r="F448" s="14"/>
      <c r="G448" s="14"/>
    </row>
    <row r="449" spans="3:7" hidden="1">
      <c r="C449" s="14"/>
      <c r="D449" s="14"/>
      <c r="E449" s="14"/>
      <c r="F449" s="14"/>
      <c r="G449" s="14"/>
    </row>
    <row r="450" spans="3:7" hidden="1">
      <c r="C450" s="14"/>
      <c r="D450" s="14"/>
      <c r="E450" s="14"/>
      <c r="F450" s="14"/>
      <c r="G450" s="14"/>
    </row>
    <row r="451" spans="3:7" hidden="1">
      <c r="C451" s="14"/>
      <c r="D451" s="14"/>
      <c r="E451" s="14"/>
      <c r="F451" s="14"/>
      <c r="G451" s="14"/>
    </row>
    <row r="452" spans="3:7" hidden="1">
      <c r="C452" s="14"/>
      <c r="D452" s="14"/>
      <c r="E452" s="14"/>
      <c r="F452" s="14"/>
      <c r="G452" s="14"/>
    </row>
    <row r="453" spans="3:7" hidden="1">
      <c r="C453" s="14"/>
      <c r="D453" s="14"/>
      <c r="E453" s="14"/>
      <c r="F453" s="14"/>
      <c r="G453" s="14"/>
    </row>
    <row r="454" spans="3:7" hidden="1">
      <c r="C454" s="14"/>
      <c r="D454" s="14"/>
      <c r="E454" s="14"/>
      <c r="F454" s="14"/>
      <c r="G454" s="14"/>
    </row>
    <row r="455" spans="3:7" hidden="1">
      <c r="C455" s="14"/>
      <c r="D455" s="14"/>
      <c r="E455" s="14"/>
      <c r="F455" s="14"/>
      <c r="G455" s="14"/>
    </row>
    <row r="456" spans="3:7" hidden="1">
      <c r="C456" s="14"/>
      <c r="D456" s="14"/>
      <c r="E456" s="14"/>
      <c r="F456" s="14"/>
      <c r="G456" s="14"/>
    </row>
    <row r="457" spans="3:7" hidden="1">
      <c r="C457" s="14"/>
      <c r="D457" s="14"/>
      <c r="E457" s="14"/>
      <c r="F457" s="14"/>
      <c r="G457" s="14"/>
    </row>
    <row r="458" spans="3:7" hidden="1">
      <c r="C458" s="14"/>
      <c r="D458" s="14"/>
      <c r="E458" s="14"/>
      <c r="F458" s="14"/>
      <c r="G458" s="14"/>
    </row>
    <row r="459" spans="3:7" hidden="1">
      <c r="C459" s="14"/>
      <c r="D459" s="14"/>
      <c r="E459" s="14"/>
      <c r="F459" s="14"/>
      <c r="G459" s="14"/>
    </row>
    <row r="460" spans="3:7" hidden="1">
      <c r="C460" s="14"/>
      <c r="D460" s="14"/>
      <c r="E460" s="14"/>
      <c r="F460" s="14"/>
      <c r="G460" s="14"/>
    </row>
    <row r="461" spans="3:7" hidden="1">
      <c r="C461" s="14"/>
      <c r="D461" s="14"/>
      <c r="E461" s="14"/>
      <c r="F461" s="14"/>
      <c r="G461" s="14"/>
    </row>
    <row r="462" spans="3:7" hidden="1">
      <c r="C462" s="14"/>
      <c r="D462" s="14"/>
      <c r="E462" s="14"/>
      <c r="F462" s="14"/>
      <c r="G462" s="14"/>
    </row>
    <row r="463" spans="3:7" hidden="1">
      <c r="C463" s="14"/>
      <c r="D463" s="14"/>
      <c r="E463" s="14"/>
      <c r="F463" s="14"/>
      <c r="G463" s="14"/>
    </row>
    <row r="464" spans="3:7" hidden="1">
      <c r="C464" s="14"/>
      <c r="D464" s="14"/>
      <c r="E464" s="14"/>
      <c r="F464" s="14"/>
      <c r="G464" s="14"/>
    </row>
    <row r="465" spans="3:7" hidden="1">
      <c r="C465" s="14"/>
      <c r="D465" s="14"/>
      <c r="E465" s="14"/>
      <c r="F465" s="14"/>
      <c r="G465" s="14"/>
    </row>
    <row r="466" spans="3:7" hidden="1">
      <c r="C466" s="14"/>
      <c r="D466" s="14"/>
      <c r="E466" s="14"/>
      <c r="F466" s="14"/>
      <c r="G466" s="14"/>
    </row>
    <row r="467" spans="3:7" hidden="1">
      <c r="C467" s="14"/>
      <c r="D467" s="14"/>
      <c r="E467" s="14"/>
      <c r="F467" s="14"/>
      <c r="G467" s="14"/>
    </row>
    <row r="468" spans="3:7" hidden="1">
      <c r="C468" s="14"/>
      <c r="D468" s="14"/>
      <c r="E468" s="14"/>
      <c r="F468" s="14"/>
      <c r="G468" s="14"/>
    </row>
    <row r="469" spans="3:7" hidden="1">
      <c r="C469" s="14"/>
      <c r="D469" s="14"/>
      <c r="E469" s="14"/>
      <c r="F469" s="14"/>
      <c r="G469" s="14"/>
    </row>
    <row r="470" spans="3:7" hidden="1">
      <c r="C470" s="14"/>
      <c r="D470" s="14"/>
      <c r="E470" s="14"/>
      <c r="F470" s="14"/>
      <c r="G470" s="14"/>
    </row>
    <row r="471" spans="3:7" hidden="1">
      <c r="C471" s="14"/>
      <c r="D471" s="14"/>
      <c r="E471" s="14"/>
      <c r="F471" s="14"/>
      <c r="G471" s="14"/>
    </row>
    <row r="472" spans="3:7" hidden="1">
      <c r="C472" s="14"/>
      <c r="D472" s="14"/>
      <c r="E472" s="14"/>
      <c r="F472" s="14"/>
      <c r="G472" s="14"/>
    </row>
    <row r="473" spans="3:7" hidden="1">
      <c r="C473" s="14"/>
      <c r="D473" s="14"/>
      <c r="E473" s="14"/>
      <c r="F473" s="14"/>
      <c r="G473" s="14"/>
    </row>
    <row r="474" spans="3:7" hidden="1">
      <c r="C474" s="14"/>
      <c r="D474" s="14"/>
      <c r="E474" s="14"/>
      <c r="F474" s="14"/>
      <c r="G474" s="14"/>
    </row>
    <row r="475" spans="3:7" hidden="1">
      <c r="C475" s="14"/>
      <c r="D475" s="14"/>
      <c r="E475" s="14"/>
      <c r="F475" s="14"/>
      <c r="G475" s="14"/>
    </row>
    <row r="476" spans="3:7" hidden="1">
      <c r="C476" s="14"/>
      <c r="D476" s="14"/>
      <c r="E476" s="14"/>
      <c r="F476" s="14"/>
      <c r="G476" s="14"/>
    </row>
    <row r="477" spans="3:7" hidden="1">
      <c r="C477" s="14"/>
      <c r="D477" s="14"/>
      <c r="E477" s="14"/>
      <c r="F477" s="14"/>
      <c r="G477" s="14"/>
    </row>
    <row r="478" spans="3:7" hidden="1">
      <c r="C478" s="14"/>
      <c r="D478" s="14"/>
      <c r="E478" s="14"/>
      <c r="F478" s="14"/>
      <c r="G478" s="14"/>
    </row>
    <row r="479" spans="3:7" hidden="1">
      <c r="C479" s="14"/>
      <c r="D479" s="14"/>
      <c r="E479" s="14"/>
      <c r="F479" s="14"/>
      <c r="G479" s="14"/>
    </row>
    <row r="480" spans="3:7" hidden="1">
      <c r="C480" s="14"/>
      <c r="D480" s="14"/>
      <c r="E480" s="14"/>
      <c r="F480" s="14"/>
      <c r="G480" s="14"/>
    </row>
    <row r="481" spans="3:7" hidden="1">
      <c r="C481" s="14"/>
      <c r="D481" s="14"/>
      <c r="E481" s="14"/>
      <c r="F481" s="14"/>
      <c r="G481" s="14"/>
    </row>
    <row r="482" spans="3:7" hidden="1">
      <c r="C482" s="14"/>
      <c r="D482" s="14"/>
      <c r="E482" s="14"/>
      <c r="F482" s="14"/>
      <c r="G482" s="14"/>
    </row>
    <row r="483" spans="3:7" hidden="1">
      <c r="C483" s="14"/>
      <c r="D483" s="14"/>
      <c r="E483" s="14"/>
      <c r="F483" s="14"/>
      <c r="G483" s="14"/>
    </row>
    <row r="484" spans="3:7" hidden="1">
      <c r="C484" s="14"/>
      <c r="D484" s="14"/>
      <c r="E484" s="14"/>
      <c r="F484" s="14"/>
      <c r="G484" s="14"/>
    </row>
    <row r="485" spans="3:7" hidden="1">
      <c r="C485" s="14"/>
      <c r="D485" s="14"/>
      <c r="E485" s="14"/>
      <c r="F485" s="14"/>
      <c r="G485" s="14"/>
    </row>
    <row r="486" spans="3:7" hidden="1">
      <c r="C486" s="14"/>
      <c r="D486" s="14"/>
      <c r="E486" s="14"/>
      <c r="F486" s="14"/>
      <c r="G486" s="14"/>
    </row>
    <row r="487" spans="3:7" hidden="1">
      <c r="C487" s="14"/>
      <c r="D487" s="14"/>
      <c r="E487" s="14"/>
      <c r="F487" s="14"/>
      <c r="G487" s="14"/>
    </row>
    <row r="488" spans="3:7" hidden="1">
      <c r="C488" s="14"/>
      <c r="D488" s="14"/>
      <c r="E488" s="14"/>
      <c r="F488" s="14"/>
      <c r="G488" s="14"/>
    </row>
    <row r="489" spans="3:7" hidden="1">
      <c r="C489" s="14"/>
      <c r="D489" s="14"/>
      <c r="E489" s="14"/>
      <c r="F489" s="14"/>
      <c r="G489" s="14"/>
    </row>
    <row r="490" spans="3:7" hidden="1">
      <c r="C490" s="14"/>
      <c r="D490" s="14"/>
      <c r="E490" s="14"/>
      <c r="F490" s="14"/>
      <c r="G490" s="14"/>
    </row>
    <row r="491" spans="3:7" hidden="1">
      <c r="C491" s="14"/>
      <c r="D491" s="14"/>
      <c r="E491" s="14"/>
      <c r="F491" s="14"/>
      <c r="G491" s="14"/>
    </row>
    <row r="492" spans="3:7" hidden="1">
      <c r="C492" s="14"/>
      <c r="D492" s="14"/>
      <c r="E492" s="14"/>
      <c r="F492" s="14"/>
      <c r="G492" s="14"/>
    </row>
    <row r="493" spans="3:7" hidden="1">
      <c r="C493" s="14"/>
      <c r="D493" s="14"/>
      <c r="E493" s="14"/>
      <c r="F493" s="14"/>
      <c r="G493" s="14"/>
    </row>
    <row r="494" spans="3:7" hidden="1">
      <c r="C494" s="14"/>
      <c r="D494" s="14"/>
      <c r="E494" s="14"/>
      <c r="F494" s="14"/>
      <c r="G494" s="14"/>
    </row>
    <row r="495" spans="3:7" hidden="1">
      <c r="C495" s="14"/>
      <c r="D495" s="14"/>
      <c r="E495" s="14"/>
      <c r="F495" s="14"/>
      <c r="G495" s="14"/>
    </row>
    <row r="496" spans="3:7" hidden="1">
      <c r="C496" s="14"/>
      <c r="D496" s="14"/>
      <c r="E496" s="14"/>
      <c r="F496" s="14"/>
      <c r="G496" s="14"/>
    </row>
    <row r="497" spans="3:7" hidden="1">
      <c r="C497" s="14"/>
      <c r="D497" s="14"/>
      <c r="E497" s="14"/>
      <c r="F497" s="14"/>
      <c r="G497" s="14"/>
    </row>
    <row r="498" spans="3:7" hidden="1">
      <c r="C498" s="14"/>
      <c r="D498" s="14"/>
      <c r="E498" s="14"/>
      <c r="F498" s="14"/>
      <c r="G498" s="14"/>
    </row>
    <row r="499" spans="3:7" hidden="1">
      <c r="C499" s="14"/>
      <c r="D499" s="14"/>
      <c r="E499" s="14"/>
      <c r="F499" s="14"/>
      <c r="G499" s="14"/>
    </row>
    <row r="500" spans="3:7" hidden="1">
      <c r="C500" s="14"/>
      <c r="D500" s="14"/>
      <c r="E500" s="14"/>
      <c r="F500" s="14"/>
      <c r="G500" s="14"/>
    </row>
    <row r="501" spans="3:7" hidden="1">
      <c r="C501" s="14"/>
      <c r="D501" s="14"/>
      <c r="E501" s="14"/>
      <c r="F501" s="14"/>
      <c r="G501" s="14"/>
    </row>
    <row r="502" spans="3:7" hidden="1">
      <c r="C502" s="14"/>
      <c r="D502" s="14"/>
      <c r="E502" s="14"/>
      <c r="F502" s="14"/>
      <c r="G502" s="14"/>
    </row>
    <row r="503" spans="3:7" hidden="1">
      <c r="C503" s="14"/>
      <c r="D503" s="14"/>
      <c r="E503" s="14"/>
      <c r="F503" s="14"/>
      <c r="G503" s="14"/>
    </row>
    <row r="504" spans="3:7" hidden="1">
      <c r="C504" s="14"/>
      <c r="D504" s="14"/>
      <c r="E504" s="14"/>
      <c r="F504" s="14"/>
      <c r="G504" s="14"/>
    </row>
    <row r="505" spans="3:7" hidden="1">
      <c r="C505" s="14"/>
      <c r="D505" s="14"/>
      <c r="E505" s="14"/>
      <c r="F505" s="14"/>
      <c r="G505" s="14"/>
    </row>
    <row r="506" spans="3:7" hidden="1">
      <c r="C506" s="14"/>
      <c r="D506" s="14"/>
      <c r="E506" s="14"/>
      <c r="F506" s="14"/>
      <c r="G506" s="14"/>
    </row>
    <row r="507" spans="3:7" hidden="1">
      <c r="C507" s="14"/>
      <c r="D507" s="14"/>
      <c r="E507" s="14"/>
      <c r="F507" s="14"/>
      <c r="G507" s="14"/>
    </row>
    <row r="508" spans="3:7" hidden="1">
      <c r="C508" s="14"/>
      <c r="D508" s="14"/>
      <c r="E508" s="14"/>
      <c r="F508" s="14"/>
      <c r="G508" s="14"/>
    </row>
    <row r="509" spans="3:7" hidden="1">
      <c r="C509" s="14"/>
      <c r="D509" s="14"/>
      <c r="E509" s="14"/>
      <c r="F509" s="14"/>
      <c r="G509" s="14"/>
    </row>
    <row r="510" spans="3:7" hidden="1">
      <c r="C510" s="14"/>
      <c r="D510" s="14"/>
      <c r="E510" s="14"/>
      <c r="F510" s="14"/>
      <c r="G510" s="14"/>
    </row>
    <row r="511" spans="3:7" hidden="1">
      <c r="C511" s="14"/>
      <c r="D511" s="14"/>
      <c r="E511" s="14"/>
      <c r="F511" s="14"/>
      <c r="G511" s="14"/>
    </row>
    <row r="512" spans="3:7" hidden="1">
      <c r="C512" s="14"/>
      <c r="D512" s="14"/>
      <c r="E512" s="14"/>
      <c r="F512" s="14"/>
      <c r="G512" s="14"/>
    </row>
    <row r="513" spans="3:7" hidden="1">
      <c r="C513" s="14"/>
      <c r="D513" s="14"/>
      <c r="E513" s="14"/>
      <c r="F513" s="14"/>
      <c r="G513" s="14"/>
    </row>
    <row r="514" spans="3:7" hidden="1">
      <c r="C514" s="14"/>
      <c r="D514" s="14"/>
      <c r="E514" s="14"/>
      <c r="F514" s="14"/>
      <c r="G514" s="14"/>
    </row>
    <row r="515" spans="3:7" hidden="1">
      <c r="C515" s="14"/>
      <c r="D515" s="14"/>
      <c r="E515" s="14"/>
      <c r="F515" s="14"/>
      <c r="G515" s="14"/>
    </row>
    <row r="516" spans="3:7" hidden="1">
      <c r="C516" s="14"/>
      <c r="D516" s="14"/>
      <c r="E516" s="14"/>
      <c r="F516" s="14"/>
      <c r="G516" s="14"/>
    </row>
    <row r="517" spans="3:7" hidden="1">
      <c r="C517" s="14"/>
      <c r="D517" s="14"/>
      <c r="E517" s="14"/>
      <c r="F517" s="14"/>
      <c r="G517" s="14"/>
    </row>
    <row r="518" spans="3:7" hidden="1">
      <c r="C518" s="14"/>
      <c r="D518" s="14"/>
      <c r="E518" s="14"/>
      <c r="F518" s="14"/>
      <c r="G518" s="14"/>
    </row>
    <row r="519" spans="3:7" hidden="1">
      <c r="C519" s="14"/>
      <c r="D519" s="14"/>
      <c r="E519" s="14"/>
      <c r="F519" s="14"/>
      <c r="G519" s="14"/>
    </row>
    <row r="520" spans="3:7" hidden="1">
      <c r="C520" s="14"/>
      <c r="D520" s="14"/>
      <c r="E520" s="14"/>
      <c r="F520" s="14"/>
      <c r="G520" s="14"/>
    </row>
    <row r="521" spans="3:7" hidden="1">
      <c r="C521" s="14"/>
      <c r="D521" s="14"/>
      <c r="E521" s="14"/>
      <c r="F521" s="14"/>
      <c r="G521" s="14"/>
    </row>
    <row r="522" spans="3:7" hidden="1">
      <c r="C522" s="14"/>
      <c r="D522" s="14"/>
      <c r="E522" s="14"/>
      <c r="F522" s="14"/>
      <c r="G522" s="14"/>
    </row>
    <row r="523" spans="3:7" hidden="1">
      <c r="C523" s="14"/>
      <c r="D523" s="14"/>
      <c r="E523" s="14"/>
      <c r="F523" s="14"/>
      <c r="G523" s="14"/>
    </row>
    <row r="524" spans="3:7" hidden="1">
      <c r="C524" s="14"/>
      <c r="D524" s="14"/>
      <c r="E524" s="14"/>
      <c r="F524" s="14"/>
      <c r="G524" s="14"/>
    </row>
    <row r="525" spans="3:7" hidden="1">
      <c r="C525" s="14"/>
      <c r="D525" s="14"/>
      <c r="E525" s="14"/>
      <c r="F525" s="14"/>
      <c r="G525" s="14"/>
    </row>
    <row r="526" spans="3:7" hidden="1">
      <c r="C526" s="14"/>
      <c r="D526" s="14"/>
      <c r="E526" s="14"/>
      <c r="F526" s="14"/>
      <c r="G526" s="14"/>
    </row>
    <row r="527" spans="3:7" hidden="1">
      <c r="C527" s="14"/>
      <c r="D527" s="14"/>
      <c r="E527" s="14"/>
      <c r="F527" s="14"/>
      <c r="G527" s="14"/>
    </row>
    <row r="528" spans="3:7" hidden="1">
      <c r="C528" s="14"/>
      <c r="D528" s="14"/>
      <c r="E528" s="14"/>
      <c r="F528" s="14"/>
      <c r="G528" s="14"/>
    </row>
    <row r="529" spans="3:7" hidden="1">
      <c r="C529" s="14"/>
      <c r="D529" s="14"/>
      <c r="E529" s="14"/>
      <c r="F529" s="14"/>
      <c r="G529" s="14"/>
    </row>
    <row r="530" spans="3:7" hidden="1">
      <c r="C530" s="14"/>
      <c r="D530" s="14"/>
      <c r="E530" s="14"/>
      <c r="F530" s="14"/>
      <c r="G530" s="14"/>
    </row>
    <row r="531" spans="3:7" hidden="1">
      <c r="C531" s="14"/>
      <c r="D531" s="14"/>
      <c r="E531" s="14"/>
      <c r="F531" s="14"/>
      <c r="G531" s="14"/>
    </row>
    <row r="532" spans="3:7" hidden="1">
      <c r="C532" s="14"/>
      <c r="D532" s="14"/>
      <c r="E532" s="14"/>
      <c r="F532" s="14"/>
      <c r="G532" s="14"/>
    </row>
    <row r="533" spans="3:7" hidden="1">
      <c r="C533" s="14"/>
      <c r="D533" s="14"/>
      <c r="E533" s="14"/>
      <c r="F533" s="14"/>
      <c r="G533" s="14"/>
    </row>
    <row r="534" spans="3:7" hidden="1">
      <c r="C534" s="14"/>
      <c r="D534" s="14"/>
      <c r="E534" s="14"/>
      <c r="F534" s="14"/>
      <c r="G534" s="14"/>
    </row>
    <row r="535" spans="3:7" hidden="1">
      <c r="C535" s="14"/>
      <c r="D535" s="14"/>
      <c r="E535" s="14"/>
      <c r="F535" s="14"/>
      <c r="G535" s="14"/>
    </row>
    <row r="536" spans="3:7" hidden="1">
      <c r="C536" s="14"/>
      <c r="D536" s="14"/>
      <c r="E536" s="14"/>
      <c r="F536" s="14"/>
      <c r="G536" s="14"/>
    </row>
    <row r="537" spans="3:7" hidden="1">
      <c r="C537" s="14"/>
      <c r="D537" s="14"/>
      <c r="E537" s="14"/>
      <c r="F537" s="14"/>
      <c r="G537" s="14"/>
    </row>
    <row r="538" spans="3:7" hidden="1">
      <c r="C538" s="14"/>
      <c r="D538" s="14"/>
      <c r="E538" s="14"/>
      <c r="F538" s="14"/>
      <c r="G538" s="14"/>
    </row>
    <row r="539" spans="3:7" hidden="1">
      <c r="C539" s="14"/>
      <c r="D539" s="14"/>
      <c r="E539" s="14"/>
      <c r="F539" s="14"/>
      <c r="G539" s="14"/>
    </row>
    <row r="540" spans="3:7" hidden="1">
      <c r="C540" s="14"/>
      <c r="D540" s="14"/>
      <c r="E540" s="14"/>
      <c r="F540" s="14"/>
      <c r="G540" s="14"/>
    </row>
    <row r="541" spans="3:7" hidden="1">
      <c r="C541" s="14"/>
      <c r="D541" s="14"/>
      <c r="E541" s="14"/>
      <c r="F541" s="14"/>
      <c r="G541" s="14"/>
    </row>
    <row r="542" spans="3:7" hidden="1">
      <c r="C542" s="14"/>
      <c r="D542" s="14"/>
      <c r="E542" s="14"/>
      <c r="F542" s="14"/>
      <c r="G542" s="14"/>
    </row>
    <row r="543" spans="3:7" hidden="1">
      <c r="C543" s="14"/>
      <c r="D543" s="14"/>
      <c r="E543" s="14"/>
      <c r="F543" s="14"/>
      <c r="G543" s="14"/>
    </row>
    <row r="544" spans="3:7" hidden="1">
      <c r="C544" s="14"/>
      <c r="D544" s="14"/>
      <c r="E544" s="14"/>
      <c r="F544" s="14"/>
      <c r="G544" s="14"/>
    </row>
    <row r="545" spans="3:7" hidden="1">
      <c r="C545" s="14"/>
      <c r="D545" s="14"/>
      <c r="E545" s="14"/>
      <c r="F545" s="14"/>
      <c r="G545" s="14"/>
    </row>
    <row r="546" spans="3:7" hidden="1">
      <c r="C546" s="14"/>
      <c r="D546" s="14"/>
      <c r="E546" s="14"/>
      <c r="F546" s="14"/>
      <c r="G546" s="14"/>
    </row>
    <row r="547" spans="3:7" hidden="1">
      <c r="C547" s="14"/>
      <c r="D547" s="14"/>
      <c r="E547" s="14"/>
      <c r="F547" s="14"/>
      <c r="G547" s="14"/>
    </row>
    <row r="548" spans="3:7" hidden="1">
      <c r="C548" s="14"/>
      <c r="D548" s="14"/>
      <c r="E548" s="14"/>
      <c r="F548" s="14"/>
      <c r="G548" s="14"/>
    </row>
    <row r="549" spans="3:7" hidden="1">
      <c r="C549" s="14"/>
      <c r="D549" s="14"/>
      <c r="E549" s="14"/>
      <c r="F549" s="14"/>
      <c r="G549" s="14"/>
    </row>
    <row r="550" spans="3:7" hidden="1">
      <c r="C550" s="14"/>
      <c r="D550" s="14"/>
      <c r="E550" s="14"/>
      <c r="F550" s="14"/>
      <c r="G550" s="14"/>
    </row>
    <row r="551" spans="3:7" hidden="1">
      <c r="C551" s="14"/>
      <c r="D551" s="14"/>
      <c r="E551" s="14"/>
      <c r="F551" s="14"/>
      <c r="G551" s="14"/>
    </row>
    <row r="552" spans="3:7" hidden="1">
      <c r="C552" s="14"/>
      <c r="D552" s="14"/>
      <c r="E552" s="14"/>
      <c r="F552" s="14"/>
      <c r="G552" s="14"/>
    </row>
    <row r="553" spans="3:7" hidden="1">
      <c r="C553" s="14"/>
      <c r="D553" s="14"/>
      <c r="E553" s="14"/>
      <c r="F553" s="14"/>
      <c r="G553" s="14"/>
    </row>
    <row r="554" spans="3:7" hidden="1">
      <c r="C554" s="14"/>
      <c r="D554" s="14"/>
      <c r="E554" s="14"/>
      <c r="F554" s="14"/>
      <c r="G554" s="14"/>
    </row>
    <row r="555" spans="3:7" hidden="1">
      <c r="C555" s="14"/>
      <c r="D555" s="14"/>
      <c r="E555" s="14"/>
      <c r="F555" s="14"/>
      <c r="G555" s="14"/>
    </row>
    <row r="556" spans="3:7" hidden="1">
      <c r="C556" s="14"/>
      <c r="D556" s="14"/>
      <c r="E556" s="14"/>
      <c r="F556" s="14"/>
      <c r="G556" s="14"/>
    </row>
    <row r="557" spans="3:7" hidden="1">
      <c r="C557" s="14"/>
      <c r="D557" s="14"/>
      <c r="E557" s="14"/>
      <c r="F557" s="14"/>
      <c r="G557" s="14"/>
    </row>
    <row r="558" spans="3:7" hidden="1">
      <c r="C558" s="14"/>
      <c r="D558" s="14"/>
      <c r="E558" s="14"/>
      <c r="F558" s="14"/>
      <c r="G558" s="14"/>
    </row>
    <row r="559" spans="3:7" hidden="1">
      <c r="C559" s="14"/>
      <c r="D559" s="14"/>
      <c r="E559" s="14"/>
      <c r="F559" s="14"/>
      <c r="G559" s="14"/>
    </row>
    <row r="560" spans="3:7" hidden="1">
      <c r="C560" s="14"/>
      <c r="D560" s="14"/>
      <c r="E560" s="14"/>
      <c r="F560" s="14"/>
      <c r="G560" s="14"/>
    </row>
    <row r="561" spans="3:7" hidden="1">
      <c r="C561" s="14"/>
      <c r="D561" s="14"/>
      <c r="E561" s="14"/>
      <c r="F561" s="14"/>
      <c r="G561" s="14"/>
    </row>
    <row r="562" spans="3:7" hidden="1">
      <c r="C562" s="14"/>
      <c r="D562" s="14"/>
      <c r="E562" s="14"/>
      <c r="F562" s="14"/>
      <c r="G562" s="14"/>
    </row>
    <row r="563" spans="3:7" hidden="1">
      <c r="C563" s="14"/>
      <c r="D563" s="14"/>
      <c r="E563" s="14"/>
      <c r="F563" s="14"/>
      <c r="G563" s="14"/>
    </row>
    <row r="564" spans="3:7" hidden="1">
      <c r="C564" s="14"/>
      <c r="D564" s="14"/>
      <c r="E564" s="14"/>
      <c r="F564" s="14"/>
      <c r="G564" s="14"/>
    </row>
    <row r="565" spans="3:7" hidden="1">
      <c r="C565" s="14"/>
      <c r="D565" s="14"/>
      <c r="E565" s="14"/>
      <c r="F565" s="14"/>
      <c r="G565" s="14"/>
    </row>
    <row r="566" spans="3:7" hidden="1">
      <c r="C566" s="14"/>
      <c r="D566" s="14"/>
      <c r="E566" s="14"/>
      <c r="F566" s="14"/>
      <c r="G566" s="14"/>
    </row>
    <row r="567" spans="3:7" hidden="1">
      <c r="C567" s="14"/>
      <c r="D567" s="14"/>
      <c r="E567" s="14"/>
      <c r="F567" s="14"/>
      <c r="G567" s="14"/>
    </row>
    <row r="568" spans="3:7" hidden="1">
      <c r="C568" s="14"/>
      <c r="D568" s="14"/>
      <c r="E568" s="14"/>
      <c r="F568" s="14"/>
      <c r="G568" s="14"/>
    </row>
    <row r="569" spans="3:7" hidden="1">
      <c r="C569" s="14"/>
      <c r="D569" s="14"/>
      <c r="E569" s="14"/>
      <c r="F569" s="14"/>
      <c r="G569" s="14"/>
    </row>
    <row r="570" spans="3:7" hidden="1">
      <c r="C570" s="14"/>
      <c r="D570" s="14"/>
      <c r="E570" s="14"/>
      <c r="F570" s="14"/>
      <c r="G570" s="14"/>
    </row>
    <row r="571" spans="3:7" hidden="1">
      <c r="C571" s="14"/>
      <c r="D571" s="14"/>
      <c r="E571" s="14"/>
      <c r="F571" s="14"/>
      <c r="G571" s="14"/>
    </row>
    <row r="572" spans="3:7" hidden="1">
      <c r="C572" s="14"/>
      <c r="D572" s="14"/>
      <c r="E572" s="14"/>
      <c r="F572" s="14"/>
      <c r="G572" s="14"/>
    </row>
    <row r="573" spans="3:7" hidden="1">
      <c r="C573" s="14"/>
      <c r="D573" s="14"/>
      <c r="E573" s="14"/>
      <c r="F573" s="14"/>
      <c r="G573" s="14"/>
    </row>
    <row r="574" spans="3:7" hidden="1">
      <c r="C574" s="14"/>
      <c r="D574" s="14"/>
      <c r="E574" s="14"/>
      <c r="F574" s="14"/>
      <c r="G574" s="14"/>
    </row>
    <row r="575" spans="3:7" hidden="1">
      <c r="C575" s="14"/>
      <c r="D575" s="14"/>
      <c r="E575" s="14"/>
      <c r="F575" s="14"/>
      <c r="G575" s="14"/>
    </row>
    <row r="576" spans="3:7" hidden="1">
      <c r="C576" s="14"/>
      <c r="D576" s="14"/>
      <c r="E576" s="14"/>
      <c r="F576" s="14"/>
      <c r="G576" s="14"/>
    </row>
    <row r="577" spans="3:7" hidden="1">
      <c r="C577" s="14"/>
      <c r="D577" s="14"/>
      <c r="E577" s="14"/>
      <c r="F577" s="14"/>
      <c r="G577" s="14"/>
    </row>
    <row r="578" spans="3:7" hidden="1">
      <c r="C578" s="14"/>
      <c r="D578" s="14"/>
      <c r="E578" s="14"/>
      <c r="F578" s="14"/>
      <c r="G578" s="14"/>
    </row>
    <row r="579" spans="3:7" hidden="1">
      <c r="C579" s="14"/>
      <c r="D579" s="14"/>
      <c r="E579" s="14"/>
      <c r="F579" s="14"/>
      <c r="G579" s="14"/>
    </row>
    <row r="580" spans="3:7" hidden="1">
      <c r="C580" s="14"/>
      <c r="D580" s="14"/>
      <c r="E580" s="14"/>
      <c r="F580" s="14"/>
      <c r="G580" s="14"/>
    </row>
    <row r="581" spans="3:7" hidden="1">
      <c r="C581" s="14"/>
      <c r="D581" s="14"/>
      <c r="E581" s="14"/>
      <c r="F581" s="14"/>
      <c r="G581" s="14"/>
    </row>
    <row r="582" spans="3:7" hidden="1">
      <c r="C582" s="14"/>
      <c r="D582" s="14"/>
      <c r="E582" s="14"/>
      <c r="F582" s="14"/>
      <c r="G582" s="14"/>
    </row>
    <row r="583" spans="3:7" hidden="1">
      <c r="C583" s="14"/>
      <c r="D583" s="14"/>
      <c r="E583" s="14"/>
      <c r="F583" s="14"/>
      <c r="G583" s="14"/>
    </row>
    <row r="584" spans="3:7" hidden="1">
      <c r="C584" s="14"/>
      <c r="D584" s="14"/>
      <c r="E584" s="14"/>
      <c r="F584" s="14"/>
      <c r="G584" s="14"/>
    </row>
    <row r="585" spans="3:7" hidden="1">
      <c r="C585" s="14"/>
      <c r="D585" s="14"/>
      <c r="E585" s="14"/>
      <c r="F585" s="14"/>
      <c r="G585" s="14"/>
    </row>
    <row r="586" spans="3:7" hidden="1">
      <c r="C586" s="14"/>
      <c r="D586" s="14"/>
      <c r="E586" s="14"/>
      <c r="F586" s="14"/>
      <c r="G586" s="14"/>
    </row>
    <row r="587" spans="3:7" hidden="1">
      <c r="C587" s="14"/>
      <c r="D587" s="14"/>
      <c r="E587" s="14"/>
      <c r="F587" s="14"/>
      <c r="G587" s="14"/>
    </row>
    <row r="588" spans="3:7" hidden="1">
      <c r="C588" s="14"/>
      <c r="D588" s="14"/>
      <c r="E588" s="14"/>
      <c r="F588" s="14"/>
      <c r="G588" s="14"/>
    </row>
    <row r="589" spans="3:7" hidden="1">
      <c r="C589" s="14"/>
      <c r="D589" s="14"/>
      <c r="E589" s="14"/>
      <c r="F589" s="14"/>
      <c r="G589" s="14"/>
    </row>
    <row r="590" spans="3:7" hidden="1">
      <c r="C590" s="14"/>
      <c r="D590" s="14"/>
      <c r="E590" s="14"/>
      <c r="F590" s="14"/>
      <c r="G590" s="14"/>
    </row>
    <row r="591" spans="3:7" hidden="1">
      <c r="C591" s="14"/>
      <c r="D591" s="14"/>
      <c r="E591" s="14"/>
      <c r="F591" s="14"/>
      <c r="G591" s="14"/>
    </row>
    <row r="592" spans="3:7" hidden="1">
      <c r="C592" s="14"/>
      <c r="D592" s="14"/>
      <c r="E592" s="14"/>
      <c r="F592" s="14"/>
      <c r="G592" s="14"/>
    </row>
    <row r="593" spans="3:7" hidden="1">
      <c r="C593" s="14"/>
      <c r="D593" s="14"/>
      <c r="E593" s="14"/>
      <c r="F593" s="14"/>
      <c r="G593" s="14"/>
    </row>
    <row r="594" spans="3:7" hidden="1">
      <c r="C594" s="14"/>
      <c r="D594" s="14"/>
      <c r="E594" s="14"/>
      <c r="F594" s="14"/>
      <c r="G594" s="14"/>
    </row>
    <row r="595" spans="3:7" hidden="1">
      <c r="C595" s="14"/>
      <c r="D595" s="14"/>
      <c r="E595" s="14"/>
      <c r="F595" s="14"/>
      <c r="G595" s="14"/>
    </row>
    <row r="596" spans="3:7" hidden="1">
      <c r="C596" s="14"/>
      <c r="D596" s="14"/>
      <c r="E596" s="14"/>
      <c r="F596" s="14"/>
      <c r="G596" s="14"/>
    </row>
    <row r="597" spans="3:7" hidden="1">
      <c r="C597" s="14"/>
      <c r="D597" s="14"/>
      <c r="E597" s="14"/>
      <c r="F597" s="14"/>
      <c r="G597" s="14"/>
    </row>
    <row r="598" spans="3:7" hidden="1">
      <c r="C598" s="14"/>
      <c r="D598" s="14"/>
      <c r="E598" s="14"/>
      <c r="F598" s="14"/>
      <c r="G598" s="14"/>
    </row>
    <row r="599" spans="3:7" hidden="1">
      <c r="D599" s="43"/>
      <c r="F599" s="43"/>
    </row>
    <row r="600" spans="3:7" hidden="1">
      <c r="D600" s="43"/>
      <c r="F600" s="43"/>
    </row>
    <row r="601" spans="3:7" hidden="1">
      <c r="D601" s="43"/>
      <c r="F601" s="43"/>
    </row>
    <row r="602" spans="3:7" hidden="1">
      <c r="D602" s="43"/>
      <c r="F602" s="43"/>
    </row>
    <row r="603" spans="3:7" hidden="1">
      <c r="D603" s="43"/>
      <c r="F603" s="43"/>
    </row>
    <row r="604" spans="3:7" hidden="1">
      <c r="D604" s="43"/>
      <c r="F604" s="43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12.42578125" style="12" customWidth="1"/>
    <col min="3" max="3" width="10.7109375" style="12" customWidth="1"/>
    <col min="4" max="4" width="12.42578125" style="12" customWidth="1"/>
    <col min="5" max="5" width="14.42578125" style="12" customWidth="1"/>
    <col min="6" max="6" width="11.5703125" style="12" customWidth="1"/>
    <col min="7" max="7" width="14.85546875" style="12" customWidth="1"/>
    <col min="8" max="8" width="12.7109375" style="12" customWidth="1"/>
    <col min="9" max="9" width="26.85546875" style="12" customWidth="1"/>
    <col min="10" max="10" width="23.7109375" style="12" customWidth="1"/>
    <col min="11" max="11" width="6.7109375" style="14" hidden="1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2" hidden="1" customWidth="1"/>
    <col min="27" max="27" width="6.7109375" style="12" hidden="1" customWidth="1"/>
    <col min="28" max="28" width="7.28515625" style="12" hidden="1" customWidth="1"/>
    <col min="29" max="40" width="5.7109375" style="12" hidden="1" customWidth="1"/>
    <col min="41" max="41" width="9.140625" style="12" hidden="1" customWidth="1"/>
    <col min="42" max="60" width="0" style="12" hidden="1" customWidth="1"/>
    <col min="61" max="16384" width="9.140625" style="12" hidden="1"/>
  </cols>
  <sheetData>
    <row r="1" spans="1:59">
      <c r="A1" s="2" t="s">
        <v>0</v>
      </c>
      <c r="B1" t="s">
        <v>194</v>
      </c>
    </row>
    <row r="2" spans="1:59">
      <c r="A2" s="2" t="s">
        <v>1</v>
      </c>
    </row>
    <row r="3" spans="1:59">
      <c r="A3" s="2" t="s">
        <v>2</v>
      </c>
      <c r="B3" t="s">
        <v>195</v>
      </c>
    </row>
    <row r="4" spans="1:59">
      <c r="A4" s="2" t="s">
        <v>3</v>
      </c>
    </row>
    <row r="5" spans="1:59" ht="26.25" customHeight="1">
      <c r="A5" s="159" t="s">
        <v>164</v>
      </c>
      <c r="B5" s="160"/>
      <c r="C5" s="160"/>
      <c r="D5" s="160"/>
      <c r="E5" s="160"/>
      <c r="F5" s="160"/>
      <c r="G5" s="160"/>
      <c r="H5" s="160"/>
      <c r="I5" s="160"/>
      <c r="J5" s="161"/>
    </row>
    <row r="6" spans="1:59" s="14" customFormat="1">
      <c r="A6" s="38" t="s">
        <v>93</v>
      </c>
      <c r="B6" s="41" t="s">
        <v>46</v>
      </c>
      <c r="C6" s="41" t="s">
        <v>48</v>
      </c>
      <c r="D6" s="41" t="s">
        <v>160</v>
      </c>
      <c r="E6" s="41" t="s">
        <v>161</v>
      </c>
      <c r="F6" s="41" t="s">
        <v>50</v>
      </c>
      <c r="G6" s="41" t="s">
        <v>162</v>
      </c>
      <c r="H6" s="41" t="s">
        <v>5</v>
      </c>
      <c r="I6" s="41" t="s">
        <v>54</v>
      </c>
      <c r="J6" s="42" t="s">
        <v>55</v>
      </c>
    </row>
    <row r="7" spans="1:59" s="14" customFormat="1" ht="21.75" customHeight="1">
      <c r="A7" s="15"/>
      <c r="B7" s="16"/>
      <c r="C7" s="16"/>
      <c r="D7" s="16"/>
      <c r="E7" s="16" t="s">
        <v>7</v>
      </c>
      <c r="F7" s="16"/>
      <c r="G7" s="16" t="s">
        <v>7</v>
      </c>
      <c r="H7" s="16" t="s">
        <v>6</v>
      </c>
      <c r="I7" s="24" t="s">
        <v>7</v>
      </c>
      <c r="J7" s="34" t="s">
        <v>7</v>
      </c>
    </row>
    <row r="8" spans="1:59" s="18" customFormat="1" ht="18" customHeight="1">
      <c r="A8" s="17"/>
      <c r="B8" s="27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27" t="s">
        <v>61</v>
      </c>
      <c r="J8" s="27" t="s">
        <v>62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59" s="18" customFormat="1" ht="18" customHeight="1">
      <c r="A9" s="19" t="s">
        <v>165</v>
      </c>
      <c r="B9" s="20"/>
      <c r="C9" s="6"/>
      <c r="D9" s="6"/>
      <c r="E9" s="6"/>
      <c r="F9" s="6"/>
      <c r="G9" s="62">
        <v>0</v>
      </c>
      <c r="H9" s="61">
        <v>173292.058528747</v>
      </c>
      <c r="I9" s="62">
        <v>1</v>
      </c>
      <c r="J9" s="62">
        <v>7.6E-3</v>
      </c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BG9" s="12"/>
    </row>
    <row r="10" spans="1:59">
      <c r="A10" s="65" t="s">
        <v>202</v>
      </c>
      <c r="B10" s="11"/>
      <c r="C10" s="11"/>
      <c r="D10" s="11"/>
      <c r="E10" s="11"/>
      <c r="F10" s="11"/>
      <c r="G10" s="66">
        <v>0</v>
      </c>
      <c r="H10" s="67">
        <v>0</v>
      </c>
      <c r="I10" s="66">
        <v>0</v>
      </c>
      <c r="J10" s="66">
        <v>0</v>
      </c>
    </row>
    <row r="11" spans="1:59">
      <c r="A11" t="s">
        <v>252</v>
      </c>
      <c r="B11" t="s">
        <v>252</v>
      </c>
      <c r="C11" t="s">
        <v>252</v>
      </c>
      <c r="D11" s="14"/>
      <c r="E11" s="64">
        <v>0</v>
      </c>
      <c r="F11" t="s">
        <v>252</v>
      </c>
      <c r="G11" s="64">
        <v>0</v>
      </c>
      <c r="H11" s="63">
        <v>0</v>
      </c>
      <c r="I11" s="64">
        <v>0</v>
      </c>
      <c r="J11" s="64">
        <v>0</v>
      </c>
    </row>
    <row r="12" spans="1:59">
      <c r="A12" s="65" t="s">
        <v>256</v>
      </c>
      <c r="C12" s="14"/>
      <c r="D12" s="14"/>
      <c r="E12" s="14"/>
      <c r="F12" s="14"/>
      <c r="G12" s="66">
        <v>0</v>
      </c>
      <c r="H12" s="67">
        <v>173292.058528747</v>
      </c>
      <c r="I12" s="66">
        <v>1</v>
      </c>
      <c r="J12" s="66">
        <v>7.6E-3</v>
      </c>
    </row>
    <row r="13" spans="1:59">
      <c r="A13" t="s">
        <v>3531</v>
      </c>
      <c r="B13" t="s">
        <v>3532</v>
      </c>
      <c r="C13" t="s">
        <v>252</v>
      </c>
      <c r="D13" t="s">
        <v>847</v>
      </c>
      <c r="E13" s="64">
        <v>0</v>
      </c>
      <c r="F13" t="s">
        <v>103</v>
      </c>
      <c r="G13" s="64">
        <v>0</v>
      </c>
      <c r="H13" s="63">
        <v>163</v>
      </c>
      <c r="I13" s="64">
        <v>8.9999999999999998E-4</v>
      </c>
      <c r="J13" s="64">
        <v>0</v>
      </c>
    </row>
    <row r="14" spans="1:59">
      <c r="A14" t="s">
        <v>3533</v>
      </c>
      <c r="B14" t="s">
        <v>3534</v>
      </c>
      <c r="C14" t="s">
        <v>252</v>
      </c>
      <c r="D14" t="s">
        <v>847</v>
      </c>
      <c r="E14" s="64">
        <v>0</v>
      </c>
      <c r="F14" t="s">
        <v>197</v>
      </c>
      <c r="G14" s="64">
        <v>0</v>
      </c>
      <c r="H14" s="63">
        <v>430.99600859999998</v>
      </c>
      <c r="I14" s="64">
        <v>2.5000000000000001E-3</v>
      </c>
      <c r="J14" s="64">
        <v>0</v>
      </c>
    </row>
    <row r="15" spans="1:59">
      <c r="A15" t="s">
        <v>3535</v>
      </c>
      <c r="B15" t="s">
        <v>3536</v>
      </c>
      <c r="C15" t="s">
        <v>252</v>
      </c>
      <c r="D15" t="s">
        <v>847</v>
      </c>
      <c r="E15" s="64">
        <v>0</v>
      </c>
      <c r="F15" t="s">
        <v>110</v>
      </c>
      <c r="G15" s="64">
        <v>0</v>
      </c>
      <c r="H15" s="63">
        <v>7421.0088952229999</v>
      </c>
      <c r="I15" s="64">
        <v>4.2799999999999998E-2</v>
      </c>
      <c r="J15" s="64">
        <v>2.9999999999999997E-4</v>
      </c>
    </row>
    <row r="16" spans="1:59">
      <c r="A16" t="s">
        <v>3537</v>
      </c>
      <c r="B16" t="s">
        <v>3538</v>
      </c>
      <c r="C16" t="s">
        <v>252</v>
      </c>
      <c r="D16" t="s">
        <v>847</v>
      </c>
      <c r="E16" s="64">
        <v>0</v>
      </c>
      <c r="F16" t="s">
        <v>201</v>
      </c>
      <c r="G16" s="64">
        <v>0</v>
      </c>
      <c r="H16" s="63">
        <v>3051.6802749960002</v>
      </c>
      <c r="I16" s="64">
        <v>1.7600000000000001E-2</v>
      </c>
      <c r="J16" s="64">
        <v>1E-4</v>
      </c>
    </row>
    <row r="17" spans="1:10">
      <c r="A17" t="s">
        <v>3539</v>
      </c>
      <c r="B17" t="s">
        <v>3540</v>
      </c>
      <c r="C17" t="s">
        <v>252</v>
      </c>
      <c r="D17" t="s">
        <v>847</v>
      </c>
      <c r="E17" s="64">
        <v>0</v>
      </c>
      <c r="F17" t="s">
        <v>117</v>
      </c>
      <c r="G17" s="64">
        <v>0</v>
      </c>
      <c r="H17" s="63">
        <v>5103.3450764999998</v>
      </c>
      <c r="I17" s="64">
        <v>2.9399999999999999E-2</v>
      </c>
      <c r="J17" s="64">
        <v>2.0000000000000001E-4</v>
      </c>
    </row>
    <row r="18" spans="1:10">
      <c r="A18" t="s">
        <v>3541</v>
      </c>
      <c r="B18" t="s">
        <v>3542</v>
      </c>
      <c r="C18" t="s">
        <v>252</v>
      </c>
      <c r="D18" t="s">
        <v>847</v>
      </c>
      <c r="E18" s="64">
        <v>0</v>
      </c>
      <c r="F18" t="s">
        <v>107</v>
      </c>
      <c r="G18" s="64">
        <v>0</v>
      </c>
      <c r="H18" s="63">
        <v>12766.755400427999</v>
      </c>
      <c r="I18" s="64">
        <v>7.3700000000000002E-2</v>
      </c>
      <c r="J18" s="64">
        <v>5.9999999999999995E-4</v>
      </c>
    </row>
    <row r="19" spans="1:10">
      <c r="A19" t="s">
        <v>3543</v>
      </c>
      <c r="B19" t="s">
        <v>3131</v>
      </c>
      <c r="C19" t="s">
        <v>252</v>
      </c>
      <c r="D19" t="s">
        <v>847</v>
      </c>
      <c r="E19" s="64">
        <v>0</v>
      </c>
      <c r="F19" t="s">
        <v>103</v>
      </c>
      <c r="G19" s="64">
        <v>0</v>
      </c>
      <c r="H19" s="63">
        <v>144355.27287300001</v>
      </c>
      <c r="I19" s="64">
        <v>0.83299999999999996</v>
      </c>
      <c r="J19" s="64">
        <v>6.3E-3</v>
      </c>
    </row>
    <row r="20" spans="1:10" hidden="1">
      <c r="C20" s="14"/>
      <c r="D20" s="14"/>
      <c r="E20" s="14"/>
      <c r="F20" s="14"/>
      <c r="G20" s="14"/>
    </row>
    <row r="21" spans="1:10" hidden="1">
      <c r="C21" s="14"/>
      <c r="D21" s="14"/>
      <c r="E21" s="14"/>
      <c r="F21" s="14"/>
      <c r="G21" s="14"/>
    </row>
    <row r="22" spans="1:10" hidden="1">
      <c r="C22" s="14"/>
      <c r="D22" s="14"/>
      <c r="E22" s="14"/>
      <c r="F22" s="14"/>
      <c r="G22" s="14"/>
    </row>
    <row r="23" spans="1:10" hidden="1">
      <c r="C23" s="14"/>
      <c r="D23" s="14"/>
      <c r="E23" s="14"/>
      <c r="F23" s="14"/>
      <c r="G23" s="14"/>
    </row>
    <row r="24" spans="1:10" hidden="1">
      <c r="C24" s="14"/>
      <c r="D24" s="14"/>
      <c r="E24" s="14"/>
      <c r="F24" s="14"/>
      <c r="G24" s="14"/>
    </row>
    <row r="25" spans="1:10" hidden="1">
      <c r="C25" s="14"/>
      <c r="D25" s="14"/>
      <c r="E25" s="14"/>
      <c r="F25" s="14"/>
      <c r="G25" s="14"/>
    </row>
    <row r="26" spans="1:10" hidden="1">
      <c r="C26" s="14"/>
      <c r="D26" s="14"/>
      <c r="E26" s="14"/>
      <c r="F26" s="14"/>
      <c r="G26" s="14"/>
    </row>
    <row r="27" spans="1:10" hidden="1">
      <c r="C27" s="14"/>
      <c r="D27" s="14"/>
      <c r="E27" s="14"/>
      <c r="F27" s="14"/>
      <c r="G27" s="14"/>
    </row>
    <row r="28" spans="1:10" hidden="1">
      <c r="C28" s="14"/>
      <c r="D28" s="14"/>
      <c r="E28" s="14"/>
      <c r="F28" s="14"/>
      <c r="G28" s="14"/>
    </row>
    <row r="29" spans="1:10" hidden="1">
      <c r="C29" s="14"/>
      <c r="D29" s="14"/>
      <c r="E29" s="14"/>
      <c r="F29" s="14"/>
      <c r="G29" s="14"/>
    </row>
    <row r="30" spans="1:10" hidden="1">
      <c r="C30" s="14"/>
      <c r="D30" s="14"/>
      <c r="E30" s="14"/>
      <c r="F30" s="14"/>
      <c r="G30" s="14"/>
    </row>
    <row r="31" spans="1:10" hidden="1">
      <c r="C31" s="14"/>
      <c r="D31" s="14"/>
      <c r="E31" s="14"/>
      <c r="F31" s="14"/>
      <c r="G31" s="14"/>
    </row>
    <row r="32" spans="1:10" hidden="1">
      <c r="C32" s="14"/>
      <c r="D32" s="14"/>
      <c r="E32" s="14"/>
      <c r="F32" s="14"/>
      <c r="G32" s="14"/>
    </row>
    <row r="33" spans="3:7" hidden="1">
      <c r="C33" s="14"/>
      <c r="D33" s="14"/>
      <c r="E33" s="14"/>
      <c r="F33" s="14"/>
      <c r="G33" s="14"/>
    </row>
    <row r="34" spans="3:7" hidden="1">
      <c r="C34" s="14"/>
      <c r="D34" s="14"/>
      <c r="E34" s="14"/>
      <c r="F34" s="14"/>
      <c r="G34" s="14"/>
    </row>
    <row r="35" spans="3:7" hidden="1">
      <c r="C35" s="14"/>
      <c r="D35" s="14"/>
      <c r="E35" s="14"/>
      <c r="F35" s="14"/>
      <c r="G35" s="14"/>
    </row>
    <row r="36" spans="3:7" hidden="1">
      <c r="C36" s="14"/>
      <c r="D36" s="14"/>
      <c r="E36" s="14"/>
      <c r="F36" s="14"/>
      <c r="G36" s="14"/>
    </row>
    <row r="37" spans="3:7" hidden="1">
      <c r="C37" s="14"/>
      <c r="D37" s="14"/>
      <c r="E37" s="14"/>
      <c r="F37" s="14"/>
      <c r="G37" s="14"/>
    </row>
    <row r="38" spans="3:7" hidden="1">
      <c r="C38" s="14"/>
      <c r="D38" s="14"/>
      <c r="E38" s="14"/>
      <c r="F38" s="14"/>
      <c r="G38" s="14"/>
    </row>
    <row r="39" spans="3:7" hidden="1">
      <c r="C39" s="14"/>
      <c r="D39" s="14"/>
      <c r="E39" s="14"/>
      <c r="F39" s="14"/>
      <c r="G39" s="14"/>
    </row>
    <row r="40" spans="3:7" hidden="1">
      <c r="C40" s="14"/>
      <c r="D40" s="14"/>
      <c r="E40" s="14"/>
      <c r="F40" s="14"/>
      <c r="G40" s="14"/>
    </row>
    <row r="41" spans="3:7" hidden="1">
      <c r="C41" s="14"/>
      <c r="D41" s="14"/>
      <c r="E41" s="14"/>
      <c r="F41" s="14"/>
      <c r="G41" s="14"/>
    </row>
    <row r="42" spans="3:7" hidden="1">
      <c r="C42" s="14"/>
      <c r="D42" s="14"/>
      <c r="E42" s="14"/>
      <c r="F42" s="14"/>
      <c r="G42" s="14"/>
    </row>
    <row r="43" spans="3:7" hidden="1">
      <c r="C43" s="14"/>
      <c r="D43" s="14"/>
      <c r="E43" s="14"/>
      <c r="F43" s="14"/>
      <c r="G43" s="14"/>
    </row>
    <row r="44" spans="3:7" hidden="1">
      <c r="C44" s="14"/>
      <c r="D44" s="14"/>
      <c r="E44" s="14"/>
      <c r="F44" s="14"/>
      <c r="G44" s="14"/>
    </row>
    <row r="45" spans="3:7" hidden="1">
      <c r="C45" s="14"/>
      <c r="D45" s="14"/>
      <c r="E45" s="14"/>
      <c r="F45" s="14"/>
      <c r="G45" s="14"/>
    </row>
    <row r="46" spans="3:7" hidden="1">
      <c r="C46" s="14"/>
      <c r="D46" s="14"/>
      <c r="E46" s="14"/>
      <c r="F46" s="14"/>
      <c r="G46" s="14"/>
    </row>
    <row r="47" spans="3:7" hidden="1">
      <c r="C47" s="14"/>
      <c r="D47" s="14"/>
      <c r="E47" s="14"/>
      <c r="F47" s="14"/>
      <c r="G47" s="14"/>
    </row>
    <row r="48" spans="3:7" hidden="1">
      <c r="C48" s="14"/>
      <c r="D48" s="14"/>
      <c r="E48" s="14"/>
      <c r="F48" s="14"/>
      <c r="G48" s="14"/>
    </row>
    <row r="49" spans="3:7" hidden="1">
      <c r="C49" s="14"/>
      <c r="D49" s="14"/>
      <c r="E49" s="14"/>
      <c r="F49" s="14"/>
      <c r="G49" s="14"/>
    </row>
    <row r="50" spans="3:7" hidden="1">
      <c r="C50" s="14"/>
      <c r="D50" s="14"/>
      <c r="E50" s="14"/>
      <c r="F50" s="14"/>
      <c r="G50" s="14"/>
    </row>
    <row r="51" spans="3:7" hidden="1">
      <c r="C51" s="14"/>
      <c r="D51" s="14"/>
      <c r="E51" s="14"/>
      <c r="F51" s="14"/>
      <c r="G51" s="14"/>
    </row>
    <row r="52" spans="3:7" hidden="1">
      <c r="C52" s="14"/>
      <c r="D52" s="14"/>
      <c r="E52" s="14"/>
      <c r="F52" s="14"/>
      <c r="G52" s="14"/>
    </row>
    <row r="53" spans="3:7" hidden="1">
      <c r="C53" s="14"/>
      <c r="D53" s="14"/>
      <c r="E53" s="14"/>
      <c r="F53" s="14"/>
      <c r="G53" s="14"/>
    </row>
    <row r="54" spans="3:7" hidden="1">
      <c r="C54" s="14"/>
      <c r="D54" s="14"/>
      <c r="E54" s="14"/>
      <c r="F54" s="14"/>
      <c r="G54" s="14"/>
    </row>
    <row r="55" spans="3:7" hidden="1">
      <c r="C55" s="14"/>
      <c r="D55" s="14"/>
      <c r="E55" s="14"/>
      <c r="F55" s="14"/>
      <c r="G55" s="14"/>
    </row>
    <row r="56" spans="3:7" hidden="1">
      <c r="C56" s="14"/>
      <c r="D56" s="14"/>
      <c r="E56" s="14"/>
      <c r="F56" s="14"/>
      <c r="G56" s="14"/>
    </row>
    <row r="57" spans="3:7" hidden="1">
      <c r="C57" s="14"/>
      <c r="D57" s="14"/>
      <c r="E57" s="14"/>
      <c r="F57" s="14"/>
      <c r="G57" s="14"/>
    </row>
    <row r="58" spans="3:7" hidden="1">
      <c r="C58" s="14"/>
      <c r="D58" s="14"/>
      <c r="E58" s="14"/>
      <c r="F58" s="14"/>
      <c r="G58" s="14"/>
    </row>
    <row r="59" spans="3:7" hidden="1">
      <c r="C59" s="14"/>
      <c r="D59" s="14"/>
      <c r="E59" s="14"/>
      <c r="F59" s="14"/>
      <c r="G59" s="14"/>
    </row>
    <row r="60" spans="3:7" hidden="1">
      <c r="C60" s="14"/>
      <c r="D60" s="14"/>
      <c r="E60" s="14"/>
      <c r="F60" s="14"/>
      <c r="G60" s="14"/>
    </row>
    <row r="61" spans="3:7" hidden="1">
      <c r="C61" s="14"/>
      <c r="D61" s="14"/>
      <c r="E61" s="14"/>
      <c r="F61" s="14"/>
      <c r="G61" s="14"/>
    </row>
    <row r="62" spans="3:7" hidden="1">
      <c r="C62" s="14"/>
      <c r="D62" s="14"/>
      <c r="E62" s="14"/>
      <c r="F62" s="14"/>
      <c r="G62" s="14"/>
    </row>
    <row r="63" spans="3:7" hidden="1">
      <c r="C63" s="14"/>
      <c r="D63" s="14"/>
      <c r="E63" s="14"/>
      <c r="F63" s="14"/>
      <c r="G63" s="14"/>
    </row>
    <row r="64" spans="3:7" hidden="1">
      <c r="C64" s="14"/>
      <c r="D64" s="14"/>
      <c r="E64" s="14"/>
      <c r="F64" s="14"/>
      <c r="G64" s="14"/>
    </row>
    <row r="65" spans="3:7" hidden="1">
      <c r="C65" s="14"/>
      <c r="D65" s="14"/>
      <c r="E65" s="14"/>
      <c r="F65" s="14"/>
      <c r="G65" s="14"/>
    </row>
    <row r="66" spans="3:7" hidden="1">
      <c r="C66" s="14"/>
      <c r="D66" s="14"/>
      <c r="E66" s="14"/>
      <c r="F66" s="14"/>
      <c r="G66" s="14"/>
    </row>
    <row r="67" spans="3:7" hidden="1">
      <c r="C67" s="14"/>
      <c r="D67" s="14"/>
      <c r="E67" s="14"/>
      <c r="F67" s="14"/>
      <c r="G67" s="14"/>
    </row>
    <row r="68" spans="3:7" hidden="1">
      <c r="C68" s="14"/>
      <c r="D68" s="14"/>
      <c r="E68" s="14"/>
      <c r="F68" s="14"/>
      <c r="G68" s="14"/>
    </row>
    <row r="69" spans="3:7" hidden="1">
      <c r="C69" s="14"/>
      <c r="D69" s="14"/>
      <c r="E69" s="14"/>
      <c r="F69" s="14"/>
      <c r="G69" s="14"/>
    </row>
    <row r="70" spans="3:7" hidden="1">
      <c r="C70" s="14"/>
      <c r="D70" s="14"/>
      <c r="E70" s="14"/>
      <c r="F70" s="14"/>
      <c r="G70" s="14"/>
    </row>
    <row r="71" spans="3:7" hidden="1">
      <c r="C71" s="14"/>
      <c r="D71" s="14"/>
      <c r="E71" s="14"/>
      <c r="F71" s="14"/>
      <c r="G71" s="14"/>
    </row>
    <row r="72" spans="3:7" hidden="1">
      <c r="C72" s="14"/>
      <c r="D72" s="14"/>
      <c r="E72" s="14"/>
      <c r="F72" s="14"/>
      <c r="G72" s="14"/>
    </row>
    <row r="73" spans="3:7" hidden="1">
      <c r="C73" s="14"/>
      <c r="D73" s="14"/>
      <c r="E73" s="14"/>
      <c r="F73" s="14"/>
      <c r="G73" s="14"/>
    </row>
    <row r="74" spans="3:7" hidden="1">
      <c r="C74" s="14"/>
      <c r="D74" s="14"/>
      <c r="E74" s="14"/>
      <c r="F74" s="14"/>
      <c r="G74" s="14"/>
    </row>
    <row r="75" spans="3:7" hidden="1">
      <c r="C75" s="14"/>
      <c r="D75" s="14"/>
      <c r="E75" s="14"/>
      <c r="F75" s="14"/>
      <c r="G75" s="14"/>
    </row>
    <row r="76" spans="3:7" hidden="1">
      <c r="C76" s="14"/>
      <c r="D76" s="14"/>
      <c r="E76" s="14"/>
      <c r="F76" s="14"/>
      <c r="G76" s="14"/>
    </row>
    <row r="77" spans="3:7" hidden="1">
      <c r="C77" s="14"/>
      <c r="D77" s="14"/>
      <c r="E77" s="14"/>
      <c r="F77" s="14"/>
      <c r="G77" s="14"/>
    </row>
    <row r="78" spans="3:7" hidden="1">
      <c r="C78" s="14"/>
      <c r="D78" s="14"/>
      <c r="E78" s="14"/>
      <c r="F78" s="14"/>
      <c r="G78" s="14"/>
    </row>
    <row r="79" spans="3:7" hidden="1">
      <c r="C79" s="14"/>
      <c r="D79" s="14"/>
      <c r="E79" s="14"/>
      <c r="F79" s="14"/>
      <c r="G79" s="14"/>
    </row>
    <row r="80" spans="3:7" hidden="1">
      <c r="C80" s="14"/>
      <c r="D80" s="14"/>
      <c r="E80" s="14"/>
      <c r="F80" s="14"/>
      <c r="G80" s="14"/>
    </row>
    <row r="81" spans="3:7" hidden="1">
      <c r="C81" s="14"/>
      <c r="D81" s="14"/>
      <c r="E81" s="14"/>
      <c r="F81" s="14"/>
      <c r="G81" s="14"/>
    </row>
    <row r="82" spans="3:7" hidden="1">
      <c r="C82" s="14"/>
      <c r="D82" s="14"/>
      <c r="E82" s="14"/>
      <c r="F82" s="14"/>
      <c r="G82" s="14"/>
    </row>
    <row r="83" spans="3:7" hidden="1">
      <c r="C83" s="14"/>
      <c r="D83" s="14"/>
      <c r="E83" s="14"/>
      <c r="F83" s="14"/>
      <c r="G83" s="14"/>
    </row>
    <row r="84" spans="3:7" hidden="1">
      <c r="C84" s="14"/>
      <c r="D84" s="14"/>
      <c r="E84" s="14"/>
      <c r="F84" s="14"/>
      <c r="G84" s="14"/>
    </row>
    <row r="85" spans="3:7" hidden="1">
      <c r="C85" s="14"/>
      <c r="D85" s="14"/>
      <c r="E85" s="14"/>
      <c r="F85" s="14"/>
      <c r="G85" s="14"/>
    </row>
    <row r="86" spans="3:7" hidden="1">
      <c r="C86" s="14"/>
      <c r="D86" s="14"/>
      <c r="E86" s="14"/>
      <c r="F86" s="14"/>
      <c r="G86" s="14"/>
    </row>
    <row r="87" spans="3:7" hidden="1">
      <c r="C87" s="14"/>
      <c r="D87" s="14"/>
      <c r="E87" s="14"/>
      <c r="F87" s="14"/>
      <c r="G87" s="14"/>
    </row>
    <row r="88" spans="3:7" hidden="1">
      <c r="C88" s="14"/>
      <c r="D88" s="14"/>
      <c r="E88" s="14"/>
      <c r="F88" s="14"/>
      <c r="G88" s="14"/>
    </row>
    <row r="89" spans="3:7" hidden="1">
      <c r="C89" s="14"/>
      <c r="D89" s="14"/>
      <c r="E89" s="14"/>
      <c r="F89" s="14"/>
      <c r="G89" s="14"/>
    </row>
    <row r="90" spans="3:7" hidden="1">
      <c r="C90" s="14"/>
      <c r="D90" s="14"/>
      <c r="E90" s="14"/>
      <c r="F90" s="14"/>
      <c r="G90" s="14"/>
    </row>
    <row r="91" spans="3:7" hidden="1">
      <c r="C91" s="14"/>
      <c r="D91" s="14"/>
      <c r="E91" s="14"/>
      <c r="F91" s="14"/>
      <c r="G91" s="14"/>
    </row>
    <row r="92" spans="3:7" hidden="1">
      <c r="C92" s="14"/>
      <c r="D92" s="14"/>
      <c r="E92" s="14"/>
      <c r="F92" s="14"/>
      <c r="G92" s="14"/>
    </row>
    <row r="93" spans="3:7" hidden="1">
      <c r="C93" s="14"/>
      <c r="D93" s="14"/>
      <c r="E93" s="14"/>
      <c r="F93" s="14"/>
      <c r="G93" s="14"/>
    </row>
    <row r="94" spans="3:7" hidden="1">
      <c r="C94" s="14"/>
      <c r="D94" s="14"/>
      <c r="E94" s="14"/>
      <c r="F94" s="14"/>
      <c r="G94" s="14"/>
    </row>
    <row r="95" spans="3:7" hidden="1">
      <c r="C95" s="14"/>
      <c r="D95" s="14"/>
      <c r="E95" s="14"/>
      <c r="F95" s="14"/>
      <c r="G95" s="14"/>
    </row>
    <row r="96" spans="3:7" hidden="1">
      <c r="C96" s="14"/>
      <c r="D96" s="14"/>
      <c r="E96" s="14"/>
      <c r="F96" s="14"/>
      <c r="G96" s="14"/>
    </row>
    <row r="97" spans="3:7" hidden="1">
      <c r="C97" s="14"/>
      <c r="D97" s="14"/>
      <c r="E97" s="14"/>
      <c r="F97" s="14"/>
      <c r="G97" s="14"/>
    </row>
    <row r="98" spans="3:7" hidden="1">
      <c r="C98" s="14"/>
      <c r="D98" s="14"/>
      <c r="E98" s="14"/>
      <c r="F98" s="14"/>
      <c r="G98" s="14"/>
    </row>
    <row r="99" spans="3:7" hidden="1">
      <c r="C99" s="14"/>
      <c r="D99" s="14"/>
      <c r="E99" s="14"/>
      <c r="F99" s="14"/>
      <c r="G99" s="14"/>
    </row>
    <row r="100" spans="3:7" hidden="1">
      <c r="C100" s="14"/>
      <c r="D100" s="14"/>
      <c r="E100" s="14"/>
      <c r="F100" s="14"/>
      <c r="G100" s="14"/>
    </row>
    <row r="101" spans="3:7" hidden="1">
      <c r="C101" s="14"/>
      <c r="D101" s="14"/>
      <c r="E101" s="14"/>
      <c r="F101" s="14"/>
      <c r="G101" s="14"/>
    </row>
    <row r="102" spans="3:7" hidden="1">
      <c r="C102" s="14"/>
      <c r="D102" s="14"/>
      <c r="E102" s="14"/>
      <c r="F102" s="14"/>
      <c r="G102" s="14"/>
    </row>
    <row r="103" spans="3:7" hidden="1">
      <c r="C103" s="14"/>
      <c r="D103" s="14"/>
      <c r="E103" s="14"/>
      <c r="F103" s="14"/>
      <c r="G103" s="14"/>
    </row>
    <row r="104" spans="3:7" hidden="1">
      <c r="C104" s="14"/>
      <c r="D104" s="14"/>
      <c r="E104" s="14"/>
      <c r="F104" s="14"/>
      <c r="G104" s="14"/>
    </row>
    <row r="105" spans="3:7" hidden="1">
      <c r="C105" s="14"/>
      <c r="D105" s="14"/>
      <c r="E105" s="14"/>
      <c r="F105" s="14"/>
      <c r="G105" s="14"/>
    </row>
    <row r="106" spans="3:7" hidden="1">
      <c r="C106" s="14"/>
      <c r="D106" s="14"/>
      <c r="E106" s="14"/>
      <c r="F106" s="14"/>
      <c r="G106" s="14"/>
    </row>
    <row r="107" spans="3:7" hidden="1">
      <c r="C107" s="14"/>
      <c r="D107" s="14"/>
      <c r="E107" s="14"/>
      <c r="F107" s="14"/>
      <c r="G107" s="14"/>
    </row>
    <row r="108" spans="3:7" hidden="1">
      <c r="C108" s="14"/>
      <c r="D108" s="14"/>
      <c r="E108" s="14"/>
      <c r="F108" s="14"/>
      <c r="G108" s="14"/>
    </row>
    <row r="109" spans="3:7" hidden="1">
      <c r="C109" s="14"/>
      <c r="D109" s="14"/>
      <c r="E109" s="14"/>
      <c r="F109" s="14"/>
      <c r="G109" s="14"/>
    </row>
    <row r="110" spans="3:7" hidden="1">
      <c r="C110" s="14"/>
      <c r="D110" s="14"/>
      <c r="E110" s="14"/>
      <c r="F110" s="14"/>
      <c r="G110" s="14"/>
    </row>
    <row r="111" spans="3:7" hidden="1">
      <c r="C111" s="14"/>
      <c r="D111" s="14"/>
      <c r="E111" s="14"/>
      <c r="F111" s="14"/>
      <c r="G111" s="14"/>
    </row>
    <row r="112" spans="3:7" hidden="1">
      <c r="C112" s="14"/>
      <c r="D112" s="14"/>
      <c r="E112" s="14"/>
      <c r="F112" s="14"/>
      <c r="G112" s="14"/>
    </row>
    <row r="113" spans="3:7" hidden="1">
      <c r="C113" s="14"/>
      <c r="D113" s="14"/>
      <c r="E113" s="14"/>
      <c r="F113" s="14"/>
      <c r="G113" s="14"/>
    </row>
    <row r="114" spans="3:7" hidden="1">
      <c r="C114" s="14"/>
      <c r="D114" s="14"/>
      <c r="E114" s="14"/>
      <c r="F114" s="14"/>
      <c r="G114" s="14"/>
    </row>
    <row r="115" spans="3:7" hidden="1">
      <c r="C115" s="14"/>
      <c r="D115" s="14"/>
      <c r="E115" s="14"/>
      <c r="F115" s="14"/>
      <c r="G115" s="14"/>
    </row>
    <row r="116" spans="3:7" hidden="1">
      <c r="C116" s="14"/>
      <c r="D116" s="14"/>
      <c r="E116" s="14"/>
      <c r="F116" s="14"/>
      <c r="G116" s="14"/>
    </row>
    <row r="117" spans="3:7" hidden="1">
      <c r="C117" s="14"/>
      <c r="D117" s="14"/>
      <c r="E117" s="14"/>
      <c r="F117" s="14"/>
      <c r="G117" s="14"/>
    </row>
    <row r="118" spans="3:7" hidden="1">
      <c r="C118" s="14"/>
      <c r="D118" s="14"/>
      <c r="E118" s="14"/>
      <c r="F118" s="14"/>
      <c r="G118" s="14"/>
    </row>
    <row r="119" spans="3:7" hidden="1">
      <c r="C119" s="14"/>
      <c r="D119" s="14"/>
      <c r="E119" s="14"/>
      <c r="F119" s="14"/>
      <c r="G119" s="14"/>
    </row>
    <row r="120" spans="3:7" hidden="1">
      <c r="C120" s="14"/>
      <c r="D120" s="14"/>
      <c r="E120" s="14"/>
      <c r="F120" s="14"/>
      <c r="G120" s="14"/>
    </row>
    <row r="121" spans="3:7" hidden="1">
      <c r="C121" s="14"/>
      <c r="D121" s="14"/>
      <c r="E121" s="14"/>
      <c r="F121" s="14"/>
      <c r="G121" s="14"/>
    </row>
    <row r="122" spans="3:7" hidden="1">
      <c r="C122" s="14"/>
      <c r="D122" s="14"/>
      <c r="E122" s="14"/>
      <c r="F122" s="14"/>
      <c r="G122" s="14"/>
    </row>
    <row r="123" spans="3:7" hidden="1">
      <c r="C123" s="14"/>
      <c r="D123" s="14"/>
      <c r="E123" s="14"/>
      <c r="F123" s="14"/>
      <c r="G123" s="14"/>
    </row>
    <row r="124" spans="3:7" hidden="1">
      <c r="C124" s="14"/>
      <c r="D124" s="14"/>
      <c r="E124" s="14"/>
      <c r="F124" s="14"/>
      <c r="G124" s="14"/>
    </row>
    <row r="125" spans="3:7" hidden="1">
      <c r="C125" s="14"/>
      <c r="D125" s="14"/>
      <c r="E125" s="14"/>
      <c r="F125" s="14"/>
      <c r="G125" s="14"/>
    </row>
    <row r="126" spans="3:7" hidden="1">
      <c r="C126" s="14"/>
      <c r="D126" s="14"/>
      <c r="E126" s="14"/>
      <c r="F126" s="14"/>
      <c r="G126" s="14"/>
    </row>
    <row r="127" spans="3:7" hidden="1">
      <c r="C127" s="14"/>
      <c r="D127" s="14"/>
      <c r="E127" s="14"/>
      <c r="F127" s="14"/>
      <c r="G127" s="14"/>
    </row>
    <row r="128" spans="3:7" hidden="1">
      <c r="C128" s="14"/>
      <c r="D128" s="14"/>
      <c r="E128" s="14"/>
      <c r="F128" s="14"/>
      <c r="G128" s="14"/>
    </row>
    <row r="129" spans="3:7" hidden="1">
      <c r="C129" s="14"/>
      <c r="D129" s="14"/>
      <c r="E129" s="14"/>
      <c r="F129" s="14"/>
      <c r="G129" s="14"/>
    </row>
    <row r="130" spans="3:7" hidden="1">
      <c r="C130" s="14"/>
      <c r="D130" s="14"/>
      <c r="E130" s="14"/>
      <c r="F130" s="14"/>
      <c r="G130" s="14"/>
    </row>
    <row r="131" spans="3:7" hidden="1">
      <c r="C131" s="14"/>
      <c r="D131" s="14"/>
      <c r="E131" s="14"/>
      <c r="F131" s="14"/>
      <c r="G131" s="14"/>
    </row>
    <row r="132" spans="3:7" hidden="1">
      <c r="C132" s="14"/>
      <c r="D132" s="14"/>
      <c r="E132" s="14"/>
      <c r="F132" s="14"/>
      <c r="G132" s="14"/>
    </row>
    <row r="133" spans="3:7" hidden="1">
      <c r="C133" s="14"/>
      <c r="D133" s="14"/>
      <c r="E133" s="14"/>
      <c r="F133" s="14"/>
      <c r="G133" s="14"/>
    </row>
    <row r="134" spans="3:7" hidden="1">
      <c r="C134" s="14"/>
      <c r="D134" s="14"/>
      <c r="E134" s="14"/>
      <c r="F134" s="14"/>
      <c r="G134" s="14"/>
    </row>
    <row r="135" spans="3:7" hidden="1">
      <c r="C135" s="14"/>
      <c r="D135" s="14"/>
      <c r="E135" s="14"/>
      <c r="F135" s="14"/>
      <c r="G135" s="14"/>
    </row>
    <row r="136" spans="3:7" hidden="1">
      <c r="C136" s="14"/>
      <c r="D136" s="14"/>
      <c r="E136" s="14"/>
      <c r="F136" s="14"/>
      <c r="G136" s="14"/>
    </row>
    <row r="137" spans="3:7" hidden="1">
      <c r="C137" s="14"/>
      <c r="D137" s="14"/>
      <c r="E137" s="14"/>
      <c r="F137" s="14"/>
      <c r="G137" s="14"/>
    </row>
    <row r="138" spans="3:7" hidden="1">
      <c r="C138" s="14"/>
      <c r="D138" s="14"/>
      <c r="E138" s="14"/>
      <c r="F138" s="14"/>
      <c r="G138" s="14"/>
    </row>
    <row r="139" spans="3:7" hidden="1">
      <c r="C139" s="14"/>
      <c r="D139" s="14"/>
      <c r="E139" s="14"/>
      <c r="F139" s="14"/>
      <c r="G139" s="14"/>
    </row>
    <row r="140" spans="3:7" hidden="1">
      <c r="C140" s="14"/>
      <c r="D140" s="14"/>
      <c r="E140" s="14"/>
      <c r="F140" s="14"/>
      <c r="G140" s="14"/>
    </row>
    <row r="141" spans="3:7" hidden="1">
      <c r="C141" s="14"/>
      <c r="D141" s="14"/>
      <c r="E141" s="14"/>
      <c r="F141" s="14"/>
      <c r="G141" s="14"/>
    </row>
    <row r="142" spans="3:7" hidden="1">
      <c r="C142" s="14"/>
      <c r="D142" s="14"/>
      <c r="E142" s="14"/>
      <c r="F142" s="14"/>
      <c r="G142" s="14"/>
    </row>
    <row r="143" spans="3:7" hidden="1">
      <c r="C143" s="14"/>
      <c r="D143" s="14"/>
      <c r="E143" s="14"/>
      <c r="F143" s="14"/>
      <c r="G143" s="14"/>
    </row>
    <row r="144" spans="3:7" hidden="1">
      <c r="C144" s="14"/>
      <c r="D144" s="14"/>
      <c r="E144" s="14"/>
      <c r="F144" s="14"/>
      <c r="G144" s="14"/>
    </row>
    <row r="145" spans="3:7" hidden="1">
      <c r="C145" s="14"/>
      <c r="D145" s="14"/>
      <c r="E145" s="14"/>
      <c r="F145" s="14"/>
      <c r="G145" s="14"/>
    </row>
    <row r="146" spans="3:7" hidden="1">
      <c r="C146" s="14"/>
      <c r="D146" s="14"/>
      <c r="E146" s="14"/>
      <c r="F146" s="14"/>
      <c r="G146" s="14"/>
    </row>
    <row r="147" spans="3:7" hidden="1">
      <c r="C147" s="14"/>
      <c r="D147" s="14"/>
      <c r="E147" s="14"/>
      <c r="F147" s="14"/>
      <c r="G147" s="14"/>
    </row>
    <row r="148" spans="3:7" hidden="1">
      <c r="C148" s="14"/>
      <c r="D148" s="14"/>
      <c r="E148" s="14"/>
      <c r="F148" s="14"/>
      <c r="G148" s="14"/>
    </row>
    <row r="149" spans="3:7" hidden="1">
      <c r="C149" s="14"/>
      <c r="D149" s="14"/>
      <c r="E149" s="14"/>
      <c r="F149" s="14"/>
      <c r="G149" s="14"/>
    </row>
    <row r="150" spans="3:7" hidden="1">
      <c r="C150" s="14"/>
      <c r="D150" s="14"/>
      <c r="E150" s="14"/>
      <c r="F150" s="14"/>
      <c r="G150" s="14"/>
    </row>
    <row r="151" spans="3:7" hidden="1">
      <c r="C151" s="14"/>
      <c r="D151" s="14"/>
      <c r="E151" s="14"/>
      <c r="F151" s="14"/>
      <c r="G151" s="14"/>
    </row>
    <row r="152" spans="3:7" hidden="1">
      <c r="C152" s="14"/>
      <c r="D152" s="14"/>
      <c r="E152" s="14"/>
      <c r="F152" s="14"/>
      <c r="G152" s="14"/>
    </row>
    <row r="153" spans="3:7" hidden="1">
      <c r="C153" s="14"/>
      <c r="D153" s="14"/>
      <c r="E153" s="14"/>
      <c r="F153" s="14"/>
      <c r="G153" s="14"/>
    </row>
    <row r="154" spans="3:7" hidden="1">
      <c r="C154" s="14"/>
      <c r="D154" s="14"/>
      <c r="E154" s="14"/>
      <c r="F154" s="14"/>
      <c r="G154" s="14"/>
    </row>
    <row r="155" spans="3:7" hidden="1">
      <c r="C155" s="14"/>
      <c r="D155" s="14"/>
      <c r="E155" s="14"/>
      <c r="F155" s="14"/>
      <c r="G155" s="14"/>
    </row>
    <row r="156" spans="3:7" hidden="1">
      <c r="C156" s="14"/>
      <c r="D156" s="14"/>
      <c r="E156" s="14"/>
      <c r="F156" s="14"/>
      <c r="G156" s="14"/>
    </row>
    <row r="157" spans="3:7" hidden="1">
      <c r="C157" s="14"/>
      <c r="D157" s="14"/>
      <c r="E157" s="14"/>
      <c r="F157" s="14"/>
      <c r="G157" s="14"/>
    </row>
    <row r="158" spans="3:7" hidden="1">
      <c r="C158" s="14"/>
      <c r="D158" s="14"/>
      <c r="E158" s="14"/>
      <c r="F158" s="14"/>
      <c r="G158" s="14"/>
    </row>
    <row r="159" spans="3:7" hidden="1">
      <c r="C159" s="14"/>
      <c r="D159" s="14"/>
      <c r="E159" s="14"/>
      <c r="F159" s="14"/>
      <c r="G159" s="14"/>
    </row>
    <row r="160" spans="3:7" hidden="1">
      <c r="C160" s="14"/>
      <c r="D160" s="14"/>
      <c r="E160" s="14"/>
      <c r="F160" s="14"/>
      <c r="G160" s="14"/>
    </row>
    <row r="161" spans="3:7" hidden="1">
      <c r="C161" s="14"/>
      <c r="D161" s="14"/>
      <c r="E161" s="14"/>
      <c r="F161" s="14"/>
      <c r="G161" s="14"/>
    </row>
    <row r="162" spans="3:7" hidden="1">
      <c r="C162" s="14"/>
      <c r="D162" s="14"/>
      <c r="E162" s="14"/>
      <c r="F162" s="14"/>
      <c r="G162" s="14"/>
    </row>
    <row r="163" spans="3:7" hidden="1">
      <c r="C163" s="14"/>
      <c r="D163" s="14"/>
      <c r="E163" s="14"/>
      <c r="F163" s="14"/>
      <c r="G163" s="14"/>
    </row>
    <row r="164" spans="3:7" hidden="1">
      <c r="C164" s="14"/>
      <c r="D164" s="14"/>
      <c r="E164" s="14"/>
      <c r="F164" s="14"/>
      <c r="G164" s="14"/>
    </row>
    <row r="165" spans="3:7" hidden="1">
      <c r="C165" s="14"/>
      <c r="D165" s="14"/>
      <c r="E165" s="14"/>
      <c r="F165" s="14"/>
      <c r="G165" s="14"/>
    </row>
    <row r="166" spans="3:7" hidden="1">
      <c r="C166" s="14"/>
      <c r="D166" s="14"/>
      <c r="E166" s="14"/>
      <c r="F166" s="14"/>
      <c r="G166" s="14"/>
    </row>
    <row r="167" spans="3:7" hidden="1">
      <c r="C167" s="14"/>
      <c r="D167" s="14"/>
      <c r="E167" s="14"/>
      <c r="F167" s="14"/>
      <c r="G167" s="14"/>
    </row>
    <row r="168" spans="3:7" hidden="1">
      <c r="C168" s="14"/>
      <c r="D168" s="14"/>
      <c r="E168" s="14"/>
      <c r="F168" s="14"/>
      <c r="G168" s="14"/>
    </row>
    <row r="169" spans="3:7" hidden="1">
      <c r="C169" s="14"/>
      <c r="D169" s="14"/>
      <c r="E169" s="14"/>
      <c r="F169" s="14"/>
      <c r="G169" s="14"/>
    </row>
    <row r="170" spans="3:7" hidden="1">
      <c r="C170" s="14"/>
      <c r="D170" s="14"/>
      <c r="E170" s="14"/>
      <c r="F170" s="14"/>
      <c r="G170" s="14"/>
    </row>
    <row r="171" spans="3:7" hidden="1">
      <c r="C171" s="14"/>
      <c r="D171" s="14"/>
      <c r="E171" s="14"/>
      <c r="F171" s="14"/>
      <c r="G171" s="14"/>
    </row>
    <row r="172" spans="3:7" hidden="1">
      <c r="C172" s="14"/>
      <c r="D172" s="14"/>
      <c r="E172" s="14"/>
      <c r="F172" s="14"/>
      <c r="G172" s="14"/>
    </row>
    <row r="173" spans="3:7" hidden="1">
      <c r="C173" s="14"/>
      <c r="D173" s="14"/>
      <c r="E173" s="14"/>
      <c r="F173" s="14"/>
      <c r="G173" s="14"/>
    </row>
    <row r="174" spans="3:7" hidden="1">
      <c r="C174" s="14"/>
      <c r="D174" s="14"/>
      <c r="E174" s="14"/>
      <c r="F174" s="14"/>
      <c r="G174" s="14"/>
    </row>
    <row r="175" spans="3:7" hidden="1">
      <c r="C175" s="14"/>
      <c r="D175" s="14"/>
      <c r="E175" s="14"/>
      <c r="F175" s="14"/>
      <c r="G175" s="14"/>
    </row>
    <row r="176" spans="3:7" hidden="1">
      <c r="C176" s="14"/>
      <c r="D176" s="14"/>
      <c r="E176" s="14"/>
      <c r="F176" s="14"/>
      <c r="G176" s="14"/>
    </row>
    <row r="177" spans="3:7" hidden="1">
      <c r="C177" s="14"/>
      <c r="D177" s="14"/>
      <c r="E177" s="14"/>
      <c r="F177" s="14"/>
      <c r="G177" s="14"/>
    </row>
    <row r="178" spans="3:7" hidden="1">
      <c r="C178" s="14"/>
      <c r="D178" s="14"/>
      <c r="E178" s="14"/>
      <c r="F178" s="14"/>
      <c r="G178" s="14"/>
    </row>
    <row r="179" spans="3:7" hidden="1">
      <c r="C179" s="14"/>
      <c r="D179" s="14"/>
      <c r="E179" s="14"/>
      <c r="F179" s="14"/>
      <c r="G179" s="14"/>
    </row>
    <row r="180" spans="3:7" hidden="1">
      <c r="C180" s="14"/>
      <c r="D180" s="14"/>
      <c r="E180" s="14"/>
      <c r="F180" s="14"/>
      <c r="G180" s="14"/>
    </row>
    <row r="181" spans="3:7" hidden="1">
      <c r="C181" s="14"/>
      <c r="D181" s="14"/>
      <c r="E181" s="14"/>
      <c r="F181" s="14"/>
      <c r="G181" s="14"/>
    </row>
    <row r="182" spans="3:7" hidden="1">
      <c r="C182" s="14"/>
      <c r="D182" s="14"/>
      <c r="E182" s="14"/>
      <c r="F182" s="14"/>
      <c r="G182" s="14"/>
    </row>
    <row r="183" spans="3:7" hidden="1">
      <c r="C183" s="14"/>
      <c r="D183" s="14"/>
      <c r="E183" s="14"/>
      <c r="F183" s="14"/>
      <c r="G183" s="14"/>
    </row>
    <row r="184" spans="3:7" hidden="1">
      <c r="C184" s="14"/>
      <c r="D184" s="14"/>
      <c r="E184" s="14"/>
      <c r="F184" s="14"/>
      <c r="G184" s="14"/>
    </row>
    <row r="185" spans="3:7" hidden="1">
      <c r="C185" s="14"/>
      <c r="D185" s="14"/>
      <c r="E185" s="14"/>
      <c r="F185" s="14"/>
      <c r="G185" s="14"/>
    </row>
    <row r="186" spans="3:7" hidden="1">
      <c r="C186" s="14"/>
      <c r="D186" s="14"/>
      <c r="E186" s="14"/>
      <c r="F186" s="14"/>
      <c r="G186" s="14"/>
    </row>
    <row r="187" spans="3:7" hidden="1">
      <c r="C187" s="14"/>
      <c r="D187" s="14"/>
      <c r="E187" s="14"/>
      <c r="F187" s="14"/>
      <c r="G187" s="14"/>
    </row>
    <row r="188" spans="3:7" hidden="1">
      <c r="C188" s="14"/>
      <c r="D188" s="14"/>
      <c r="E188" s="14"/>
      <c r="F188" s="14"/>
      <c r="G188" s="14"/>
    </row>
    <row r="189" spans="3:7" hidden="1">
      <c r="C189" s="14"/>
      <c r="D189" s="14"/>
      <c r="E189" s="14"/>
      <c r="F189" s="14"/>
      <c r="G189" s="14"/>
    </row>
    <row r="190" spans="3:7" hidden="1">
      <c r="C190" s="14"/>
      <c r="D190" s="14"/>
      <c r="E190" s="14"/>
      <c r="F190" s="14"/>
      <c r="G190" s="14"/>
    </row>
    <row r="191" spans="3:7" hidden="1">
      <c r="C191" s="14"/>
      <c r="D191" s="14"/>
      <c r="E191" s="14"/>
      <c r="F191" s="14"/>
      <c r="G191" s="14"/>
    </row>
    <row r="192" spans="3:7" hidden="1">
      <c r="C192" s="14"/>
      <c r="D192" s="14"/>
      <c r="E192" s="14"/>
      <c r="F192" s="14"/>
      <c r="G192" s="14"/>
    </row>
    <row r="193" spans="3:7" hidden="1">
      <c r="C193" s="14"/>
      <c r="D193" s="14"/>
      <c r="E193" s="14"/>
      <c r="F193" s="14"/>
      <c r="G193" s="14"/>
    </row>
    <row r="194" spans="3:7" hidden="1">
      <c r="C194" s="14"/>
      <c r="D194" s="14"/>
      <c r="E194" s="14"/>
      <c r="F194" s="14"/>
      <c r="G194" s="14"/>
    </row>
    <row r="195" spans="3:7" hidden="1">
      <c r="C195" s="14"/>
      <c r="D195" s="14"/>
      <c r="E195" s="14"/>
      <c r="F195" s="14"/>
      <c r="G195" s="14"/>
    </row>
    <row r="196" spans="3:7" hidden="1">
      <c r="C196" s="14"/>
      <c r="D196" s="14"/>
      <c r="E196" s="14"/>
      <c r="F196" s="14"/>
      <c r="G196" s="14"/>
    </row>
    <row r="197" spans="3:7" hidden="1">
      <c r="C197" s="14"/>
      <c r="D197" s="14"/>
      <c r="E197" s="14"/>
      <c r="F197" s="14"/>
      <c r="G197" s="14"/>
    </row>
    <row r="198" spans="3:7" hidden="1">
      <c r="C198" s="14"/>
      <c r="D198" s="14"/>
      <c r="E198" s="14"/>
      <c r="F198" s="14"/>
      <c r="G198" s="14"/>
    </row>
    <row r="199" spans="3:7" hidden="1">
      <c r="C199" s="14"/>
      <c r="D199" s="14"/>
      <c r="E199" s="14"/>
      <c r="F199" s="14"/>
      <c r="G199" s="14"/>
    </row>
    <row r="200" spans="3:7" hidden="1">
      <c r="C200" s="14"/>
      <c r="D200" s="14"/>
      <c r="E200" s="14"/>
      <c r="F200" s="14"/>
      <c r="G200" s="14"/>
    </row>
    <row r="201" spans="3:7" hidden="1">
      <c r="C201" s="14"/>
      <c r="D201" s="14"/>
      <c r="E201" s="14"/>
      <c r="F201" s="14"/>
      <c r="G201" s="14"/>
    </row>
    <row r="202" spans="3:7" hidden="1">
      <c r="C202" s="14"/>
      <c r="D202" s="14"/>
      <c r="E202" s="14"/>
      <c r="F202" s="14"/>
      <c r="G202" s="14"/>
    </row>
    <row r="203" spans="3:7" hidden="1">
      <c r="C203" s="14"/>
      <c r="D203" s="14"/>
      <c r="E203" s="14"/>
      <c r="F203" s="14"/>
      <c r="G203" s="14"/>
    </row>
    <row r="204" spans="3:7" hidden="1">
      <c r="C204" s="14"/>
      <c r="D204" s="14"/>
      <c r="E204" s="14"/>
      <c r="F204" s="14"/>
      <c r="G204" s="14"/>
    </row>
    <row r="205" spans="3:7" hidden="1">
      <c r="C205" s="14"/>
      <c r="D205" s="14"/>
      <c r="E205" s="14"/>
      <c r="F205" s="14"/>
      <c r="G205" s="14"/>
    </row>
    <row r="206" spans="3:7" hidden="1">
      <c r="C206" s="14"/>
      <c r="D206" s="14"/>
      <c r="E206" s="14"/>
      <c r="F206" s="14"/>
      <c r="G206" s="14"/>
    </row>
    <row r="207" spans="3:7" hidden="1">
      <c r="C207" s="14"/>
      <c r="D207" s="14"/>
      <c r="E207" s="14"/>
      <c r="F207" s="14"/>
      <c r="G207" s="14"/>
    </row>
    <row r="208" spans="3:7" hidden="1">
      <c r="C208" s="14"/>
      <c r="D208" s="14"/>
      <c r="E208" s="14"/>
      <c r="F208" s="14"/>
      <c r="G208" s="14"/>
    </row>
    <row r="209" spans="3:7" hidden="1">
      <c r="C209" s="14"/>
      <c r="D209" s="14"/>
      <c r="E209" s="14"/>
      <c r="F209" s="14"/>
      <c r="G209" s="14"/>
    </row>
    <row r="210" spans="3:7" hidden="1">
      <c r="C210" s="14"/>
      <c r="D210" s="14"/>
      <c r="E210" s="14"/>
      <c r="F210" s="14"/>
      <c r="G210" s="14"/>
    </row>
    <row r="211" spans="3:7" hidden="1">
      <c r="C211" s="14"/>
      <c r="D211" s="14"/>
      <c r="E211" s="14"/>
      <c r="F211" s="14"/>
      <c r="G211" s="14"/>
    </row>
    <row r="212" spans="3:7" hidden="1">
      <c r="C212" s="14"/>
      <c r="D212" s="14"/>
      <c r="E212" s="14"/>
      <c r="F212" s="14"/>
      <c r="G212" s="14"/>
    </row>
    <row r="213" spans="3:7" hidden="1">
      <c r="C213" s="14"/>
      <c r="D213" s="14"/>
      <c r="E213" s="14"/>
      <c r="F213" s="14"/>
      <c r="G213" s="14"/>
    </row>
    <row r="214" spans="3:7" hidden="1">
      <c r="C214" s="14"/>
      <c r="D214" s="14"/>
      <c r="E214" s="14"/>
      <c r="F214" s="14"/>
      <c r="G214" s="14"/>
    </row>
    <row r="215" spans="3:7" hidden="1">
      <c r="C215" s="14"/>
      <c r="D215" s="14"/>
      <c r="E215" s="14"/>
      <c r="F215" s="14"/>
      <c r="G215" s="14"/>
    </row>
    <row r="216" spans="3:7" hidden="1">
      <c r="C216" s="14"/>
      <c r="D216" s="14"/>
      <c r="E216" s="14"/>
      <c r="F216" s="14"/>
      <c r="G216" s="14"/>
    </row>
    <row r="217" spans="3:7" hidden="1">
      <c r="C217" s="14"/>
      <c r="D217" s="14"/>
      <c r="E217" s="14"/>
      <c r="F217" s="14"/>
      <c r="G217" s="14"/>
    </row>
    <row r="218" spans="3:7" hidden="1">
      <c r="C218" s="14"/>
      <c r="D218" s="14"/>
      <c r="E218" s="14"/>
      <c r="F218" s="14"/>
      <c r="G218" s="14"/>
    </row>
    <row r="219" spans="3:7" hidden="1">
      <c r="C219" s="14"/>
      <c r="D219" s="14"/>
      <c r="E219" s="14"/>
      <c r="F219" s="14"/>
      <c r="G219" s="14"/>
    </row>
    <row r="220" spans="3:7" hidden="1">
      <c r="C220" s="14"/>
      <c r="D220" s="14"/>
      <c r="E220" s="14"/>
      <c r="F220" s="14"/>
      <c r="G220" s="14"/>
    </row>
    <row r="221" spans="3:7" hidden="1">
      <c r="C221" s="14"/>
      <c r="D221" s="14"/>
      <c r="E221" s="14"/>
      <c r="F221" s="14"/>
      <c r="G221" s="14"/>
    </row>
    <row r="222" spans="3:7" hidden="1">
      <c r="C222" s="14"/>
      <c r="D222" s="14"/>
      <c r="E222" s="14"/>
      <c r="F222" s="14"/>
      <c r="G222" s="14"/>
    </row>
    <row r="223" spans="3:7" hidden="1">
      <c r="C223" s="14"/>
      <c r="D223" s="14"/>
      <c r="E223" s="14"/>
      <c r="F223" s="14"/>
      <c r="G223" s="14"/>
    </row>
    <row r="224" spans="3:7" hidden="1">
      <c r="C224" s="14"/>
      <c r="D224" s="14"/>
      <c r="E224" s="14"/>
      <c r="F224" s="14"/>
      <c r="G224" s="14"/>
    </row>
    <row r="225" spans="3:7" hidden="1">
      <c r="C225" s="14"/>
      <c r="D225" s="14"/>
      <c r="E225" s="14"/>
      <c r="F225" s="14"/>
      <c r="G225" s="14"/>
    </row>
    <row r="226" spans="3:7" hidden="1">
      <c r="C226" s="14"/>
      <c r="D226" s="14"/>
      <c r="E226" s="14"/>
      <c r="F226" s="14"/>
      <c r="G226" s="14"/>
    </row>
    <row r="227" spans="3:7" hidden="1">
      <c r="C227" s="14"/>
      <c r="D227" s="14"/>
      <c r="E227" s="14"/>
      <c r="F227" s="14"/>
      <c r="G227" s="14"/>
    </row>
    <row r="228" spans="3:7" hidden="1">
      <c r="C228" s="14"/>
      <c r="D228" s="14"/>
      <c r="E228" s="14"/>
      <c r="F228" s="14"/>
      <c r="G228" s="14"/>
    </row>
    <row r="229" spans="3:7" hidden="1">
      <c r="C229" s="14"/>
      <c r="D229" s="14"/>
      <c r="E229" s="14"/>
      <c r="F229" s="14"/>
      <c r="G229" s="14"/>
    </row>
    <row r="230" spans="3:7" hidden="1">
      <c r="C230" s="14"/>
      <c r="D230" s="14"/>
      <c r="E230" s="14"/>
      <c r="F230" s="14"/>
      <c r="G230" s="14"/>
    </row>
    <row r="231" spans="3:7" hidden="1">
      <c r="C231" s="14"/>
      <c r="D231" s="14"/>
      <c r="E231" s="14"/>
      <c r="F231" s="14"/>
      <c r="G231" s="14"/>
    </row>
    <row r="232" spans="3:7" hidden="1">
      <c r="C232" s="14"/>
      <c r="D232" s="14"/>
      <c r="E232" s="14"/>
      <c r="F232" s="14"/>
      <c r="G232" s="14"/>
    </row>
    <row r="233" spans="3:7" hidden="1">
      <c r="C233" s="14"/>
      <c r="D233" s="14"/>
      <c r="E233" s="14"/>
      <c r="F233" s="14"/>
      <c r="G233" s="14"/>
    </row>
    <row r="234" spans="3:7" hidden="1">
      <c r="C234" s="14"/>
      <c r="D234" s="14"/>
      <c r="E234" s="14"/>
      <c r="F234" s="14"/>
      <c r="G234" s="14"/>
    </row>
    <row r="235" spans="3:7" hidden="1">
      <c r="C235" s="14"/>
      <c r="D235" s="14"/>
      <c r="E235" s="14"/>
      <c r="F235" s="14"/>
      <c r="G235" s="14"/>
    </row>
    <row r="236" spans="3:7" hidden="1">
      <c r="C236" s="14"/>
      <c r="D236" s="14"/>
      <c r="E236" s="14"/>
      <c r="F236" s="14"/>
      <c r="G236" s="14"/>
    </row>
    <row r="237" spans="3:7" hidden="1">
      <c r="C237" s="14"/>
      <c r="D237" s="14"/>
      <c r="E237" s="14"/>
      <c r="F237" s="14"/>
      <c r="G237" s="14"/>
    </row>
    <row r="238" spans="3:7" hidden="1">
      <c r="C238" s="14"/>
      <c r="D238" s="14"/>
      <c r="E238" s="14"/>
      <c r="F238" s="14"/>
      <c r="G238" s="14"/>
    </row>
    <row r="239" spans="3:7" hidden="1">
      <c r="C239" s="14"/>
      <c r="D239" s="14"/>
      <c r="E239" s="14"/>
      <c r="F239" s="14"/>
      <c r="G239" s="14"/>
    </row>
    <row r="240" spans="3:7" hidden="1">
      <c r="C240" s="14"/>
      <c r="D240" s="14"/>
      <c r="E240" s="14"/>
      <c r="F240" s="14"/>
      <c r="G240" s="14"/>
    </row>
    <row r="241" spans="3:7" hidden="1">
      <c r="C241" s="14"/>
      <c r="D241" s="14"/>
      <c r="E241" s="14"/>
      <c r="F241" s="14"/>
      <c r="G241" s="14"/>
    </row>
    <row r="242" spans="3:7" hidden="1">
      <c r="C242" s="14"/>
      <c r="D242" s="14"/>
      <c r="E242" s="14"/>
      <c r="F242" s="14"/>
      <c r="G242" s="14"/>
    </row>
    <row r="243" spans="3:7" hidden="1">
      <c r="C243" s="14"/>
      <c r="D243" s="14"/>
      <c r="E243" s="14"/>
      <c r="F243" s="14"/>
      <c r="G243" s="14"/>
    </row>
    <row r="244" spans="3:7" hidden="1">
      <c r="C244" s="14"/>
      <c r="D244" s="14"/>
      <c r="E244" s="14"/>
      <c r="F244" s="14"/>
      <c r="G244" s="14"/>
    </row>
    <row r="245" spans="3:7" hidden="1">
      <c r="C245" s="14"/>
      <c r="D245" s="14"/>
      <c r="E245" s="14"/>
      <c r="F245" s="14"/>
      <c r="G245" s="14"/>
    </row>
    <row r="246" spans="3:7" hidden="1">
      <c r="C246" s="14"/>
      <c r="D246" s="14"/>
      <c r="E246" s="14"/>
      <c r="F246" s="14"/>
      <c r="G246" s="14"/>
    </row>
    <row r="247" spans="3:7" hidden="1">
      <c r="C247" s="14"/>
      <c r="D247" s="14"/>
      <c r="E247" s="14"/>
      <c r="F247" s="14"/>
      <c r="G247" s="14"/>
    </row>
    <row r="248" spans="3:7" hidden="1">
      <c r="C248" s="14"/>
      <c r="D248" s="14"/>
      <c r="E248" s="14"/>
      <c r="F248" s="14"/>
      <c r="G248" s="14"/>
    </row>
    <row r="249" spans="3:7" hidden="1">
      <c r="C249" s="14"/>
      <c r="D249" s="14"/>
      <c r="E249" s="14"/>
      <c r="F249" s="14"/>
      <c r="G249" s="14"/>
    </row>
    <row r="250" spans="3:7" hidden="1">
      <c r="C250" s="14"/>
      <c r="D250" s="14"/>
      <c r="E250" s="14"/>
      <c r="F250" s="14"/>
      <c r="G250" s="14"/>
    </row>
    <row r="251" spans="3:7" hidden="1">
      <c r="C251" s="14"/>
      <c r="D251" s="14"/>
      <c r="E251" s="14"/>
      <c r="F251" s="14"/>
      <c r="G251" s="14"/>
    </row>
    <row r="252" spans="3:7" hidden="1">
      <c r="C252" s="14"/>
      <c r="D252" s="14"/>
      <c r="E252" s="14"/>
      <c r="F252" s="14"/>
      <c r="G252" s="14"/>
    </row>
    <row r="253" spans="3:7" hidden="1">
      <c r="C253" s="14"/>
      <c r="D253" s="14"/>
      <c r="E253" s="14"/>
      <c r="F253" s="14"/>
      <c r="G253" s="14"/>
    </row>
    <row r="254" spans="3:7" hidden="1">
      <c r="C254" s="14"/>
      <c r="D254" s="14"/>
      <c r="E254" s="14"/>
      <c r="F254" s="14"/>
      <c r="G254" s="14"/>
    </row>
    <row r="255" spans="3:7" hidden="1">
      <c r="C255" s="14"/>
      <c r="D255" s="14"/>
      <c r="E255" s="14"/>
      <c r="F255" s="14"/>
      <c r="G255" s="14"/>
    </row>
    <row r="256" spans="3:7" hidden="1">
      <c r="C256" s="14"/>
      <c r="D256" s="14"/>
      <c r="E256" s="14"/>
      <c r="F256" s="14"/>
      <c r="G256" s="14"/>
    </row>
    <row r="257" spans="3:7" hidden="1">
      <c r="C257" s="14"/>
      <c r="D257" s="14"/>
      <c r="E257" s="14"/>
      <c r="F257" s="14"/>
      <c r="G257" s="14"/>
    </row>
    <row r="258" spans="3:7" hidden="1">
      <c r="C258" s="14"/>
      <c r="D258" s="14"/>
      <c r="E258" s="14"/>
      <c r="F258" s="14"/>
      <c r="G258" s="14"/>
    </row>
    <row r="259" spans="3:7" hidden="1">
      <c r="C259" s="14"/>
      <c r="D259" s="14"/>
      <c r="E259" s="14"/>
      <c r="F259" s="14"/>
      <c r="G259" s="14"/>
    </row>
    <row r="260" spans="3:7" hidden="1">
      <c r="C260" s="14"/>
      <c r="D260" s="14"/>
      <c r="E260" s="14"/>
      <c r="F260" s="14"/>
      <c r="G260" s="14"/>
    </row>
    <row r="261" spans="3:7" hidden="1">
      <c r="C261" s="14"/>
      <c r="D261" s="14"/>
      <c r="E261" s="14"/>
      <c r="F261" s="14"/>
      <c r="G261" s="14"/>
    </row>
    <row r="262" spans="3:7" hidden="1">
      <c r="C262" s="14"/>
      <c r="D262" s="14"/>
      <c r="E262" s="14"/>
      <c r="F262" s="14"/>
      <c r="G262" s="14"/>
    </row>
    <row r="263" spans="3:7" hidden="1">
      <c r="C263" s="14"/>
      <c r="D263" s="14"/>
      <c r="E263" s="14"/>
      <c r="F263" s="14"/>
      <c r="G263" s="14"/>
    </row>
    <row r="264" spans="3:7" hidden="1">
      <c r="C264" s="14"/>
      <c r="D264" s="14"/>
      <c r="E264" s="14"/>
      <c r="F264" s="14"/>
      <c r="G264" s="14"/>
    </row>
    <row r="265" spans="3:7" hidden="1">
      <c r="C265" s="14"/>
      <c r="D265" s="14"/>
      <c r="E265" s="14"/>
      <c r="F265" s="14"/>
      <c r="G265" s="14"/>
    </row>
    <row r="266" spans="3:7" hidden="1">
      <c r="C266" s="14"/>
      <c r="D266" s="14"/>
      <c r="E266" s="14"/>
      <c r="F266" s="14"/>
      <c r="G266" s="14"/>
    </row>
    <row r="267" spans="3:7" hidden="1">
      <c r="C267" s="14"/>
      <c r="D267" s="14"/>
      <c r="E267" s="14"/>
      <c r="F267" s="14"/>
      <c r="G267" s="14"/>
    </row>
    <row r="268" spans="3:7" hidden="1">
      <c r="C268" s="14"/>
      <c r="D268" s="14"/>
      <c r="E268" s="14"/>
      <c r="F268" s="14"/>
      <c r="G268" s="14"/>
    </row>
    <row r="269" spans="3:7" hidden="1">
      <c r="C269" s="14"/>
      <c r="D269" s="14"/>
      <c r="E269" s="14"/>
      <c r="F269" s="14"/>
      <c r="G269" s="14"/>
    </row>
    <row r="270" spans="3:7" hidden="1">
      <c r="C270" s="14"/>
      <c r="D270" s="14"/>
      <c r="E270" s="14"/>
      <c r="F270" s="14"/>
      <c r="G270" s="14"/>
    </row>
    <row r="271" spans="3:7" hidden="1">
      <c r="C271" s="14"/>
      <c r="D271" s="14"/>
      <c r="E271" s="14"/>
      <c r="F271" s="14"/>
      <c r="G271" s="14"/>
    </row>
    <row r="272" spans="3:7" hidden="1">
      <c r="C272" s="14"/>
      <c r="D272" s="14"/>
      <c r="E272" s="14"/>
      <c r="F272" s="14"/>
      <c r="G272" s="14"/>
    </row>
    <row r="273" spans="3:7" hidden="1">
      <c r="C273" s="14"/>
      <c r="D273" s="14"/>
      <c r="E273" s="14"/>
      <c r="F273" s="14"/>
      <c r="G273" s="14"/>
    </row>
    <row r="274" spans="3:7" hidden="1">
      <c r="C274" s="14"/>
      <c r="D274" s="14"/>
      <c r="E274" s="14"/>
      <c r="F274" s="14"/>
      <c r="G274" s="14"/>
    </row>
    <row r="275" spans="3:7" hidden="1">
      <c r="C275" s="14"/>
      <c r="D275" s="14"/>
      <c r="E275" s="14"/>
      <c r="F275" s="14"/>
      <c r="G275" s="14"/>
    </row>
    <row r="276" spans="3:7" hidden="1">
      <c r="C276" s="14"/>
      <c r="D276" s="14"/>
      <c r="E276" s="14"/>
      <c r="F276" s="14"/>
      <c r="G276" s="14"/>
    </row>
    <row r="277" spans="3:7" hidden="1">
      <c r="C277" s="14"/>
      <c r="D277" s="14"/>
      <c r="E277" s="14"/>
      <c r="F277" s="14"/>
      <c r="G277" s="14"/>
    </row>
    <row r="278" spans="3:7" hidden="1">
      <c r="C278" s="14"/>
      <c r="D278" s="14"/>
      <c r="E278" s="14"/>
      <c r="F278" s="14"/>
      <c r="G278" s="14"/>
    </row>
    <row r="279" spans="3:7" hidden="1">
      <c r="C279" s="14"/>
      <c r="D279" s="14"/>
      <c r="E279" s="14"/>
      <c r="F279" s="14"/>
      <c r="G279" s="14"/>
    </row>
    <row r="280" spans="3:7" hidden="1">
      <c r="C280" s="14"/>
      <c r="D280" s="14"/>
      <c r="E280" s="14"/>
      <c r="F280" s="14"/>
      <c r="G280" s="14"/>
    </row>
    <row r="281" spans="3:7" hidden="1">
      <c r="C281" s="14"/>
      <c r="D281" s="14"/>
      <c r="E281" s="14"/>
      <c r="F281" s="14"/>
      <c r="G281" s="14"/>
    </row>
    <row r="282" spans="3:7" hidden="1">
      <c r="C282" s="14"/>
      <c r="D282" s="14"/>
      <c r="E282" s="14"/>
      <c r="F282" s="14"/>
      <c r="G282" s="14"/>
    </row>
    <row r="283" spans="3:7" hidden="1">
      <c r="C283" s="14"/>
      <c r="D283" s="14"/>
      <c r="E283" s="14"/>
      <c r="F283" s="14"/>
      <c r="G283" s="14"/>
    </row>
    <row r="284" spans="3:7" hidden="1">
      <c r="C284" s="14"/>
      <c r="D284" s="14"/>
      <c r="E284" s="14"/>
      <c r="F284" s="14"/>
      <c r="G284" s="14"/>
    </row>
    <row r="285" spans="3:7" hidden="1">
      <c r="C285" s="14"/>
      <c r="D285" s="14"/>
      <c r="E285" s="14"/>
      <c r="F285" s="14"/>
      <c r="G285" s="14"/>
    </row>
    <row r="286" spans="3:7" hidden="1">
      <c r="C286" s="14"/>
      <c r="D286" s="14"/>
      <c r="E286" s="14"/>
      <c r="F286" s="14"/>
      <c r="G286" s="14"/>
    </row>
    <row r="287" spans="3:7" hidden="1">
      <c r="C287" s="14"/>
      <c r="D287" s="14"/>
      <c r="E287" s="14"/>
      <c r="F287" s="14"/>
      <c r="G287" s="14"/>
    </row>
    <row r="288" spans="3:7" hidden="1">
      <c r="C288" s="14"/>
      <c r="D288" s="14"/>
      <c r="E288" s="14"/>
      <c r="F288" s="14"/>
      <c r="G288" s="14"/>
    </row>
    <row r="289" spans="3:7" hidden="1">
      <c r="C289" s="14"/>
      <c r="D289" s="14"/>
      <c r="E289" s="14"/>
      <c r="F289" s="14"/>
      <c r="G289" s="14"/>
    </row>
    <row r="290" spans="3:7" hidden="1">
      <c r="C290" s="14"/>
      <c r="D290" s="14"/>
      <c r="E290" s="14"/>
      <c r="F290" s="14"/>
      <c r="G290" s="14"/>
    </row>
    <row r="291" spans="3:7" hidden="1">
      <c r="C291" s="14"/>
      <c r="D291" s="14"/>
      <c r="E291" s="14"/>
      <c r="F291" s="14"/>
      <c r="G291" s="14"/>
    </row>
    <row r="292" spans="3:7" hidden="1">
      <c r="C292" s="14"/>
      <c r="D292" s="14"/>
      <c r="E292" s="14"/>
      <c r="F292" s="14"/>
      <c r="G292" s="14"/>
    </row>
    <row r="293" spans="3:7" hidden="1">
      <c r="C293" s="14"/>
      <c r="D293" s="14"/>
      <c r="E293" s="14"/>
      <c r="F293" s="14"/>
      <c r="G293" s="14"/>
    </row>
    <row r="294" spans="3:7" hidden="1">
      <c r="C294" s="14"/>
      <c r="D294" s="14"/>
      <c r="E294" s="14"/>
      <c r="F294" s="14"/>
      <c r="G294" s="14"/>
    </row>
    <row r="295" spans="3:7" hidden="1">
      <c r="C295" s="14"/>
      <c r="D295" s="14"/>
      <c r="E295" s="14"/>
      <c r="F295" s="14"/>
      <c r="G295" s="14"/>
    </row>
    <row r="296" spans="3:7" hidden="1">
      <c r="C296" s="14"/>
      <c r="D296" s="14"/>
      <c r="E296" s="14"/>
      <c r="F296" s="14"/>
      <c r="G296" s="14"/>
    </row>
    <row r="297" spans="3:7" hidden="1">
      <c r="C297" s="14"/>
      <c r="D297" s="14"/>
      <c r="E297" s="14"/>
      <c r="F297" s="14"/>
      <c r="G297" s="14"/>
    </row>
    <row r="298" spans="3:7" hidden="1">
      <c r="C298" s="14"/>
      <c r="D298" s="14"/>
      <c r="E298" s="14"/>
      <c r="F298" s="14"/>
      <c r="G298" s="14"/>
    </row>
    <row r="299" spans="3:7" hidden="1">
      <c r="C299" s="14"/>
      <c r="D299" s="14"/>
      <c r="E299" s="14"/>
      <c r="F299" s="14"/>
      <c r="G299" s="14"/>
    </row>
    <row r="300" spans="3:7" hidden="1">
      <c r="C300" s="14"/>
      <c r="D300" s="14"/>
      <c r="E300" s="14"/>
      <c r="F300" s="14"/>
      <c r="G300" s="14"/>
    </row>
    <row r="301" spans="3:7" hidden="1">
      <c r="C301" s="14"/>
      <c r="D301" s="14"/>
      <c r="E301" s="14"/>
      <c r="F301" s="14"/>
      <c r="G301" s="14"/>
    </row>
    <row r="302" spans="3:7" hidden="1">
      <c r="C302" s="14"/>
      <c r="D302" s="14"/>
      <c r="E302" s="14"/>
      <c r="F302" s="14"/>
      <c r="G302" s="14"/>
    </row>
    <row r="303" spans="3:7" hidden="1">
      <c r="C303" s="14"/>
      <c r="D303" s="14"/>
      <c r="E303" s="14"/>
      <c r="F303" s="14"/>
      <c r="G303" s="14"/>
    </row>
    <row r="304" spans="3:7" hidden="1">
      <c r="C304" s="14"/>
      <c r="D304" s="14"/>
      <c r="E304" s="14"/>
      <c r="F304" s="14"/>
      <c r="G304" s="14"/>
    </row>
    <row r="305" spans="3:7" hidden="1">
      <c r="C305" s="14"/>
      <c r="D305" s="14"/>
      <c r="E305" s="14"/>
      <c r="F305" s="14"/>
      <c r="G305" s="14"/>
    </row>
    <row r="306" spans="3:7" hidden="1">
      <c r="C306" s="14"/>
      <c r="D306" s="14"/>
      <c r="E306" s="14"/>
      <c r="F306" s="14"/>
      <c r="G306" s="14"/>
    </row>
    <row r="307" spans="3:7" hidden="1">
      <c r="C307" s="14"/>
      <c r="D307" s="14"/>
      <c r="E307" s="14"/>
      <c r="F307" s="14"/>
      <c r="G307" s="14"/>
    </row>
    <row r="308" spans="3:7" hidden="1">
      <c r="C308" s="14"/>
      <c r="D308" s="14"/>
      <c r="E308" s="14"/>
      <c r="F308" s="14"/>
      <c r="G308" s="14"/>
    </row>
    <row r="309" spans="3:7" hidden="1">
      <c r="C309" s="14"/>
      <c r="D309" s="14"/>
      <c r="E309" s="14"/>
      <c r="F309" s="14"/>
      <c r="G309" s="14"/>
    </row>
    <row r="310" spans="3:7" hidden="1">
      <c r="C310" s="14"/>
      <c r="D310" s="14"/>
      <c r="E310" s="14"/>
      <c r="F310" s="14"/>
      <c r="G310" s="14"/>
    </row>
    <row r="311" spans="3:7" hidden="1">
      <c r="C311" s="14"/>
      <c r="D311" s="14"/>
      <c r="E311" s="14"/>
      <c r="F311" s="14"/>
      <c r="G311" s="14"/>
    </row>
    <row r="312" spans="3:7" hidden="1">
      <c r="C312" s="14"/>
      <c r="D312" s="14"/>
      <c r="E312" s="14"/>
      <c r="F312" s="14"/>
      <c r="G312" s="14"/>
    </row>
    <row r="313" spans="3:7" hidden="1">
      <c r="C313" s="14"/>
      <c r="D313" s="14"/>
      <c r="E313" s="14"/>
      <c r="F313" s="14"/>
      <c r="G313" s="14"/>
    </row>
    <row r="314" spans="3:7" hidden="1">
      <c r="C314" s="14"/>
      <c r="D314" s="14"/>
      <c r="E314" s="14"/>
      <c r="F314" s="14"/>
      <c r="G314" s="14"/>
    </row>
    <row r="315" spans="3:7" hidden="1">
      <c r="C315" s="14"/>
      <c r="D315" s="14"/>
      <c r="E315" s="14"/>
      <c r="F315" s="14"/>
      <c r="G315" s="14"/>
    </row>
    <row r="316" spans="3:7" hidden="1">
      <c r="C316" s="14"/>
      <c r="D316" s="14"/>
      <c r="E316" s="14"/>
      <c r="F316" s="14"/>
      <c r="G316" s="14"/>
    </row>
    <row r="317" spans="3:7" hidden="1">
      <c r="C317" s="14"/>
      <c r="D317" s="14"/>
      <c r="E317" s="14"/>
      <c r="F317" s="14"/>
      <c r="G317" s="14"/>
    </row>
    <row r="318" spans="3:7" hidden="1">
      <c r="C318" s="14"/>
      <c r="D318" s="14"/>
      <c r="E318" s="14"/>
      <c r="F318" s="14"/>
      <c r="G318" s="14"/>
    </row>
    <row r="319" spans="3:7" hidden="1">
      <c r="C319" s="14"/>
      <c r="D319" s="14"/>
      <c r="E319" s="14"/>
      <c r="F319" s="14"/>
      <c r="G319" s="14"/>
    </row>
    <row r="320" spans="3:7" hidden="1">
      <c r="C320" s="14"/>
      <c r="D320" s="14"/>
      <c r="E320" s="14"/>
      <c r="F320" s="14"/>
      <c r="G320" s="14"/>
    </row>
    <row r="321" spans="3:7" hidden="1">
      <c r="C321" s="14"/>
      <c r="D321" s="14"/>
      <c r="E321" s="14"/>
      <c r="F321" s="14"/>
      <c r="G321" s="14"/>
    </row>
    <row r="322" spans="3:7" hidden="1">
      <c r="C322" s="14"/>
      <c r="D322" s="14"/>
      <c r="E322" s="14"/>
      <c r="F322" s="14"/>
      <c r="G322" s="14"/>
    </row>
    <row r="323" spans="3:7" hidden="1">
      <c r="C323" s="14"/>
      <c r="D323" s="14"/>
      <c r="E323" s="14"/>
      <c r="F323" s="14"/>
      <c r="G323" s="14"/>
    </row>
    <row r="324" spans="3:7" hidden="1">
      <c r="C324" s="14"/>
      <c r="D324" s="14"/>
      <c r="E324" s="14"/>
      <c r="F324" s="14"/>
      <c r="G324" s="14"/>
    </row>
    <row r="325" spans="3:7" hidden="1">
      <c r="C325" s="14"/>
      <c r="D325" s="14"/>
      <c r="E325" s="14"/>
      <c r="F325" s="14"/>
      <c r="G325" s="14"/>
    </row>
    <row r="326" spans="3:7" hidden="1">
      <c r="C326" s="14"/>
      <c r="D326" s="14"/>
      <c r="E326" s="14"/>
      <c r="F326" s="14"/>
      <c r="G326" s="14"/>
    </row>
    <row r="327" spans="3:7" hidden="1">
      <c r="C327" s="14"/>
      <c r="D327" s="14"/>
      <c r="E327" s="14"/>
      <c r="F327" s="14"/>
      <c r="G327" s="14"/>
    </row>
    <row r="328" spans="3:7" hidden="1">
      <c r="C328" s="14"/>
      <c r="D328" s="14"/>
      <c r="E328" s="14"/>
      <c r="F328" s="14"/>
      <c r="G328" s="14"/>
    </row>
    <row r="329" spans="3:7" hidden="1">
      <c r="C329" s="14"/>
      <c r="D329" s="14"/>
      <c r="E329" s="14"/>
      <c r="F329" s="14"/>
      <c r="G329" s="14"/>
    </row>
    <row r="330" spans="3:7" hidden="1">
      <c r="C330" s="14"/>
      <c r="D330" s="14"/>
      <c r="E330" s="14"/>
      <c r="F330" s="14"/>
      <c r="G330" s="14"/>
    </row>
    <row r="331" spans="3:7" hidden="1">
      <c r="C331" s="14"/>
      <c r="D331" s="14"/>
      <c r="E331" s="14"/>
      <c r="F331" s="14"/>
      <c r="G331" s="14"/>
    </row>
    <row r="332" spans="3:7" hidden="1">
      <c r="C332" s="14"/>
      <c r="D332" s="14"/>
      <c r="E332" s="14"/>
      <c r="F332" s="14"/>
      <c r="G332" s="14"/>
    </row>
    <row r="333" spans="3:7" hidden="1">
      <c r="C333" s="14"/>
      <c r="D333" s="14"/>
      <c r="E333" s="14"/>
      <c r="F333" s="14"/>
      <c r="G333" s="14"/>
    </row>
    <row r="334" spans="3:7" hidden="1">
      <c r="C334" s="14"/>
      <c r="D334" s="14"/>
      <c r="E334" s="14"/>
      <c r="F334" s="14"/>
      <c r="G334" s="14"/>
    </row>
    <row r="335" spans="3:7" hidden="1">
      <c r="C335" s="14"/>
      <c r="D335" s="14"/>
      <c r="E335" s="14"/>
      <c r="F335" s="14"/>
      <c r="G335" s="14"/>
    </row>
    <row r="336" spans="3:7" hidden="1">
      <c r="C336" s="14"/>
      <c r="D336" s="14"/>
      <c r="E336" s="14"/>
      <c r="F336" s="14"/>
      <c r="G336" s="14"/>
    </row>
    <row r="337" spans="3:7" hidden="1">
      <c r="C337" s="14"/>
      <c r="D337" s="14"/>
      <c r="E337" s="14"/>
      <c r="F337" s="14"/>
      <c r="G337" s="14"/>
    </row>
    <row r="338" spans="3:7" hidden="1">
      <c r="C338" s="14"/>
      <c r="D338" s="14"/>
      <c r="E338" s="14"/>
      <c r="F338" s="14"/>
      <c r="G338" s="14"/>
    </row>
    <row r="339" spans="3:7" hidden="1">
      <c r="C339" s="14"/>
      <c r="D339" s="14"/>
      <c r="E339" s="14"/>
      <c r="F339" s="14"/>
      <c r="G339" s="14"/>
    </row>
    <row r="340" spans="3:7" hidden="1">
      <c r="C340" s="14"/>
      <c r="D340" s="14"/>
      <c r="E340" s="14"/>
      <c r="F340" s="14"/>
      <c r="G340" s="14"/>
    </row>
    <row r="341" spans="3:7" hidden="1">
      <c r="C341" s="14"/>
      <c r="D341" s="14"/>
      <c r="E341" s="14"/>
      <c r="F341" s="14"/>
      <c r="G341" s="14"/>
    </row>
    <row r="342" spans="3:7" hidden="1">
      <c r="C342" s="14"/>
      <c r="D342" s="14"/>
      <c r="E342" s="14"/>
      <c r="F342" s="14"/>
      <c r="G342" s="14"/>
    </row>
    <row r="343" spans="3:7" hidden="1">
      <c r="C343" s="14"/>
      <c r="D343" s="14"/>
      <c r="E343" s="14"/>
      <c r="F343" s="14"/>
      <c r="G343" s="14"/>
    </row>
    <row r="344" spans="3:7" hidden="1">
      <c r="C344" s="14"/>
      <c r="D344" s="14"/>
      <c r="E344" s="14"/>
      <c r="F344" s="14"/>
      <c r="G344" s="14"/>
    </row>
    <row r="345" spans="3:7" hidden="1">
      <c r="C345" s="14"/>
      <c r="D345" s="14"/>
      <c r="E345" s="14"/>
      <c r="F345" s="14"/>
      <c r="G345" s="14"/>
    </row>
    <row r="346" spans="3:7" hidden="1">
      <c r="C346" s="14"/>
      <c r="D346" s="14"/>
      <c r="E346" s="14"/>
      <c r="F346" s="14"/>
      <c r="G346" s="14"/>
    </row>
    <row r="347" spans="3:7" hidden="1">
      <c r="C347" s="14"/>
      <c r="D347" s="14"/>
      <c r="E347" s="14"/>
      <c r="F347" s="14"/>
      <c r="G347" s="14"/>
    </row>
    <row r="348" spans="3:7" hidden="1">
      <c r="C348" s="14"/>
      <c r="D348" s="14"/>
      <c r="E348" s="14"/>
      <c r="F348" s="14"/>
      <c r="G348" s="14"/>
    </row>
    <row r="349" spans="3:7" hidden="1">
      <c r="C349" s="14"/>
      <c r="D349" s="14"/>
      <c r="E349" s="14"/>
      <c r="F349" s="14"/>
      <c r="G349" s="14"/>
    </row>
    <row r="350" spans="3:7" hidden="1">
      <c r="C350" s="14"/>
      <c r="D350" s="14"/>
      <c r="E350" s="14"/>
      <c r="F350" s="14"/>
      <c r="G350" s="14"/>
    </row>
    <row r="351" spans="3:7" hidden="1">
      <c r="C351" s="14"/>
      <c r="D351" s="14"/>
      <c r="E351" s="14"/>
      <c r="F351" s="14"/>
      <c r="G351" s="14"/>
    </row>
    <row r="352" spans="3:7" hidden="1">
      <c r="C352" s="14"/>
      <c r="D352" s="14"/>
      <c r="E352" s="14"/>
      <c r="F352" s="14"/>
      <c r="G352" s="14"/>
    </row>
    <row r="353" spans="3:7" hidden="1">
      <c r="C353" s="14"/>
      <c r="D353" s="14"/>
      <c r="E353" s="14"/>
      <c r="F353" s="14"/>
      <c r="G353" s="14"/>
    </row>
    <row r="354" spans="3:7" hidden="1">
      <c r="C354" s="14"/>
      <c r="D354" s="14"/>
      <c r="E354" s="14"/>
      <c r="F354" s="14"/>
      <c r="G354" s="14"/>
    </row>
    <row r="355" spans="3:7" hidden="1">
      <c r="C355" s="14"/>
      <c r="D355" s="14"/>
      <c r="E355" s="14"/>
      <c r="F355" s="14"/>
      <c r="G355" s="14"/>
    </row>
    <row r="356" spans="3:7" hidden="1">
      <c r="C356" s="14"/>
      <c r="D356" s="14"/>
      <c r="E356" s="14"/>
      <c r="F356" s="14"/>
      <c r="G356" s="14"/>
    </row>
    <row r="357" spans="3:7" hidden="1">
      <c r="C357" s="14"/>
      <c r="D357" s="14"/>
      <c r="E357" s="14"/>
      <c r="F357" s="14"/>
      <c r="G357" s="14"/>
    </row>
    <row r="358" spans="3:7" hidden="1">
      <c r="C358" s="14"/>
      <c r="D358" s="14"/>
      <c r="E358" s="14"/>
      <c r="F358" s="14"/>
      <c r="G358" s="14"/>
    </row>
    <row r="359" spans="3:7" hidden="1">
      <c r="C359" s="14"/>
      <c r="D359" s="14"/>
      <c r="E359" s="14"/>
      <c r="F359" s="14"/>
      <c r="G359" s="14"/>
    </row>
    <row r="360" spans="3:7" hidden="1">
      <c r="C360" s="14"/>
      <c r="D360" s="14"/>
      <c r="E360" s="14"/>
      <c r="F360" s="14"/>
      <c r="G360" s="14"/>
    </row>
    <row r="361" spans="3:7" hidden="1">
      <c r="C361" s="14"/>
      <c r="D361" s="14"/>
      <c r="E361" s="14"/>
      <c r="F361" s="14"/>
      <c r="G361" s="14"/>
    </row>
    <row r="362" spans="3:7" hidden="1">
      <c r="C362" s="14"/>
      <c r="D362" s="14"/>
      <c r="E362" s="14"/>
      <c r="F362" s="14"/>
      <c r="G362" s="14"/>
    </row>
    <row r="363" spans="3:7" hidden="1">
      <c r="C363" s="14"/>
      <c r="D363" s="14"/>
      <c r="E363" s="14"/>
      <c r="F363" s="14"/>
      <c r="G363" s="14"/>
    </row>
    <row r="364" spans="3:7" hidden="1">
      <c r="C364" s="14"/>
      <c r="D364" s="14"/>
      <c r="E364" s="14"/>
      <c r="F364" s="14"/>
      <c r="G364" s="14"/>
    </row>
    <row r="365" spans="3:7" hidden="1">
      <c r="C365" s="14"/>
      <c r="D365" s="14"/>
      <c r="E365" s="14"/>
      <c r="F365" s="14"/>
      <c r="G365" s="14"/>
    </row>
    <row r="366" spans="3:7" hidden="1">
      <c r="C366" s="14"/>
      <c r="D366" s="14"/>
      <c r="E366" s="14"/>
      <c r="F366" s="14"/>
      <c r="G366" s="14"/>
    </row>
    <row r="367" spans="3:7" hidden="1">
      <c r="C367" s="14"/>
      <c r="D367" s="14"/>
      <c r="E367" s="14"/>
      <c r="F367" s="14"/>
      <c r="G367" s="14"/>
    </row>
    <row r="368" spans="3:7" hidden="1">
      <c r="C368" s="14"/>
      <c r="D368" s="14"/>
      <c r="E368" s="14"/>
      <c r="F368" s="14"/>
      <c r="G368" s="14"/>
    </row>
    <row r="369" spans="3:7" hidden="1">
      <c r="C369" s="14"/>
      <c r="D369" s="14"/>
      <c r="E369" s="14"/>
      <c r="F369" s="14"/>
      <c r="G369" s="14"/>
    </row>
    <row r="370" spans="3:7" hidden="1">
      <c r="C370" s="14"/>
      <c r="D370" s="14"/>
      <c r="E370" s="14"/>
      <c r="F370" s="14"/>
      <c r="G370" s="14"/>
    </row>
    <row r="371" spans="3:7" hidden="1">
      <c r="C371" s="14"/>
      <c r="D371" s="14"/>
      <c r="E371" s="14"/>
      <c r="F371" s="14"/>
      <c r="G371" s="14"/>
    </row>
    <row r="372" spans="3:7" hidden="1">
      <c r="C372" s="14"/>
      <c r="D372" s="14"/>
      <c r="E372" s="14"/>
      <c r="F372" s="14"/>
      <c r="G372" s="14"/>
    </row>
    <row r="373" spans="3:7" hidden="1">
      <c r="C373" s="14"/>
      <c r="D373" s="14"/>
      <c r="E373" s="14"/>
      <c r="F373" s="14"/>
      <c r="G373" s="14"/>
    </row>
    <row r="374" spans="3:7" hidden="1">
      <c r="C374" s="14"/>
      <c r="D374" s="14"/>
      <c r="E374" s="14"/>
      <c r="F374" s="14"/>
      <c r="G374" s="14"/>
    </row>
    <row r="375" spans="3:7" hidden="1">
      <c r="C375" s="14"/>
      <c r="D375" s="14"/>
      <c r="E375" s="14"/>
      <c r="F375" s="14"/>
      <c r="G375" s="14"/>
    </row>
    <row r="376" spans="3:7" hidden="1">
      <c r="C376" s="14"/>
      <c r="D376" s="14"/>
      <c r="E376" s="14"/>
      <c r="F376" s="14"/>
      <c r="G376" s="14"/>
    </row>
    <row r="377" spans="3:7" hidden="1">
      <c r="C377" s="14"/>
      <c r="D377" s="14"/>
      <c r="E377" s="14"/>
      <c r="F377" s="14"/>
      <c r="G377" s="14"/>
    </row>
    <row r="378" spans="3:7" hidden="1">
      <c r="C378" s="14"/>
      <c r="D378" s="14"/>
      <c r="E378" s="14"/>
      <c r="F378" s="14"/>
      <c r="G378" s="14"/>
    </row>
    <row r="379" spans="3:7" hidden="1">
      <c r="C379" s="14"/>
      <c r="D379" s="14"/>
      <c r="E379" s="14"/>
      <c r="F379" s="14"/>
      <c r="G379" s="14"/>
    </row>
    <row r="380" spans="3:7" hidden="1">
      <c r="C380" s="14"/>
      <c r="D380" s="14"/>
      <c r="E380" s="14"/>
      <c r="F380" s="14"/>
      <c r="G380" s="14"/>
    </row>
    <row r="381" spans="3:7" hidden="1">
      <c r="C381" s="14"/>
      <c r="D381" s="14"/>
      <c r="E381" s="14"/>
      <c r="F381" s="14"/>
      <c r="G381" s="14"/>
    </row>
    <row r="382" spans="3:7" hidden="1">
      <c r="C382" s="14"/>
      <c r="D382" s="14"/>
      <c r="E382" s="14"/>
      <c r="F382" s="14"/>
      <c r="G382" s="14"/>
    </row>
    <row r="383" spans="3:7" hidden="1">
      <c r="C383" s="14"/>
      <c r="D383" s="14"/>
      <c r="E383" s="14"/>
      <c r="F383" s="14"/>
      <c r="G383" s="14"/>
    </row>
    <row r="384" spans="3:7" hidden="1">
      <c r="C384" s="14"/>
      <c r="D384" s="14"/>
      <c r="E384" s="14"/>
      <c r="F384" s="14"/>
      <c r="G384" s="14"/>
    </row>
    <row r="385" spans="3:7" hidden="1">
      <c r="C385" s="14"/>
      <c r="D385" s="14"/>
      <c r="E385" s="14"/>
      <c r="F385" s="14"/>
      <c r="G385" s="14"/>
    </row>
    <row r="386" spans="3:7" hidden="1">
      <c r="C386" s="14"/>
      <c r="D386" s="14"/>
      <c r="E386" s="14"/>
      <c r="F386" s="14"/>
      <c r="G386" s="14"/>
    </row>
    <row r="387" spans="3:7" hidden="1">
      <c r="C387" s="14"/>
      <c r="D387" s="14"/>
      <c r="E387" s="14"/>
      <c r="F387" s="14"/>
      <c r="G387" s="14"/>
    </row>
    <row r="388" spans="3:7" hidden="1">
      <c r="C388" s="14"/>
      <c r="D388" s="14"/>
      <c r="E388" s="14"/>
      <c r="F388" s="14"/>
      <c r="G388" s="14"/>
    </row>
    <row r="389" spans="3:7" hidden="1">
      <c r="C389" s="14"/>
      <c r="D389" s="14"/>
      <c r="E389" s="14"/>
      <c r="F389" s="14"/>
      <c r="G389" s="14"/>
    </row>
    <row r="390" spans="3:7" hidden="1">
      <c r="C390" s="14"/>
      <c r="D390" s="14"/>
      <c r="E390" s="14"/>
      <c r="F390" s="14"/>
      <c r="G390" s="14"/>
    </row>
    <row r="391" spans="3:7" hidden="1">
      <c r="C391" s="14"/>
      <c r="D391" s="14"/>
      <c r="E391" s="14"/>
      <c r="F391" s="14"/>
      <c r="G391" s="14"/>
    </row>
    <row r="392" spans="3:7" hidden="1">
      <c r="C392" s="14"/>
      <c r="D392" s="14"/>
      <c r="E392" s="14"/>
      <c r="F392" s="14"/>
      <c r="G392" s="14"/>
    </row>
    <row r="393" spans="3:7" hidden="1">
      <c r="C393" s="14"/>
      <c r="D393" s="14"/>
      <c r="E393" s="14"/>
      <c r="F393" s="14"/>
      <c r="G393" s="14"/>
    </row>
    <row r="394" spans="3:7" hidden="1">
      <c r="C394" s="14"/>
      <c r="D394" s="14"/>
      <c r="E394" s="14"/>
      <c r="F394" s="14"/>
      <c r="G394" s="14"/>
    </row>
    <row r="395" spans="3:7" hidden="1">
      <c r="C395" s="14"/>
      <c r="D395" s="14"/>
      <c r="E395" s="14"/>
      <c r="F395" s="14"/>
      <c r="G395" s="14"/>
    </row>
    <row r="396" spans="3:7" hidden="1">
      <c r="C396" s="14"/>
      <c r="D396" s="14"/>
      <c r="E396" s="14"/>
      <c r="F396" s="14"/>
      <c r="G396" s="14"/>
    </row>
    <row r="397" spans="3:7" hidden="1">
      <c r="C397" s="14"/>
      <c r="D397" s="14"/>
      <c r="E397" s="14"/>
      <c r="F397" s="14"/>
      <c r="G397" s="14"/>
    </row>
    <row r="398" spans="3:7" hidden="1">
      <c r="C398" s="14"/>
      <c r="D398" s="14"/>
      <c r="E398" s="14"/>
      <c r="F398" s="14"/>
      <c r="G398" s="14"/>
    </row>
    <row r="399" spans="3:7" hidden="1">
      <c r="C399" s="14"/>
      <c r="D399" s="14"/>
      <c r="E399" s="14"/>
      <c r="F399" s="14"/>
      <c r="G399" s="14"/>
    </row>
    <row r="400" spans="3:7" hidden="1">
      <c r="C400" s="14"/>
      <c r="D400" s="14"/>
      <c r="E400" s="14"/>
      <c r="F400" s="14"/>
      <c r="G400" s="14"/>
    </row>
    <row r="401" spans="3:7" hidden="1">
      <c r="C401" s="14"/>
      <c r="D401" s="14"/>
      <c r="E401" s="14"/>
      <c r="F401" s="14"/>
      <c r="G401" s="14"/>
    </row>
    <row r="402" spans="3:7" hidden="1">
      <c r="C402" s="14"/>
      <c r="D402" s="14"/>
      <c r="E402" s="14"/>
      <c r="F402" s="14"/>
      <c r="G402" s="14"/>
    </row>
    <row r="403" spans="3:7" hidden="1">
      <c r="C403" s="14"/>
      <c r="D403" s="14"/>
      <c r="E403" s="14"/>
      <c r="F403" s="14"/>
      <c r="G403" s="14"/>
    </row>
    <row r="404" spans="3:7" hidden="1">
      <c r="C404" s="14"/>
      <c r="D404" s="14"/>
      <c r="E404" s="14"/>
      <c r="F404" s="14"/>
      <c r="G404" s="14"/>
    </row>
    <row r="405" spans="3:7" hidden="1">
      <c r="C405" s="14"/>
      <c r="D405" s="14"/>
      <c r="E405" s="14"/>
      <c r="F405" s="14"/>
      <c r="G405" s="14"/>
    </row>
    <row r="406" spans="3:7" hidden="1">
      <c r="C406" s="14"/>
      <c r="D406" s="14"/>
      <c r="E406" s="14"/>
      <c r="F406" s="14"/>
      <c r="G406" s="14"/>
    </row>
    <row r="407" spans="3:7" hidden="1">
      <c r="C407" s="14"/>
      <c r="D407" s="14"/>
      <c r="E407" s="14"/>
      <c r="F407" s="14"/>
      <c r="G407" s="14"/>
    </row>
    <row r="408" spans="3:7" hidden="1">
      <c r="C408" s="14"/>
      <c r="D408" s="14"/>
      <c r="E408" s="14"/>
      <c r="F408" s="14"/>
      <c r="G408" s="14"/>
    </row>
    <row r="409" spans="3:7" hidden="1">
      <c r="C409" s="14"/>
      <c r="D409" s="14"/>
      <c r="E409" s="14"/>
      <c r="F409" s="14"/>
      <c r="G409" s="14"/>
    </row>
    <row r="410" spans="3:7" hidden="1">
      <c r="C410" s="14"/>
      <c r="D410" s="14"/>
      <c r="E410" s="14"/>
      <c r="F410" s="14"/>
      <c r="G410" s="14"/>
    </row>
    <row r="411" spans="3:7" hidden="1">
      <c r="C411" s="14"/>
      <c r="D411" s="14"/>
      <c r="E411" s="14"/>
      <c r="F411" s="14"/>
      <c r="G411" s="14"/>
    </row>
    <row r="412" spans="3:7" hidden="1">
      <c r="C412" s="14"/>
      <c r="D412" s="14"/>
      <c r="E412" s="14"/>
      <c r="F412" s="14"/>
      <c r="G412" s="14"/>
    </row>
    <row r="413" spans="3:7" hidden="1">
      <c r="C413" s="14"/>
      <c r="D413" s="14"/>
      <c r="E413" s="14"/>
      <c r="F413" s="14"/>
      <c r="G413" s="14"/>
    </row>
    <row r="414" spans="3:7" hidden="1">
      <c r="C414" s="14"/>
      <c r="D414" s="14"/>
      <c r="E414" s="14"/>
      <c r="F414" s="14"/>
      <c r="G414" s="14"/>
    </row>
    <row r="415" spans="3:7" hidden="1">
      <c r="C415" s="14"/>
      <c r="D415" s="14"/>
      <c r="E415" s="14"/>
      <c r="F415" s="14"/>
      <c r="G415" s="14"/>
    </row>
    <row r="416" spans="3:7" hidden="1">
      <c r="C416" s="14"/>
      <c r="D416" s="14"/>
      <c r="E416" s="14"/>
      <c r="F416" s="14"/>
      <c r="G416" s="14"/>
    </row>
    <row r="417" spans="3:7" hidden="1">
      <c r="C417" s="14"/>
      <c r="D417" s="14"/>
      <c r="E417" s="14"/>
      <c r="F417" s="14"/>
      <c r="G417" s="14"/>
    </row>
    <row r="418" spans="3:7" hidden="1">
      <c r="C418" s="14"/>
      <c r="D418" s="14"/>
      <c r="E418" s="14"/>
      <c r="F418" s="14"/>
      <c r="G418" s="14"/>
    </row>
    <row r="419" spans="3:7" hidden="1">
      <c r="C419" s="14"/>
      <c r="D419" s="14"/>
      <c r="E419" s="14"/>
      <c r="F419" s="14"/>
      <c r="G419" s="14"/>
    </row>
    <row r="420" spans="3:7" hidden="1">
      <c r="C420" s="14"/>
      <c r="D420" s="14"/>
      <c r="E420" s="14"/>
      <c r="F420" s="14"/>
      <c r="G420" s="14"/>
    </row>
    <row r="421" spans="3:7" hidden="1">
      <c r="C421" s="14"/>
      <c r="D421" s="14"/>
      <c r="E421" s="14"/>
      <c r="F421" s="14"/>
      <c r="G421" s="14"/>
    </row>
    <row r="422" spans="3:7" hidden="1">
      <c r="C422" s="14"/>
      <c r="D422" s="14"/>
      <c r="E422" s="14"/>
      <c r="F422" s="14"/>
      <c r="G422" s="14"/>
    </row>
    <row r="423" spans="3:7" hidden="1">
      <c r="C423" s="14"/>
      <c r="D423" s="14"/>
      <c r="E423" s="14"/>
      <c r="F423" s="14"/>
      <c r="G423" s="14"/>
    </row>
    <row r="424" spans="3:7" hidden="1">
      <c r="C424" s="14"/>
      <c r="D424" s="14"/>
      <c r="E424" s="14"/>
      <c r="F424" s="14"/>
      <c r="G424" s="14"/>
    </row>
    <row r="425" spans="3:7" hidden="1">
      <c r="C425" s="14"/>
      <c r="D425" s="14"/>
      <c r="E425" s="14"/>
      <c r="F425" s="14"/>
      <c r="G425" s="14"/>
    </row>
    <row r="426" spans="3:7" hidden="1">
      <c r="C426" s="14"/>
      <c r="D426" s="14"/>
      <c r="E426" s="14"/>
      <c r="F426" s="14"/>
      <c r="G426" s="14"/>
    </row>
    <row r="427" spans="3:7" hidden="1">
      <c r="C427" s="14"/>
      <c r="D427" s="14"/>
      <c r="E427" s="14"/>
      <c r="F427" s="14"/>
      <c r="G427" s="14"/>
    </row>
    <row r="428" spans="3:7" hidden="1">
      <c r="C428" s="14"/>
      <c r="D428" s="14"/>
      <c r="E428" s="14"/>
      <c r="F428" s="14"/>
      <c r="G428" s="14"/>
    </row>
    <row r="429" spans="3:7" hidden="1">
      <c r="C429" s="14"/>
      <c r="D429" s="14"/>
      <c r="E429" s="14"/>
      <c r="F429" s="14"/>
      <c r="G429" s="14"/>
    </row>
    <row r="430" spans="3:7" hidden="1">
      <c r="C430" s="14"/>
      <c r="D430" s="14"/>
      <c r="E430" s="14"/>
      <c r="F430" s="14"/>
      <c r="G430" s="14"/>
    </row>
    <row r="431" spans="3:7" hidden="1">
      <c r="C431" s="14"/>
      <c r="D431" s="14"/>
      <c r="E431" s="14"/>
      <c r="F431" s="14"/>
      <c r="G431" s="14"/>
    </row>
    <row r="432" spans="3:7" hidden="1">
      <c r="C432" s="14"/>
      <c r="D432" s="14"/>
      <c r="E432" s="14"/>
      <c r="F432" s="14"/>
      <c r="G432" s="14"/>
    </row>
    <row r="433" spans="3:7" hidden="1">
      <c r="C433" s="14"/>
      <c r="D433" s="14"/>
      <c r="E433" s="14"/>
      <c r="F433" s="14"/>
      <c r="G433" s="14"/>
    </row>
    <row r="434" spans="3:7" hidden="1">
      <c r="C434" s="14"/>
      <c r="D434" s="14"/>
      <c r="E434" s="14"/>
      <c r="F434" s="14"/>
      <c r="G434" s="14"/>
    </row>
    <row r="435" spans="3:7" hidden="1">
      <c r="C435" s="14"/>
      <c r="D435" s="14"/>
      <c r="E435" s="14"/>
      <c r="F435" s="14"/>
      <c r="G435" s="14"/>
    </row>
    <row r="436" spans="3:7" hidden="1">
      <c r="C436" s="14"/>
      <c r="D436" s="14"/>
      <c r="E436" s="14"/>
      <c r="F436" s="14"/>
      <c r="G436" s="14"/>
    </row>
    <row r="437" spans="3:7" hidden="1">
      <c r="C437" s="14"/>
      <c r="D437" s="14"/>
      <c r="E437" s="14"/>
      <c r="F437" s="14"/>
      <c r="G437" s="14"/>
    </row>
    <row r="438" spans="3:7" hidden="1">
      <c r="C438" s="14"/>
      <c r="D438" s="14"/>
      <c r="E438" s="14"/>
      <c r="F438" s="14"/>
      <c r="G438" s="14"/>
    </row>
    <row r="439" spans="3:7" hidden="1">
      <c r="C439" s="14"/>
      <c r="D439" s="14"/>
      <c r="E439" s="14"/>
      <c r="F439" s="14"/>
      <c r="G439" s="14"/>
    </row>
    <row r="440" spans="3:7" hidden="1">
      <c r="C440" s="14"/>
      <c r="D440" s="14"/>
      <c r="E440" s="14"/>
      <c r="F440" s="14"/>
      <c r="G440" s="14"/>
    </row>
    <row r="441" spans="3:7" hidden="1">
      <c r="C441" s="14"/>
      <c r="D441" s="14"/>
      <c r="E441" s="14"/>
      <c r="F441" s="14"/>
      <c r="G441" s="14"/>
    </row>
    <row r="442" spans="3:7" hidden="1">
      <c r="C442" s="14"/>
      <c r="D442" s="14"/>
      <c r="E442" s="14"/>
      <c r="F442" s="14"/>
      <c r="G442" s="14"/>
    </row>
    <row r="443" spans="3:7" hidden="1">
      <c r="C443" s="14"/>
      <c r="D443" s="14"/>
      <c r="E443" s="14"/>
      <c r="F443" s="14"/>
      <c r="G443" s="14"/>
    </row>
    <row r="444" spans="3:7" hidden="1">
      <c r="C444" s="14"/>
      <c r="D444" s="14"/>
      <c r="E444" s="14"/>
      <c r="F444" s="14"/>
      <c r="G444" s="14"/>
    </row>
    <row r="445" spans="3:7" hidden="1">
      <c r="C445" s="14"/>
      <c r="D445" s="14"/>
      <c r="E445" s="14"/>
      <c r="F445" s="14"/>
      <c r="G445" s="14"/>
    </row>
    <row r="446" spans="3:7" hidden="1">
      <c r="C446" s="14"/>
      <c r="D446" s="14"/>
      <c r="E446" s="14"/>
      <c r="F446" s="14"/>
      <c r="G446" s="14"/>
    </row>
    <row r="447" spans="3:7" hidden="1">
      <c r="C447" s="14"/>
      <c r="D447" s="14"/>
      <c r="E447" s="14"/>
      <c r="F447" s="14"/>
      <c r="G447" s="14"/>
    </row>
    <row r="448" spans="3:7" hidden="1">
      <c r="C448" s="14"/>
      <c r="D448" s="14"/>
      <c r="E448" s="14"/>
      <c r="F448" s="14"/>
      <c r="G448" s="14"/>
    </row>
    <row r="449" spans="3:7" hidden="1">
      <c r="C449" s="14"/>
      <c r="D449" s="14"/>
      <c r="E449" s="14"/>
      <c r="F449" s="14"/>
      <c r="G449" s="14"/>
    </row>
    <row r="450" spans="3:7" hidden="1">
      <c r="C450" s="14"/>
      <c r="D450" s="14"/>
      <c r="E450" s="14"/>
      <c r="F450" s="14"/>
      <c r="G450" s="14"/>
    </row>
    <row r="451" spans="3:7" hidden="1">
      <c r="C451" s="14"/>
      <c r="D451" s="14"/>
      <c r="E451" s="14"/>
      <c r="F451" s="14"/>
      <c r="G451" s="14"/>
    </row>
    <row r="452" spans="3:7" hidden="1">
      <c r="C452" s="14"/>
      <c r="D452" s="14"/>
      <c r="E452" s="14"/>
      <c r="F452" s="14"/>
      <c r="G452" s="14"/>
    </row>
    <row r="453" spans="3:7" hidden="1">
      <c r="C453" s="14"/>
      <c r="D453" s="14"/>
      <c r="E453" s="14"/>
      <c r="F453" s="14"/>
      <c r="G453" s="14"/>
    </row>
    <row r="454" spans="3:7" hidden="1">
      <c r="C454" s="14"/>
      <c r="D454" s="14"/>
      <c r="E454" s="14"/>
      <c r="F454" s="14"/>
      <c r="G454" s="14"/>
    </row>
    <row r="455" spans="3:7" hidden="1">
      <c r="C455" s="14"/>
      <c r="D455" s="14"/>
      <c r="E455" s="14"/>
      <c r="F455" s="14"/>
      <c r="G455" s="14"/>
    </row>
    <row r="456" spans="3:7" hidden="1">
      <c r="C456" s="14"/>
      <c r="D456" s="14"/>
      <c r="E456" s="14"/>
      <c r="F456" s="14"/>
      <c r="G456" s="14"/>
    </row>
    <row r="457" spans="3:7" hidden="1">
      <c r="C457" s="14"/>
      <c r="D457" s="14"/>
      <c r="E457" s="14"/>
      <c r="F457" s="14"/>
      <c r="G457" s="14"/>
    </row>
    <row r="458" spans="3:7" hidden="1">
      <c r="C458" s="14"/>
      <c r="D458" s="14"/>
      <c r="E458" s="14"/>
      <c r="F458" s="14"/>
      <c r="G458" s="14"/>
    </row>
    <row r="459" spans="3:7" hidden="1">
      <c r="C459" s="14"/>
      <c r="D459" s="14"/>
      <c r="E459" s="14"/>
      <c r="F459" s="14"/>
      <c r="G459" s="14"/>
    </row>
    <row r="460" spans="3:7" hidden="1">
      <c r="C460" s="14"/>
      <c r="D460" s="14"/>
      <c r="E460" s="14"/>
      <c r="F460" s="14"/>
      <c r="G460" s="14"/>
    </row>
    <row r="461" spans="3:7" hidden="1">
      <c r="C461" s="14"/>
      <c r="D461" s="14"/>
      <c r="E461" s="14"/>
      <c r="F461" s="14"/>
      <c r="G461" s="14"/>
    </row>
    <row r="462" spans="3:7" hidden="1">
      <c r="C462" s="14"/>
      <c r="D462" s="14"/>
      <c r="E462" s="14"/>
      <c r="F462" s="14"/>
      <c r="G462" s="14"/>
    </row>
    <row r="463" spans="3:7" hidden="1">
      <c r="C463" s="14"/>
      <c r="D463" s="14"/>
      <c r="E463" s="14"/>
      <c r="F463" s="14"/>
      <c r="G463" s="14"/>
    </row>
    <row r="464" spans="3:7" hidden="1">
      <c r="C464" s="14"/>
      <c r="D464" s="14"/>
      <c r="E464" s="14"/>
      <c r="F464" s="14"/>
      <c r="G464" s="14"/>
    </row>
    <row r="465" spans="3:7" hidden="1">
      <c r="C465" s="14"/>
      <c r="D465" s="14"/>
      <c r="E465" s="14"/>
      <c r="F465" s="14"/>
      <c r="G465" s="14"/>
    </row>
    <row r="466" spans="3:7" hidden="1">
      <c r="C466" s="14"/>
      <c r="D466" s="14"/>
      <c r="E466" s="14"/>
      <c r="F466" s="14"/>
      <c r="G466" s="14"/>
    </row>
    <row r="467" spans="3:7" hidden="1">
      <c r="C467" s="14"/>
      <c r="D467" s="14"/>
      <c r="E467" s="14"/>
      <c r="F467" s="14"/>
      <c r="G467" s="14"/>
    </row>
    <row r="468" spans="3:7" hidden="1">
      <c r="C468" s="14"/>
      <c r="D468" s="14"/>
      <c r="E468" s="14"/>
      <c r="F468" s="14"/>
      <c r="G468" s="14"/>
    </row>
    <row r="469" spans="3:7" hidden="1">
      <c r="C469" s="14"/>
      <c r="D469" s="14"/>
      <c r="E469" s="14"/>
      <c r="F469" s="14"/>
      <c r="G469" s="14"/>
    </row>
    <row r="470" spans="3:7" hidden="1">
      <c r="C470" s="14"/>
      <c r="D470" s="14"/>
      <c r="E470" s="14"/>
      <c r="F470" s="14"/>
      <c r="G470" s="14"/>
    </row>
    <row r="471" spans="3:7" hidden="1">
      <c r="C471" s="14"/>
      <c r="D471" s="14"/>
      <c r="E471" s="14"/>
      <c r="F471" s="14"/>
      <c r="G471" s="14"/>
    </row>
    <row r="472" spans="3:7" hidden="1">
      <c r="C472" s="14"/>
      <c r="D472" s="14"/>
      <c r="E472" s="14"/>
      <c r="F472" s="14"/>
      <c r="G472" s="14"/>
    </row>
    <row r="473" spans="3:7" hidden="1">
      <c r="C473" s="14"/>
      <c r="D473" s="14"/>
      <c r="E473" s="14"/>
      <c r="F473" s="14"/>
      <c r="G473" s="14"/>
    </row>
    <row r="474" spans="3:7" hidden="1">
      <c r="C474" s="14"/>
      <c r="D474" s="14"/>
      <c r="E474" s="14"/>
      <c r="F474" s="14"/>
      <c r="G474" s="14"/>
    </row>
    <row r="475" spans="3:7" hidden="1">
      <c r="C475" s="14"/>
      <c r="D475" s="14"/>
      <c r="E475" s="14"/>
      <c r="F475" s="14"/>
      <c r="G475" s="14"/>
    </row>
    <row r="476" spans="3:7" hidden="1">
      <c r="C476" s="14"/>
      <c r="D476" s="14"/>
      <c r="E476" s="14"/>
      <c r="F476" s="14"/>
      <c r="G476" s="14"/>
    </row>
    <row r="477" spans="3:7" hidden="1">
      <c r="C477" s="14"/>
      <c r="D477" s="14"/>
      <c r="E477" s="14"/>
      <c r="F477" s="14"/>
      <c r="G477" s="14"/>
    </row>
    <row r="478" spans="3:7" hidden="1">
      <c r="C478" s="14"/>
      <c r="D478" s="14"/>
      <c r="E478" s="14"/>
      <c r="F478" s="14"/>
      <c r="G478" s="14"/>
    </row>
    <row r="479" spans="3:7" hidden="1">
      <c r="C479" s="14"/>
      <c r="D479" s="14"/>
      <c r="E479" s="14"/>
      <c r="F479" s="14"/>
      <c r="G479" s="14"/>
    </row>
    <row r="480" spans="3:7" hidden="1">
      <c r="C480" s="14"/>
      <c r="D480" s="14"/>
      <c r="E480" s="14"/>
      <c r="F480" s="14"/>
      <c r="G480" s="14"/>
    </row>
    <row r="481" spans="3:7" hidden="1">
      <c r="C481" s="14"/>
      <c r="D481" s="14"/>
      <c r="E481" s="14"/>
      <c r="F481" s="14"/>
      <c r="G481" s="14"/>
    </row>
    <row r="482" spans="3:7" hidden="1">
      <c r="C482" s="14"/>
      <c r="D482" s="14"/>
      <c r="E482" s="14"/>
      <c r="F482" s="14"/>
      <c r="G482" s="14"/>
    </row>
    <row r="483" spans="3:7" hidden="1">
      <c r="C483" s="14"/>
      <c r="D483" s="14"/>
      <c r="E483" s="14"/>
      <c r="F483" s="14"/>
      <c r="G483" s="14"/>
    </row>
    <row r="484" spans="3:7" hidden="1">
      <c r="C484" s="14"/>
      <c r="D484" s="14"/>
      <c r="E484" s="14"/>
      <c r="F484" s="14"/>
      <c r="G484" s="14"/>
    </row>
    <row r="485" spans="3:7" hidden="1">
      <c r="C485" s="14"/>
      <c r="D485" s="14"/>
      <c r="E485" s="14"/>
      <c r="F485" s="14"/>
      <c r="G485" s="14"/>
    </row>
    <row r="486" spans="3:7" hidden="1">
      <c r="C486" s="14"/>
      <c r="D486" s="14"/>
      <c r="E486" s="14"/>
      <c r="F486" s="14"/>
      <c r="G486" s="14"/>
    </row>
    <row r="487" spans="3:7" hidden="1">
      <c r="C487" s="14"/>
      <c r="D487" s="14"/>
      <c r="E487" s="14"/>
      <c r="F487" s="14"/>
      <c r="G487" s="14"/>
    </row>
    <row r="488" spans="3:7" hidden="1">
      <c r="C488" s="14"/>
      <c r="D488" s="14"/>
      <c r="E488" s="14"/>
      <c r="F488" s="14"/>
      <c r="G488" s="14"/>
    </row>
    <row r="489" spans="3:7" hidden="1">
      <c r="C489" s="14"/>
      <c r="D489" s="14"/>
      <c r="E489" s="14"/>
      <c r="F489" s="14"/>
      <c r="G489" s="14"/>
    </row>
    <row r="490" spans="3:7" hidden="1">
      <c r="C490" s="14"/>
      <c r="D490" s="14"/>
      <c r="E490" s="14"/>
      <c r="F490" s="14"/>
      <c r="G490" s="14"/>
    </row>
    <row r="491" spans="3:7" hidden="1">
      <c r="C491" s="14"/>
      <c r="D491" s="14"/>
      <c r="E491" s="14"/>
      <c r="F491" s="14"/>
      <c r="G491" s="14"/>
    </row>
    <row r="492" spans="3:7" hidden="1">
      <c r="C492" s="14"/>
      <c r="D492" s="14"/>
      <c r="E492" s="14"/>
      <c r="F492" s="14"/>
      <c r="G492" s="14"/>
    </row>
    <row r="493" spans="3:7" hidden="1">
      <c r="C493" s="14"/>
      <c r="D493" s="14"/>
      <c r="E493" s="14"/>
      <c r="F493" s="14"/>
      <c r="G493" s="14"/>
    </row>
    <row r="494" spans="3:7" hidden="1">
      <c r="C494" s="14"/>
      <c r="D494" s="14"/>
      <c r="E494" s="14"/>
      <c r="F494" s="14"/>
      <c r="G494" s="14"/>
    </row>
    <row r="495" spans="3:7" hidden="1">
      <c r="C495" s="14"/>
      <c r="D495" s="14"/>
      <c r="E495" s="14"/>
      <c r="F495" s="14"/>
      <c r="G495" s="14"/>
    </row>
    <row r="496" spans="3:7" hidden="1">
      <c r="C496" s="14"/>
      <c r="D496" s="14"/>
      <c r="E496" s="14"/>
      <c r="F496" s="14"/>
      <c r="G496" s="14"/>
    </row>
    <row r="497" spans="3:7" hidden="1">
      <c r="C497" s="14"/>
      <c r="D497" s="14"/>
      <c r="E497" s="14"/>
      <c r="F497" s="14"/>
      <c r="G497" s="14"/>
    </row>
    <row r="498" spans="3:7" hidden="1">
      <c r="C498" s="14"/>
      <c r="D498" s="14"/>
      <c r="E498" s="14"/>
      <c r="F498" s="14"/>
      <c r="G498" s="14"/>
    </row>
    <row r="499" spans="3:7" hidden="1">
      <c r="C499" s="14"/>
      <c r="D499" s="14"/>
      <c r="E499" s="14"/>
      <c r="F499" s="14"/>
      <c r="G499" s="14"/>
    </row>
    <row r="500" spans="3:7" hidden="1">
      <c r="C500" s="14"/>
      <c r="D500" s="14"/>
      <c r="E500" s="14"/>
      <c r="F500" s="14"/>
      <c r="G500" s="14"/>
    </row>
    <row r="501" spans="3:7" hidden="1">
      <c r="C501" s="14"/>
      <c r="D501" s="14"/>
      <c r="E501" s="14"/>
      <c r="F501" s="14"/>
      <c r="G501" s="14"/>
    </row>
    <row r="502" spans="3:7" hidden="1">
      <c r="C502" s="14"/>
      <c r="D502" s="14"/>
      <c r="E502" s="14"/>
      <c r="F502" s="14"/>
      <c r="G502" s="14"/>
    </row>
    <row r="503" spans="3:7" hidden="1">
      <c r="C503" s="14"/>
      <c r="D503" s="14"/>
      <c r="E503" s="14"/>
      <c r="F503" s="14"/>
      <c r="G503" s="14"/>
    </row>
    <row r="504" spans="3:7" hidden="1">
      <c r="C504" s="14"/>
      <c r="D504" s="14"/>
      <c r="E504" s="14"/>
      <c r="F504" s="14"/>
      <c r="G504" s="14"/>
    </row>
    <row r="505" spans="3:7" hidden="1">
      <c r="C505" s="14"/>
      <c r="D505" s="14"/>
      <c r="E505" s="14"/>
      <c r="F505" s="14"/>
      <c r="G505" s="14"/>
    </row>
    <row r="506" spans="3:7" hidden="1">
      <c r="C506" s="14"/>
      <c r="D506" s="14"/>
      <c r="E506" s="14"/>
      <c r="F506" s="14"/>
      <c r="G506" s="14"/>
    </row>
    <row r="507" spans="3:7" hidden="1">
      <c r="C507" s="14"/>
      <c r="D507" s="14"/>
      <c r="E507" s="14"/>
      <c r="F507" s="14"/>
      <c r="G507" s="14"/>
    </row>
    <row r="508" spans="3:7" hidden="1">
      <c r="C508" s="14"/>
      <c r="D508" s="14"/>
      <c r="E508" s="14"/>
      <c r="F508" s="14"/>
      <c r="G508" s="14"/>
    </row>
    <row r="509" spans="3:7" hidden="1">
      <c r="C509" s="14"/>
      <c r="D509" s="14"/>
      <c r="E509" s="14"/>
      <c r="F509" s="14"/>
      <c r="G509" s="14"/>
    </row>
    <row r="510" spans="3:7" hidden="1">
      <c r="C510" s="14"/>
      <c r="D510" s="14"/>
      <c r="E510" s="14"/>
      <c r="F510" s="14"/>
      <c r="G510" s="14"/>
    </row>
    <row r="511" spans="3:7" hidden="1">
      <c r="C511" s="14"/>
      <c r="D511" s="14"/>
      <c r="E511" s="14"/>
      <c r="F511" s="14"/>
      <c r="G511" s="14"/>
    </row>
    <row r="512" spans="3:7" hidden="1">
      <c r="C512" s="14"/>
      <c r="D512" s="14"/>
      <c r="E512" s="14"/>
      <c r="F512" s="14"/>
      <c r="G512" s="14"/>
    </row>
    <row r="513" spans="3:7" hidden="1">
      <c r="C513" s="14"/>
      <c r="D513" s="14"/>
      <c r="E513" s="14"/>
      <c r="F513" s="14"/>
      <c r="G513" s="14"/>
    </row>
    <row r="514" spans="3:7" hidden="1">
      <c r="C514" s="14"/>
      <c r="D514" s="14"/>
      <c r="E514" s="14"/>
      <c r="F514" s="14"/>
      <c r="G514" s="14"/>
    </row>
    <row r="515" spans="3:7" hidden="1">
      <c r="C515" s="14"/>
      <c r="D515" s="14"/>
      <c r="E515" s="14"/>
      <c r="F515" s="14"/>
      <c r="G515" s="14"/>
    </row>
    <row r="516" spans="3:7" hidden="1">
      <c r="C516" s="14"/>
      <c r="D516" s="14"/>
      <c r="E516" s="14"/>
      <c r="F516" s="14"/>
      <c r="G516" s="14"/>
    </row>
    <row r="517" spans="3:7" hidden="1">
      <c r="C517" s="14"/>
      <c r="D517" s="14"/>
      <c r="E517" s="14"/>
      <c r="F517" s="14"/>
      <c r="G517" s="14"/>
    </row>
    <row r="518" spans="3:7" hidden="1">
      <c r="C518" s="14"/>
      <c r="D518" s="14"/>
      <c r="E518" s="14"/>
      <c r="F518" s="14"/>
      <c r="G518" s="14"/>
    </row>
    <row r="519" spans="3:7" hidden="1">
      <c r="C519" s="14"/>
      <c r="D519" s="14"/>
      <c r="E519" s="14"/>
      <c r="F519" s="14"/>
      <c r="G519" s="14"/>
    </row>
    <row r="520" spans="3:7" hidden="1">
      <c r="C520" s="14"/>
      <c r="D520" s="14"/>
      <c r="E520" s="14"/>
      <c r="F520" s="14"/>
      <c r="G520" s="14"/>
    </row>
    <row r="521" spans="3:7" hidden="1">
      <c r="C521" s="14"/>
      <c r="D521" s="14"/>
      <c r="E521" s="14"/>
      <c r="F521" s="14"/>
      <c r="G521" s="14"/>
    </row>
    <row r="522" spans="3:7" hidden="1">
      <c r="C522" s="14"/>
      <c r="D522" s="14"/>
      <c r="E522" s="14"/>
      <c r="F522" s="14"/>
      <c r="G522" s="14"/>
    </row>
    <row r="523" spans="3:7" hidden="1">
      <c r="C523" s="14"/>
      <c r="D523" s="14"/>
      <c r="E523" s="14"/>
      <c r="F523" s="14"/>
      <c r="G523" s="14"/>
    </row>
    <row r="524" spans="3:7" hidden="1">
      <c r="C524" s="14"/>
      <c r="D524" s="14"/>
      <c r="E524" s="14"/>
      <c r="F524" s="14"/>
      <c r="G524" s="14"/>
    </row>
    <row r="525" spans="3:7" hidden="1">
      <c r="C525" s="14"/>
      <c r="D525" s="14"/>
      <c r="E525" s="14"/>
      <c r="F525" s="14"/>
      <c r="G525" s="14"/>
    </row>
    <row r="526" spans="3:7" hidden="1">
      <c r="C526" s="14"/>
      <c r="D526" s="14"/>
      <c r="E526" s="14"/>
      <c r="F526" s="14"/>
      <c r="G526" s="14"/>
    </row>
    <row r="527" spans="3:7" hidden="1">
      <c r="C527" s="14"/>
      <c r="D527" s="14"/>
      <c r="E527" s="14"/>
      <c r="F527" s="14"/>
      <c r="G527" s="14"/>
    </row>
    <row r="528" spans="3:7" hidden="1">
      <c r="C528" s="14"/>
      <c r="D528" s="14"/>
      <c r="E528" s="14"/>
      <c r="F528" s="14"/>
      <c r="G528" s="14"/>
    </row>
    <row r="529" spans="3:7" hidden="1">
      <c r="C529" s="14"/>
      <c r="D529" s="14"/>
      <c r="E529" s="14"/>
      <c r="F529" s="14"/>
      <c r="G529" s="14"/>
    </row>
    <row r="530" spans="3:7" hidden="1">
      <c r="C530" s="14"/>
      <c r="D530" s="14"/>
      <c r="E530" s="14"/>
      <c r="F530" s="14"/>
      <c r="G530" s="14"/>
    </row>
    <row r="531" spans="3:7" hidden="1">
      <c r="C531" s="14"/>
      <c r="D531" s="14"/>
      <c r="E531" s="14"/>
      <c r="F531" s="14"/>
      <c r="G531" s="14"/>
    </row>
    <row r="532" spans="3:7" hidden="1">
      <c r="C532" s="14"/>
      <c r="D532" s="14"/>
      <c r="E532" s="14"/>
      <c r="F532" s="14"/>
      <c r="G532" s="14"/>
    </row>
    <row r="533" spans="3:7" hidden="1">
      <c r="C533" s="14"/>
      <c r="D533" s="14"/>
      <c r="E533" s="14"/>
      <c r="F533" s="14"/>
      <c r="G533" s="14"/>
    </row>
    <row r="534" spans="3:7" hidden="1">
      <c r="C534" s="14"/>
      <c r="D534" s="14"/>
      <c r="E534" s="14"/>
      <c r="F534" s="14"/>
      <c r="G534" s="14"/>
    </row>
    <row r="535" spans="3:7" hidden="1">
      <c r="C535" s="14"/>
      <c r="D535" s="14"/>
      <c r="E535" s="14"/>
      <c r="F535" s="14"/>
      <c r="G535" s="14"/>
    </row>
    <row r="536" spans="3:7" hidden="1">
      <c r="C536" s="14"/>
      <c r="D536" s="14"/>
      <c r="E536" s="14"/>
      <c r="F536" s="14"/>
      <c r="G536" s="14"/>
    </row>
    <row r="537" spans="3:7" hidden="1">
      <c r="C537" s="14"/>
      <c r="D537" s="14"/>
      <c r="E537" s="14"/>
      <c r="F537" s="14"/>
      <c r="G537" s="14"/>
    </row>
    <row r="538" spans="3:7" hidden="1">
      <c r="C538" s="14"/>
      <c r="D538" s="14"/>
      <c r="E538" s="14"/>
      <c r="F538" s="14"/>
      <c r="G538" s="14"/>
    </row>
    <row r="539" spans="3:7" hidden="1">
      <c r="C539" s="14"/>
      <c r="D539" s="14"/>
      <c r="E539" s="14"/>
      <c r="F539" s="14"/>
      <c r="G539" s="14"/>
    </row>
    <row r="540" spans="3:7" hidden="1">
      <c r="C540" s="14"/>
      <c r="D540" s="14"/>
      <c r="E540" s="14"/>
      <c r="F540" s="14"/>
      <c r="G540" s="14"/>
    </row>
    <row r="541" spans="3:7" hidden="1">
      <c r="C541" s="14"/>
      <c r="D541" s="14"/>
      <c r="E541" s="14"/>
      <c r="F541" s="14"/>
      <c r="G541" s="14"/>
    </row>
    <row r="542" spans="3:7" hidden="1">
      <c r="C542" s="14"/>
      <c r="D542" s="14"/>
      <c r="E542" s="14"/>
      <c r="F542" s="14"/>
      <c r="G542" s="14"/>
    </row>
    <row r="543" spans="3:7" hidden="1">
      <c r="C543" s="14"/>
      <c r="D543" s="14"/>
      <c r="E543" s="14"/>
      <c r="F543" s="14"/>
      <c r="G543" s="14"/>
    </row>
    <row r="544" spans="3:7" hidden="1">
      <c r="C544" s="14"/>
      <c r="D544" s="14"/>
      <c r="E544" s="14"/>
      <c r="F544" s="14"/>
      <c r="G544" s="14"/>
    </row>
    <row r="545" spans="3:7" hidden="1">
      <c r="C545" s="14"/>
      <c r="D545" s="14"/>
      <c r="E545" s="14"/>
      <c r="F545" s="14"/>
      <c r="G545" s="14"/>
    </row>
    <row r="546" spans="3:7" hidden="1">
      <c r="C546" s="14"/>
      <c r="D546" s="14"/>
      <c r="E546" s="14"/>
      <c r="F546" s="14"/>
      <c r="G546" s="14"/>
    </row>
    <row r="547" spans="3:7" hidden="1">
      <c r="C547" s="14"/>
      <c r="D547" s="14"/>
      <c r="E547" s="14"/>
      <c r="F547" s="14"/>
      <c r="G547" s="14"/>
    </row>
    <row r="548" spans="3:7" hidden="1">
      <c r="C548" s="14"/>
      <c r="D548" s="14"/>
      <c r="E548" s="14"/>
      <c r="F548" s="14"/>
      <c r="G548" s="14"/>
    </row>
    <row r="549" spans="3:7" hidden="1">
      <c r="C549" s="14"/>
      <c r="D549" s="14"/>
      <c r="E549" s="14"/>
      <c r="F549" s="14"/>
      <c r="G549" s="14"/>
    </row>
    <row r="550" spans="3:7" hidden="1">
      <c r="C550" s="14"/>
      <c r="D550" s="14"/>
      <c r="E550" s="14"/>
      <c r="F550" s="14"/>
      <c r="G550" s="14"/>
    </row>
    <row r="551" spans="3:7" hidden="1">
      <c r="C551" s="14"/>
      <c r="D551" s="14"/>
      <c r="E551" s="14"/>
      <c r="F551" s="14"/>
      <c r="G551" s="14"/>
    </row>
    <row r="552" spans="3:7" hidden="1">
      <c r="C552" s="14"/>
      <c r="D552" s="14"/>
      <c r="E552" s="14"/>
      <c r="F552" s="14"/>
      <c r="G552" s="14"/>
    </row>
    <row r="553" spans="3:7" hidden="1">
      <c r="C553" s="14"/>
      <c r="D553" s="14"/>
      <c r="E553" s="14"/>
      <c r="F553" s="14"/>
      <c r="G553" s="14"/>
    </row>
    <row r="554" spans="3:7" hidden="1">
      <c r="C554" s="14"/>
      <c r="D554" s="14"/>
      <c r="E554" s="14"/>
      <c r="F554" s="14"/>
      <c r="G554" s="14"/>
    </row>
    <row r="555" spans="3:7" hidden="1">
      <c r="C555" s="14"/>
      <c r="D555" s="14"/>
      <c r="E555" s="14"/>
      <c r="F555" s="14"/>
      <c r="G555" s="14"/>
    </row>
    <row r="556" spans="3:7" hidden="1">
      <c r="C556" s="14"/>
      <c r="D556" s="14"/>
      <c r="E556" s="14"/>
      <c r="F556" s="14"/>
      <c r="G556" s="14"/>
    </row>
    <row r="557" spans="3:7" hidden="1">
      <c r="C557" s="14"/>
      <c r="D557" s="14"/>
      <c r="E557" s="14"/>
      <c r="F557" s="14"/>
      <c r="G557" s="14"/>
    </row>
    <row r="558" spans="3:7" hidden="1">
      <c r="C558" s="14"/>
      <c r="D558" s="14"/>
      <c r="E558" s="14"/>
      <c r="F558" s="14"/>
      <c r="G558" s="14"/>
    </row>
    <row r="559" spans="3:7" hidden="1">
      <c r="C559" s="14"/>
      <c r="D559" s="14"/>
      <c r="E559" s="14"/>
      <c r="F559" s="14"/>
      <c r="G559" s="14"/>
    </row>
    <row r="560" spans="3:7" hidden="1">
      <c r="C560" s="14"/>
      <c r="D560" s="14"/>
      <c r="E560" s="14"/>
      <c r="F560" s="14"/>
      <c r="G560" s="14"/>
    </row>
    <row r="561" spans="3:7" hidden="1">
      <c r="C561" s="14"/>
      <c r="D561" s="14"/>
      <c r="E561" s="14"/>
      <c r="F561" s="14"/>
      <c r="G561" s="14"/>
    </row>
    <row r="562" spans="3:7" hidden="1">
      <c r="C562" s="14"/>
      <c r="D562" s="14"/>
      <c r="E562" s="14"/>
      <c r="F562" s="14"/>
      <c r="G562" s="14"/>
    </row>
    <row r="563" spans="3:7" hidden="1">
      <c r="C563" s="14"/>
      <c r="D563" s="14"/>
      <c r="E563" s="14"/>
      <c r="F563" s="14"/>
      <c r="G563" s="14"/>
    </row>
    <row r="564" spans="3:7" hidden="1">
      <c r="C564" s="14"/>
      <c r="D564" s="14"/>
      <c r="E564" s="14"/>
      <c r="F564" s="14"/>
      <c r="G564" s="14"/>
    </row>
    <row r="565" spans="3:7" hidden="1">
      <c r="C565" s="14"/>
      <c r="D565" s="14"/>
      <c r="E565" s="14"/>
      <c r="F565" s="14"/>
      <c r="G565" s="14"/>
    </row>
    <row r="566" spans="3:7" hidden="1">
      <c r="C566" s="14"/>
      <c r="D566" s="14"/>
      <c r="E566" s="14"/>
      <c r="F566" s="14"/>
      <c r="G566" s="14"/>
    </row>
    <row r="567" spans="3:7" hidden="1">
      <c r="C567" s="14"/>
      <c r="D567" s="14"/>
      <c r="E567" s="14"/>
      <c r="F567" s="14"/>
      <c r="G567" s="14"/>
    </row>
    <row r="568" spans="3:7" hidden="1">
      <c r="C568" s="14"/>
      <c r="D568" s="14"/>
      <c r="E568" s="14"/>
      <c r="F568" s="14"/>
      <c r="G568" s="14"/>
    </row>
    <row r="569" spans="3:7" hidden="1">
      <c r="C569" s="14"/>
      <c r="D569" s="14"/>
      <c r="E569" s="14"/>
      <c r="F569" s="14"/>
      <c r="G569" s="14"/>
    </row>
    <row r="570" spans="3:7" hidden="1">
      <c r="C570" s="14"/>
      <c r="D570" s="14"/>
      <c r="E570" s="14"/>
      <c r="F570" s="14"/>
      <c r="G570" s="14"/>
    </row>
    <row r="571" spans="3:7" hidden="1">
      <c r="C571" s="14"/>
      <c r="D571" s="14"/>
      <c r="E571" s="14"/>
      <c r="F571" s="14"/>
      <c r="G571" s="14"/>
    </row>
    <row r="572" spans="3:7" hidden="1">
      <c r="C572" s="14"/>
      <c r="D572" s="14"/>
      <c r="E572" s="14"/>
      <c r="F572" s="14"/>
      <c r="G572" s="14"/>
    </row>
    <row r="573" spans="3:7" hidden="1">
      <c r="C573" s="14"/>
      <c r="D573" s="14"/>
      <c r="E573" s="14"/>
      <c r="F573" s="14"/>
      <c r="G573" s="14"/>
    </row>
    <row r="574" spans="3:7" hidden="1">
      <c r="C574" s="14"/>
      <c r="D574" s="14"/>
      <c r="E574" s="14"/>
      <c r="F574" s="14"/>
      <c r="G574" s="14"/>
    </row>
    <row r="575" spans="3:7" hidden="1">
      <c r="C575" s="14"/>
      <c r="D575" s="14"/>
      <c r="E575" s="14"/>
      <c r="F575" s="14"/>
      <c r="G575" s="14"/>
    </row>
    <row r="576" spans="3:7" hidden="1">
      <c r="C576" s="14"/>
      <c r="D576" s="14"/>
      <c r="E576" s="14"/>
      <c r="F576" s="14"/>
      <c r="G576" s="14"/>
    </row>
    <row r="577" spans="3:7" hidden="1">
      <c r="C577" s="14"/>
      <c r="D577" s="14"/>
      <c r="E577" s="14"/>
      <c r="F577" s="14"/>
      <c r="G577" s="14"/>
    </row>
    <row r="578" spans="3:7" hidden="1">
      <c r="C578" s="14"/>
      <c r="D578" s="14"/>
      <c r="E578" s="14"/>
      <c r="F578" s="14"/>
      <c r="G578" s="14"/>
    </row>
    <row r="579" spans="3:7" hidden="1">
      <c r="C579" s="14"/>
      <c r="D579" s="14"/>
      <c r="E579" s="14"/>
      <c r="F579" s="14"/>
      <c r="G579" s="14"/>
    </row>
    <row r="580" spans="3:7" hidden="1">
      <c r="C580" s="14"/>
      <c r="D580" s="14"/>
      <c r="E580" s="14"/>
      <c r="F580" s="14"/>
      <c r="G580" s="14"/>
    </row>
    <row r="581" spans="3:7" hidden="1">
      <c r="C581" s="14"/>
      <c r="D581" s="14"/>
      <c r="E581" s="14"/>
      <c r="F581" s="14"/>
      <c r="G581" s="14"/>
    </row>
    <row r="582" spans="3:7" hidden="1">
      <c r="C582" s="14"/>
      <c r="D582" s="14"/>
      <c r="E582" s="14"/>
      <c r="F582" s="14"/>
      <c r="G582" s="14"/>
    </row>
    <row r="583" spans="3:7" hidden="1">
      <c r="C583" s="14"/>
      <c r="D583" s="14"/>
      <c r="E583" s="14"/>
      <c r="F583" s="14"/>
      <c r="G583" s="14"/>
    </row>
    <row r="584" spans="3:7" hidden="1">
      <c r="C584" s="14"/>
      <c r="D584" s="14"/>
      <c r="E584" s="14"/>
      <c r="F584" s="14"/>
      <c r="G584" s="14"/>
    </row>
    <row r="585" spans="3:7" hidden="1">
      <c r="C585" s="14"/>
      <c r="D585" s="14"/>
      <c r="E585" s="14"/>
      <c r="F585" s="14"/>
      <c r="G585" s="14"/>
    </row>
    <row r="586" spans="3:7" hidden="1">
      <c r="C586" s="14"/>
      <c r="D586" s="14"/>
      <c r="E586" s="14"/>
      <c r="F586" s="14"/>
      <c r="G586" s="14"/>
    </row>
    <row r="587" spans="3:7" hidden="1">
      <c r="C587" s="14"/>
      <c r="D587" s="14"/>
      <c r="E587" s="14"/>
      <c r="F587" s="14"/>
      <c r="G587" s="14"/>
    </row>
    <row r="588" spans="3:7" hidden="1">
      <c r="C588" s="14"/>
      <c r="D588" s="14"/>
      <c r="E588" s="14"/>
      <c r="F588" s="14"/>
      <c r="G588" s="14"/>
    </row>
    <row r="589" spans="3:7" hidden="1">
      <c r="C589" s="14"/>
      <c r="D589" s="14"/>
      <c r="E589" s="14"/>
      <c r="F589" s="14"/>
      <c r="G589" s="14"/>
    </row>
    <row r="590" spans="3:7" hidden="1">
      <c r="C590" s="14"/>
      <c r="D590" s="14"/>
      <c r="E590" s="14"/>
      <c r="F590" s="14"/>
      <c r="G590" s="14"/>
    </row>
    <row r="591" spans="3:7" hidden="1">
      <c r="C591" s="14"/>
      <c r="D591" s="14"/>
      <c r="E591" s="14"/>
      <c r="F591" s="14"/>
      <c r="G591" s="14"/>
    </row>
    <row r="592" spans="3:7" hidden="1">
      <c r="C592" s="14"/>
      <c r="D592" s="14"/>
      <c r="E592" s="14"/>
      <c r="F592" s="14"/>
      <c r="G592" s="14"/>
    </row>
    <row r="593" spans="3:7" hidden="1">
      <c r="C593" s="14"/>
      <c r="D593" s="14"/>
      <c r="E593" s="14"/>
      <c r="F593" s="14"/>
      <c r="G593" s="14"/>
    </row>
    <row r="594" spans="3:7" hidden="1">
      <c r="C594" s="14"/>
      <c r="D594" s="14"/>
      <c r="E594" s="14"/>
      <c r="F594" s="14"/>
      <c r="G594" s="14"/>
    </row>
    <row r="595" spans="3:7" hidden="1">
      <c r="C595" s="14"/>
      <c r="D595" s="14"/>
      <c r="E595" s="14"/>
      <c r="F595" s="14"/>
      <c r="G595" s="14"/>
    </row>
    <row r="596" spans="3:7" hidden="1">
      <c r="C596" s="14"/>
      <c r="D596" s="14"/>
      <c r="E596" s="14"/>
      <c r="F596" s="14"/>
      <c r="G596" s="14"/>
    </row>
    <row r="597" spans="3:7" hidden="1">
      <c r="C597" s="14"/>
      <c r="D597" s="14"/>
      <c r="E597" s="14"/>
      <c r="F597" s="14"/>
      <c r="G597" s="14"/>
    </row>
    <row r="598" spans="3:7" hidden="1">
      <c r="C598" s="14"/>
      <c r="D598" s="14"/>
      <c r="E598" s="14"/>
      <c r="F598" s="14"/>
      <c r="G598" s="14"/>
    </row>
    <row r="599" spans="3:7" hidden="1">
      <c r="C599" s="14"/>
      <c r="D599" s="14"/>
      <c r="E599" s="14"/>
      <c r="F599" s="14"/>
      <c r="G599" s="14"/>
    </row>
    <row r="600" spans="3:7" hidden="1">
      <c r="D600" s="43"/>
      <c r="F600" s="43"/>
    </row>
    <row r="601" spans="3:7" hidden="1">
      <c r="D601" s="43"/>
      <c r="F601" s="43"/>
    </row>
    <row r="602" spans="3:7" hidden="1">
      <c r="D602" s="43"/>
      <c r="F602" s="43"/>
    </row>
    <row r="603" spans="3:7" hidden="1">
      <c r="D603" s="43"/>
      <c r="F603" s="43"/>
    </row>
    <row r="604" spans="3:7" hidden="1">
      <c r="D604" s="43"/>
      <c r="F604" s="43"/>
    </row>
    <row r="605" spans="3:7" hidden="1">
      <c r="D605" s="43"/>
      <c r="F605" s="43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048576"/>
  <sheetViews>
    <sheetView rightToLeft="1" topLeftCell="A3" workbookViewId="0">
      <selection activeCell="A6" sqref="A6"/>
    </sheetView>
  </sheetViews>
  <sheetFormatPr defaultColWidth="0" defaultRowHeight="18" zeroHeight="1"/>
  <cols>
    <col min="1" max="1" width="47.28515625" style="11" customWidth="1"/>
    <col min="2" max="2" width="17.85546875" style="12" customWidth="1"/>
    <col min="3" max="3" width="23.5703125" style="12" customWidth="1"/>
    <col min="4" max="4" width="7.140625" style="14" hidden="1" customWidth="1"/>
    <col min="5" max="5" width="6" style="14" hidden="1" customWidth="1"/>
    <col min="6" max="6" width="7.85546875" style="14" hidden="1" customWidth="1"/>
    <col min="7" max="7" width="8.140625" style="14" hidden="1" customWidth="1"/>
    <col min="8" max="8" width="6.28515625" style="14" hidden="1" customWidth="1"/>
    <col min="9" max="9" width="8" style="14" hidden="1" customWidth="1"/>
    <col min="10" max="10" width="8.7109375" style="14" hidden="1" customWidth="1"/>
    <col min="11" max="11" width="10" style="14" hidden="1" customWidth="1"/>
    <col min="12" max="12" width="9.5703125" style="14" hidden="1" customWidth="1"/>
    <col min="13" max="13" width="6.140625" style="14" hidden="1" customWidth="1"/>
    <col min="14" max="15" width="5.7109375" style="14" hidden="1" customWidth="1"/>
    <col min="16" max="16" width="6.85546875" style="14" hidden="1" customWidth="1"/>
    <col min="17" max="17" width="6.42578125" style="12" hidden="1" customWidth="1"/>
    <col min="18" max="18" width="6.7109375" style="12" hidden="1" customWidth="1"/>
    <col min="19" max="19" width="7.28515625" style="12" hidden="1" customWidth="1"/>
    <col min="20" max="31" width="5.7109375" style="12" hidden="1" customWidth="1"/>
    <col min="32" max="16384" width="9.140625" style="12" hidden="1"/>
  </cols>
  <sheetData>
    <row r="1" spans="1:16">
      <c r="A1" s="2" t="s">
        <v>0</v>
      </c>
      <c r="B1" t="s">
        <v>194</v>
      </c>
    </row>
    <row r="2" spans="1:16">
      <c r="A2" s="2" t="s">
        <v>1</v>
      </c>
    </row>
    <row r="3" spans="1:16">
      <c r="A3" s="2" t="s">
        <v>2</v>
      </c>
      <c r="B3" t="s">
        <v>195</v>
      </c>
    </row>
    <row r="4" spans="1:16">
      <c r="A4" s="2" t="s">
        <v>3</v>
      </c>
    </row>
    <row r="5" spans="1:16" ht="26.25" customHeight="1">
      <c r="A5" s="159" t="s">
        <v>166</v>
      </c>
      <c r="B5" s="160"/>
      <c r="C5" s="160"/>
    </row>
    <row r="6" spans="1:16" s="14" customFormat="1">
      <c r="A6" s="38" t="s">
        <v>93</v>
      </c>
      <c r="B6" s="44" t="s">
        <v>167</v>
      </c>
      <c r="C6" s="45" t="s">
        <v>168</v>
      </c>
    </row>
    <row r="7" spans="1:16" s="14" customFormat="1">
      <c r="A7" s="15"/>
      <c r="B7" s="24" t="s">
        <v>182</v>
      </c>
      <c r="C7" s="34" t="s">
        <v>71</v>
      </c>
    </row>
    <row r="8" spans="1:16" s="18" customFormat="1" ht="18" customHeight="1">
      <c r="A8" s="17"/>
      <c r="B8" s="6" t="s">
        <v>8</v>
      </c>
      <c r="C8" s="27" t="s">
        <v>9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s="18" customFormat="1" ht="18" customHeight="1">
      <c r="A9" s="19" t="s">
        <v>169</v>
      </c>
      <c r="B9" s="78">
        <f>B10+B21</f>
        <v>310114.21385</v>
      </c>
      <c r="C9" s="27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>
      <c r="A10" s="65" t="s">
        <v>202</v>
      </c>
      <c r="B10" s="75">
        <f>SUM(B11:B20)</f>
        <v>199305.63699000003</v>
      </c>
    </row>
    <row r="11" spans="1:16">
      <c r="A11" s="74" t="s">
        <v>3544</v>
      </c>
      <c r="B11" s="76">
        <v>11546.215839999995</v>
      </c>
      <c r="C11" s="77">
        <v>44407</v>
      </c>
    </row>
    <row r="12" spans="1:16">
      <c r="A12" s="74" t="s">
        <v>3545</v>
      </c>
      <c r="B12" s="76">
        <v>10857.59</v>
      </c>
      <c r="C12" s="77">
        <v>44961</v>
      </c>
    </row>
    <row r="13" spans="1:16">
      <c r="A13" s="74" t="s">
        <v>3546</v>
      </c>
      <c r="B13" s="76">
        <v>13195.86536</v>
      </c>
      <c r="C13" s="77">
        <v>44561</v>
      </c>
    </row>
    <row r="14" spans="1:16">
      <c r="A14" s="74" t="s">
        <v>3547</v>
      </c>
      <c r="B14" s="76">
        <v>6683.1140999999998</v>
      </c>
      <c r="C14" s="77">
        <v>44252</v>
      </c>
    </row>
    <row r="15" spans="1:16">
      <c r="A15" s="74" t="s">
        <v>3548</v>
      </c>
      <c r="B15" s="76">
        <f>34652.655-17326.33</f>
        <v>17326.324999999997</v>
      </c>
      <c r="C15" s="77">
        <v>44854</v>
      </c>
    </row>
    <row r="16" spans="1:16">
      <c r="A16" s="74" t="s">
        <v>3549</v>
      </c>
      <c r="B16" s="76">
        <v>14017.939690000001</v>
      </c>
      <c r="C16" s="77">
        <v>45307</v>
      </c>
    </row>
    <row r="17" spans="1:3">
      <c r="A17" s="74" t="s">
        <v>3550</v>
      </c>
      <c r="B17" s="76">
        <v>45758.120999999999</v>
      </c>
      <c r="C17" s="77">
        <v>44926</v>
      </c>
    </row>
    <row r="18" spans="1:3">
      <c r="A18" s="74" t="s">
        <v>3551</v>
      </c>
      <c r="B18" s="76">
        <v>9185.1409999999996</v>
      </c>
      <c r="C18" s="77">
        <v>44926</v>
      </c>
    </row>
    <row r="19" spans="1:3">
      <c r="A19" s="74" t="s">
        <v>3552</v>
      </c>
      <c r="B19" s="76">
        <v>22950.399999999998</v>
      </c>
      <c r="C19" s="77">
        <v>46197</v>
      </c>
    </row>
    <row r="20" spans="1:3">
      <c r="A20" s="74" t="s">
        <v>3553</v>
      </c>
      <c r="B20" s="76">
        <f>76455.875-28670.95</f>
        <v>47784.925000000003</v>
      </c>
      <c r="C20" s="77">
        <v>46196</v>
      </c>
    </row>
    <row r="21" spans="1:3">
      <c r="A21" s="65" t="s">
        <v>256</v>
      </c>
      <c r="B21" s="75">
        <f>SUM(B22:B32)</f>
        <v>110808.57685999999</v>
      </c>
    </row>
    <row r="22" spans="1:3">
      <c r="A22" s="74" t="s">
        <v>3554</v>
      </c>
      <c r="B22" s="76">
        <v>2158.5503200000003</v>
      </c>
      <c r="C22" s="77">
        <v>43982</v>
      </c>
    </row>
    <row r="23" spans="1:3">
      <c r="A23" s="74" t="s">
        <v>3555</v>
      </c>
      <c r="B23" s="76">
        <v>10431.999999999998</v>
      </c>
      <c r="C23" s="77">
        <v>44926</v>
      </c>
    </row>
    <row r="24" spans="1:3">
      <c r="A24" s="74" t="s">
        <v>3556</v>
      </c>
      <c r="B24" s="76">
        <v>22861.499799999998</v>
      </c>
      <c r="C24" s="77">
        <v>44926</v>
      </c>
    </row>
    <row r="25" spans="1:3">
      <c r="A25" s="74" t="s">
        <v>3557</v>
      </c>
      <c r="B25" s="76">
        <v>15768.603699999998</v>
      </c>
      <c r="C25" s="77">
        <v>44926</v>
      </c>
    </row>
    <row r="26" spans="1:3">
      <c r="A26" s="74" t="s">
        <v>3558</v>
      </c>
      <c r="B26" s="76">
        <v>3586.00326</v>
      </c>
      <c r="C26" s="77">
        <v>44926</v>
      </c>
    </row>
    <row r="27" spans="1:3">
      <c r="A27" s="74" t="s">
        <v>3559</v>
      </c>
      <c r="B27" s="76">
        <v>5297.4967399999987</v>
      </c>
      <c r="C27" s="77">
        <v>44977</v>
      </c>
    </row>
    <row r="28" spans="1:3">
      <c r="A28" s="74" t="s">
        <v>3560</v>
      </c>
      <c r="B28" s="76">
        <f>3586-1141</f>
        <v>2445</v>
      </c>
      <c r="C28" s="77">
        <v>45859</v>
      </c>
    </row>
    <row r="29" spans="1:3">
      <c r="A29" s="74" t="s">
        <v>3561</v>
      </c>
      <c r="B29" s="76">
        <v>13039.999999999998</v>
      </c>
      <c r="C29" s="77">
        <v>45658</v>
      </c>
    </row>
    <row r="30" spans="1:3">
      <c r="A30" s="74" t="s">
        <v>3367</v>
      </c>
      <c r="B30" s="76">
        <v>25815.519459999996</v>
      </c>
      <c r="C30" s="77">
        <v>45748</v>
      </c>
    </row>
    <row r="31" spans="1:3">
      <c r="A31" s="74" t="s">
        <v>3562</v>
      </c>
      <c r="B31" s="76">
        <v>6958.9035800000001</v>
      </c>
      <c r="C31" s="77">
        <v>44713</v>
      </c>
    </row>
    <row r="32" spans="1:3">
      <c r="A32" s="74" t="s">
        <v>3563</v>
      </c>
      <c r="B32" s="76">
        <v>2445</v>
      </c>
      <c r="C32" s="77">
        <v>45769</v>
      </c>
    </row>
    <row r="33" hidden="1"/>
    <row r="34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1.85546875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7.7109375" style="12" customWidth="1"/>
    <col min="11" max="11" width="14.85546875" style="12" customWidth="1"/>
    <col min="12" max="12" width="14.7109375" style="12" customWidth="1"/>
    <col min="13" max="13" width="22.7109375" style="12" customWidth="1"/>
    <col min="14" max="14" width="26.85546875" style="12" customWidth="1"/>
    <col min="15" max="15" width="25.42578125" style="12" customWidth="1"/>
    <col min="16" max="16" width="7.5703125" style="12" hidden="1" customWidth="1"/>
    <col min="17" max="17" width="6.7109375" style="12" hidden="1" customWidth="1"/>
    <col min="18" max="18" width="7.7109375" style="12" hidden="1" customWidth="1"/>
    <col min="19" max="19" width="7.140625" style="12" hidden="1" customWidth="1"/>
    <col min="20" max="20" width="6" style="12" hidden="1" customWidth="1"/>
    <col min="21" max="21" width="7.85546875" style="12" hidden="1" customWidth="1"/>
    <col min="22" max="22" width="8.140625" style="12" hidden="1" customWidth="1"/>
    <col min="23" max="23" width="6.28515625" style="12" hidden="1" customWidth="1"/>
    <col min="24" max="24" width="8" style="12" hidden="1" customWidth="1"/>
    <col min="25" max="25" width="8.7109375" style="12" hidden="1" customWidth="1"/>
    <col min="26" max="26" width="10" style="12" hidden="1" customWidth="1"/>
    <col min="27" max="27" width="9.5703125" style="12" hidden="1" customWidth="1"/>
    <col min="28" max="28" width="6.140625" style="12" hidden="1" customWidth="1"/>
    <col min="29" max="30" width="5.7109375" style="12" hidden="1" customWidth="1"/>
    <col min="31" max="31" width="6.85546875" style="12" hidden="1" customWidth="1"/>
    <col min="32" max="32" width="6.42578125" style="12" hidden="1" customWidth="1"/>
    <col min="33" max="33" width="6.7109375" style="12" hidden="1" customWidth="1"/>
    <col min="34" max="34" width="7.28515625" style="12" hidden="1" customWidth="1"/>
    <col min="35" max="46" width="5.7109375" style="12" hidden="1" customWidth="1"/>
    <col min="47" max="16384" width="9.140625" style="12" hidden="1"/>
  </cols>
  <sheetData>
    <row r="1" spans="1:17">
      <c r="A1" s="2" t="s">
        <v>0</v>
      </c>
      <c r="B1" t="s">
        <v>194</v>
      </c>
    </row>
    <row r="2" spans="1:17">
      <c r="A2" s="2" t="s">
        <v>1</v>
      </c>
    </row>
    <row r="3" spans="1:17">
      <c r="A3" s="2" t="s">
        <v>2</v>
      </c>
      <c r="B3" t="s">
        <v>195</v>
      </c>
    </row>
    <row r="4" spans="1:17">
      <c r="A4" s="2" t="s">
        <v>3</v>
      </c>
    </row>
    <row r="5" spans="1:17" ht="26.25" customHeight="1">
      <c r="A5" s="154" t="s">
        <v>170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</row>
    <row r="6" spans="1:17" s="14" customFormat="1">
      <c r="A6" s="38" t="s">
        <v>93</v>
      </c>
      <c r="B6" s="39" t="s">
        <v>46</v>
      </c>
      <c r="C6" s="39" t="s">
        <v>81</v>
      </c>
      <c r="D6" s="39" t="s">
        <v>48</v>
      </c>
      <c r="E6" s="39" t="s">
        <v>49</v>
      </c>
      <c r="F6" s="39" t="s">
        <v>68</v>
      </c>
      <c r="G6" s="39" t="s">
        <v>69</v>
      </c>
      <c r="H6" s="39" t="s">
        <v>50</v>
      </c>
      <c r="I6" s="39" t="s">
        <v>51</v>
      </c>
      <c r="J6" s="39" t="s">
        <v>171</v>
      </c>
      <c r="K6" s="39" t="s">
        <v>187</v>
      </c>
      <c r="L6" s="39" t="s">
        <v>172</v>
      </c>
      <c r="M6" s="39" t="s">
        <v>70</v>
      </c>
      <c r="N6" s="39" t="s">
        <v>54</v>
      </c>
      <c r="O6" s="40" t="s">
        <v>180</v>
      </c>
      <c r="Q6" s="12"/>
    </row>
    <row r="7" spans="1:17" s="14" customFormat="1" ht="17.25" customHeight="1">
      <c r="A7" s="15"/>
      <c r="B7" s="24"/>
      <c r="C7" s="24"/>
      <c r="D7" s="24"/>
      <c r="E7" s="24"/>
      <c r="F7" s="24" t="s">
        <v>71</v>
      </c>
      <c r="G7" s="24" t="s">
        <v>72</v>
      </c>
      <c r="H7" s="24"/>
      <c r="I7" s="24" t="s">
        <v>7</v>
      </c>
      <c r="J7" s="24" t="s">
        <v>7</v>
      </c>
      <c r="K7" s="24" t="s">
        <v>181</v>
      </c>
      <c r="L7" s="24" t="s">
        <v>6</v>
      </c>
      <c r="M7" s="24" t="s">
        <v>7</v>
      </c>
      <c r="N7" s="24" t="s">
        <v>7</v>
      </c>
      <c r="O7" s="25" t="s">
        <v>7</v>
      </c>
    </row>
    <row r="8" spans="1:17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27" t="s">
        <v>60</v>
      </c>
      <c r="I8" s="27" t="s">
        <v>61</v>
      </c>
      <c r="J8" s="6" t="s">
        <v>62</v>
      </c>
      <c r="K8" s="6" t="s">
        <v>63</v>
      </c>
      <c r="L8" s="6" t="s">
        <v>73</v>
      </c>
      <c r="M8" s="6" t="s">
        <v>74</v>
      </c>
      <c r="N8" s="27" t="s">
        <v>75</v>
      </c>
      <c r="O8" s="27" t="s">
        <v>76</v>
      </c>
      <c r="P8" s="28"/>
    </row>
    <row r="9" spans="1:17" s="18" customFormat="1" ht="18" customHeight="1">
      <c r="A9" s="19" t="s">
        <v>173</v>
      </c>
      <c r="B9" s="6"/>
      <c r="C9" s="6"/>
      <c r="D9" s="6"/>
      <c r="E9" s="6"/>
      <c r="F9" s="6"/>
      <c r="G9" s="6"/>
      <c r="H9" s="6"/>
      <c r="I9" s="6"/>
      <c r="J9" s="6"/>
      <c r="K9" s="61">
        <v>0</v>
      </c>
      <c r="L9" s="61">
        <v>0</v>
      </c>
      <c r="M9" s="6"/>
      <c r="N9" s="62">
        <v>0</v>
      </c>
      <c r="O9" s="62">
        <v>0</v>
      </c>
      <c r="P9" s="28"/>
    </row>
    <row r="10" spans="1:17">
      <c r="A10" s="65" t="s">
        <v>202</v>
      </c>
      <c r="C10" s="12"/>
      <c r="G10" s="67">
        <v>0</v>
      </c>
      <c r="K10" s="67">
        <v>0</v>
      </c>
      <c r="L10" s="67">
        <v>0</v>
      </c>
      <c r="N10" s="66">
        <v>0</v>
      </c>
      <c r="O10" s="66">
        <v>0</v>
      </c>
    </row>
    <row r="11" spans="1:17">
      <c r="A11" s="65" t="s">
        <v>400</v>
      </c>
      <c r="C11" s="12"/>
      <c r="G11" s="67">
        <v>0</v>
      </c>
      <c r="K11" s="67">
        <v>0</v>
      </c>
      <c r="L11" s="67">
        <v>0</v>
      </c>
      <c r="N11" s="66">
        <v>0</v>
      </c>
      <c r="O11" s="66">
        <v>0</v>
      </c>
    </row>
    <row r="12" spans="1:17">
      <c r="A12" t="s">
        <v>252</v>
      </c>
      <c r="B12" t="s">
        <v>252</v>
      </c>
      <c r="C12" t="s">
        <v>252</v>
      </c>
      <c r="D12" t="s">
        <v>252</v>
      </c>
      <c r="G12" s="63">
        <v>0</v>
      </c>
      <c r="H12" t="s">
        <v>252</v>
      </c>
      <c r="I12" s="64">
        <v>0</v>
      </c>
      <c r="J12" s="64">
        <v>0</v>
      </c>
      <c r="K12" s="63">
        <v>0</v>
      </c>
      <c r="L12" s="63">
        <v>0</v>
      </c>
      <c r="M12" s="64">
        <v>0</v>
      </c>
      <c r="N12" s="64">
        <v>0</v>
      </c>
      <c r="O12" s="64">
        <v>0</v>
      </c>
    </row>
    <row r="13" spans="1:17">
      <c r="A13" s="65" t="s">
        <v>289</v>
      </c>
      <c r="C13" s="12"/>
      <c r="G13" s="67">
        <v>0</v>
      </c>
      <c r="K13" s="67">
        <v>0</v>
      </c>
      <c r="L13" s="67">
        <v>0</v>
      </c>
      <c r="N13" s="66">
        <v>0</v>
      </c>
      <c r="O13" s="66">
        <v>0</v>
      </c>
    </row>
    <row r="14" spans="1:17">
      <c r="A14" t="s">
        <v>252</v>
      </c>
      <c r="B14" t="s">
        <v>252</v>
      </c>
      <c r="C14" t="s">
        <v>252</v>
      </c>
      <c r="D14" t="s">
        <v>252</v>
      </c>
      <c r="G14" s="63">
        <v>0</v>
      </c>
      <c r="H14" t="s">
        <v>252</v>
      </c>
      <c r="I14" s="64">
        <v>0</v>
      </c>
      <c r="J14" s="64">
        <v>0</v>
      </c>
      <c r="K14" s="63">
        <v>0</v>
      </c>
      <c r="L14" s="63">
        <v>0</v>
      </c>
      <c r="M14" s="64">
        <v>0</v>
      </c>
      <c r="N14" s="64">
        <v>0</v>
      </c>
      <c r="O14" s="64">
        <v>0</v>
      </c>
    </row>
    <row r="15" spans="1:17">
      <c r="A15" s="65" t="s">
        <v>401</v>
      </c>
      <c r="C15" s="12"/>
      <c r="G15" s="67">
        <v>0</v>
      </c>
      <c r="K15" s="67">
        <v>0</v>
      </c>
      <c r="L15" s="67">
        <v>0</v>
      </c>
      <c r="N15" s="66">
        <v>0</v>
      </c>
      <c r="O15" s="66">
        <v>0</v>
      </c>
    </row>
    <row r="16" spans="1:17">
      <c r="A16" t="s">
        <v>252</v>
      </c>
      <c r="B16" t="s">
        <v>252</v>
      </c>
      <c r="C16" t="s">
        <v>252</v>
      </c>
      <c r="D16" t="s">
        <v>252</v>
      </c>
      <c r="G16" s="63">
        <v>0</v>
      </c>
      <c r="H16" t="s">
        <v>252</v>
      </c>
      <c r="I16" s="64">
        <v>0</v>
      </c>
      <c r="J16" s="64">
        <v>0</v>
      </c>
      <c r="K16" s="63">
        <v>0</v>
      </c>
      <c r="L16" s="63">
        <v>0</v>
      </c>
      <c r="M16" s="64">
        <v>0</v>
      </c>
      <c r="N16" s="64">
        <v>0</v>
      </c>
      <c r="O16" s="64">
        <v>0</v>
      </c>
    </row>
    <row r="17" spans="1:15">
      <c r="A17" s="65" t="s">
        <v>1592</v>
      </c>
      <c r="C17" s="12"/>
      <c r="G17" s="67">
        <v>0</v>
      </c>
      <c r="K17" s="67">
        <v>0</v>
      </c>
      <c r="L17" s="67">
        <v>0</v>
      </c>
      <c r="N17" s="66">
        <v>0</v>
      </c>
      <c r="O17" s="66">
        <v>0</v>
      </c>
    </row>
    <row r="18" spans="1:15">
      <c r="A18" t="s">
        <v>252</v>
      </c>
      <c r="B18" t="s">
        <v>252</v>
      </c>
      <c r="C18" t="s">
        <v>252</v>
      </c>
      <c r="D18" t="s">
        <v>252</v>
      </c>
      <c r="G18" s="63">
        <v>0</v>
      </c>
      <c r="H18" t="s">
        <v>252</v>
      </c>
      <c r="I18" s="64">
        <v>0</v>
      </c>
      <c r="J18" s="64">
        <v>0</v>
      </c>
      <c r="K18" s="63">
        <v>0</v>
      </c>
      <c r="L18" s="63">
        <v>0</v>
      </c>
      <c r="M18" s="64">
        <v>0</v>
      </c>
      <c r="N18" s="64">
        <v>0</v>
      </c>
      <c r="O18" s="64">
        <v>0</v>
      </c>
    </row>
    <row r="19" spans="1:15">
      <c r="A19" s="65" t="s">
        <v>256</v>
      </c>
      <c r="C19" s="12"/>
      <c r="G19" s="67">
        <v>0</v>
      </c>
      <c r="K19" s="67">
        <v>0</v>
      </c>
      <c r="L19" s="67">
        <v>0</v>
      </c>
      <c r="N19" s="66">
        <v>0</v>
      </c>
      <c r="O19" s="66">
        <v>0</v>
      </c>
    </row>
    <row r="20" spans="1:15">
      <c r="A20" s="65" t="s">
        <v>402</v>
      </c>
      <c r="C20" s="12"/>
      <c r="G20" s="67">
        <v>0</v>
      </c>
      <c r="K20" s="67">
        <v>0</v>
      </c>
      <c r="L20" s="67">
        <v>0</v>
      </c>
      <c r="N20" s="66">
        <v>0</v>
      </c>
      <c r="O20" s="66">
        <v>0</v>
      </c>
    </row>
    <row r="21" spans="1:15">
      <c r="A21" t="s">
        <v>252</v>
      </c>
      <c r="B21" t="s">
        <v>252</v>
      </c>
      <c r="C21" t="s">
        <v>252</v>
      </c>
      <c r="D21" t="s">
        <v>252</v>
      </c>
      <c r="G21" s="63">
        <v>0</v>
      </c>
      <c r="H21" t="s">
        <v>252</v>
      </c>
      <c r="I21" s="64">
        <v>0</v>
      </c>
      <c r="J21" s="64">
        <v>0</v>
      </c>
      <c r="K21" s="63">
        <v>0</v>
      </c>
      <c r="L21" s="63">
        <v>0</v>
      </c>
      <c r="M21" s="64">
        <v>0</v>
      </c>
      <c r="N21" s="64">
        <v>0</v>
      </c>
      <c r="O21" s="64">
        <v>0</v>
      </c>
    </row>
    <row r="22" spans="1:15">
      <c r="A22" s="65" t="s">
        <v>403</v>
      </c>
      <c r="C22" s="12"/>
      <c r="G22" s="67">
        <v>0</v>
      </c>
      <c r="K22" s="67">
        <v>0</v>
      </c>
      <c r="L22" s="67">
        <v>0</v>
      </c>
      <c r="N22" s="66">
        <v>0</v>
      </c>
      <c r="O22" s="66">
        <v>0</v>
      </c>
    </row>
    <row r="23" spans="1:15">
      <c r="A23" t="s">
        <v>252</v>
      </c>
      <c r="B23" t="s">
        <v>252</v>
      </c>
      <c r="C23" t="s">
        <v>252</v>
      </c>
      <c r="D23" t="s">
        <v>252</v>
      </c>
      <c r="G23" s="63">
        <v>0</v>
      </c>
      <c r="H23" t="s">
        <v>252</v>
      </c>
      <c r="I23" s="64">
        <v>0</v>
      </c>
      <c r="J23" s="64">
        <v>0</v>
      </c>
      <c r="K23" s="63">
        <v>0</v>
      </c>
      <c r="L23" s="63">
        <v>0</v>
      </c>
      <c r="M23" s="64">
        <v>0</v>
      </c>
      <c r="N23" s="64">
        <v>0</v>
      </c>
      <c r="O23" s="64">
        <v>0</v>
      </c>
    </row>
    <row r="24" spans="1:15">
      <c r="A24" s="140" t="s">
        <v>258</v>
      </c>
      <c r="C24" s="12"/>
    </row>
    <row r="25" spans="1:15">
      <c r="A25" s="140" t="s">
        <v>396</v>
      </c>
      <c r="C25" s="12"/>
    </row>
    <row r="26" spans="1:15">
      <c r="A26" s="140" t="s">
        <v>398</v>
      </c>
      <c r="C26" s="12"/>
    </row>
    <row r="27" spans="1:15" hidden="1">
      <c r="C27" s="12"/>
    </row>
    <row r="28" spans="1:15" hidden="1">
      <c r="C28" s="12"/>
    </row>
    <row r="29" spans="1:15" hidden="1">
      <c r="C29" s="12"/>
    </row>
    <row r="30" spans="1:15" hidden="1">
      <c r="C30" s="12"/>
    </row>
    <row r="31" spans="1:15" hidden="1">
      <c r="C31" s="12"/>
    </row>
    <row r="32" spans="1:15" hidden="1">
      <c r="C32" s="12"/>
    </row>
    <row r="33" spans="3:3" hidden="1">
      <c r="C33" s="12"/>
    </row>
    <row r="34" spans="3:3" hidden="1">
      <c r="C34" s="12"/>
    </row>
    <row r="35" spans="3:3" hidden="1">
      <c r="C35" s="12"/>
    </row>
    <row r="36" spans="3:3" hidden="1">
      <c r="C36" s="12"/>
    </row>
    <row r="37" spans="3:3" hidden="1">
      <c r="C37" s="12"/>
    </row>
    <row r="38" spans="3:3" hidden="1">
      <c r="C38" s="12"/>
    </row>
    <row r="39" spans="3:3" hidden="1">
      <c r="C39" s="12"/>
    </row>
    <row r="40" spans="3:3" hidden="1">
      <c r="C40" s="12"/>
    </row>
    <row r="41" spans="3:3" hidden="1">
      <c r="C41" s="12"/>
    </row>
    <row r="42" spans="3:3" hidden="1">
      <c r="C42" s="12"/>
    </row>
    <row r="43" spans="3:3" hidden="1">
      <c r="C43" s="12"/>
    </row>
    <row r="44" spans="3:3" hidden="1">
      <c r="C44" s="12"/>
    </row>
    <row r="45" spans="3:3" hidden="1">
      <c r="C45" s="12"/>
    </row>
    <row r="46" spans="3:3" hidden="1">
      <c r="C46" s="12"/>
    </row>
    <row r="47" spans="3:3" hidden="1">
      <c r="C47" s="12"/>
    </row>
    <row r="48" spans="3:3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1:3" hidden="1">
      <c r="C369" s="12"/>
    </row>
    <row r="370" spans="1:3" hidden="1">
      <c r="A370" s="12"/>
      <c r="C370" s="12"/>
    </row>
    <row r="371" spans="1:3" hidden="1">
      <c r="A371" s="12"/>
      <c r="C371" s="12"/>
    </row>
    <row r="372" spans="1:3" hidden="1">
      <c r="A372" s="14"/>
      <c r="C372" s="12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1.85546875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7.7109375" style="12" customWidth="1"/>
    <col min="11" max="12" width="14.7109375" style="12" customWidth="1"/>
    <col min="13" max="13" width="22.7109375" style="12" customWidth="1"/>
    <col min="14" max="14" width="26.85546875" style="12" customWidth="1"/>
    <col min="15" max="15" width="25.42578125" style="12" customWidth="1"/>
    <col min="16" max="16" width="7.5703125" style="12" hidden="1" customWidth="1"/>
    <col min="17" max="17" width="6.7109375" style="12" hidden="1" customWidth="1"/>
    <col min="18" max="18" width="7.7109375" style="12" hidden="1" customWidth="1"/>
    <col min="19" max="19" width="7.140625" style="12" hidden="1" customWidth="1"/>
    <col min="20" max="20" width="6" style="12" hidden="1" customWidth="1"/>
    <col min="21" max="21" width="7.85546875" style="12" hidden="1" customWidth="1"/>
    <col min="22" max="22" width="8.140625" style="12" hidden="1" customWidth="1"/>
    <col min="23" max="23" width="6.28515625" style="12" hidden="1" customWidth="1"/>
    <col min="24" max="24" width="8" style="12" hidden="1" customWidth="1"/>
    <col min="25" max="25" width="8.7109375" style="12" hidden="1" customWidth="1"/>
    <col min="26" max="26" width="10" style="12" hidden="1" customWidth="1"/>
    <col min="27" max="27" width="9.5703125" style="12" hidden="1" customWidth="1"/>
    <col min="28" max="28" width="6.140625" style="12" hidden="1" customWidth="1"/>
    <col min="29" max="30" width="5.7109375" style="12" hidden="1" customWidth="1"/>
    <col min="31" max="31" width="6.85546875" style="12" hidden="1" customWidth="1"/>
    <col min="32" max="32" width="6.42578125" style="12" hidden="1" customWidth="1"/>
    <col min="33" max="33" width="6.7109375" style="12" hidden="1" customWidth="1"/>
    <col min="34" max="34" width="7.28515625" style="12" hidden="1" customWidth="1"/>
    <col min="35" max="46" width="5.7109375" style="12" hidden="1" customWidth="1"/>
    <col min="47" max="16384" width="9.140625" style="12" hidden="1"/>
  </cols>
  <sheetData>
    <row r="1" spans="1:17">
      <c r="A1" s="2" t="s">
        <v>0</v>
      </c>
      <c r="B1" t="s">
        <v>194</v>
      </c>
    </row>
    <row r="2" spans="1:17">
      <c r="A2" s="2" t="s">
        <v>1</v>
      </c>
    </row>
    <row r="3" spans="1:17">
      <c r="A3" s="2" t="s">
        <v>2</v>
      </c>
      <c r="B3" t="s">
        <v>195</v>
      </c>
    </row>
    <row r="4" spans="1:17">
      <c r="A4" s="2" t="s">
        <v>3</v>
      </c>
    </row>
    <row r="5" spans="1:17" ht="26.25" customHeight="1">
      <c r="A5" s="154" t="s">
        <v>174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</row>
    <row r="6" spans="1:17" s="14" customFormat="1">
      <c r="A6" s="38" t="s">
        <v>93</v>
      </c>
      <c r="B6" s="39" t="s">
        <v>46</v>
      </c>
      <c r="C6" s="39" t="s">
        <v>81</v>
      </c>
      <c r="D6" s="39" t="s">
        <v>48</v>
      </c>
      <c r="E6" s="39" t="s">
        <v>49</v>
      </c>
      <c r="F6" s="39" t="s">
        <v>68</v>
      </c>
      <c r="G6" s="39" t="s">
        <v>69</v>
      </c>
      <c r="H6" s="39" t="s">
        <v>50</v>
      </c>
      <c r="I6" s="39" t="s">
        <v>51</v>
      </c>
      <c r="J6" s="39" t="s">
        <v>171</v>
      </c>
      <c r="K6" s="39" t="s">
        <v>184</v>
      </c>
      <c r="L6" s="39" t="s">
        <v>172</v>
      </c>
      <c r="M6" s="39" t="s">
        <v>70</v>
      </c>
      <c r="N6" s="39" t="s">
        <v>54</v>
      </c>
      <c r="O6" s="40" t="s">
        <v>180</v>
      </c>
      <c r="Q6" s="12"/>
    </row>
    <row r="7" spans="1:17" s="14" customFormat="1" ht="17.25" customHeight="1">
      <c r="A7" s="15"/>
      <c r="B7" s="24"/>
      <c r="C7" s="24"/>
      <c r="D7" s="24"/>
      <c r="E7" s="24"/>
      <c r="F7" s="24" t="s">
        <v>71</v>
      </c>
      <c r="G7" s="24" t="s">
        <v>72</v>
      </c>
      <c r="H7" s="24"/>
      <c r="I7" s="24" t="s">
        <v>7</v>
      </c>
      <c r="J7" s="24" t="s">
        <v>7</v>
      </c>
      <c r="K7" s="24" t="s">
        <v>181</v>
      </c>
      <c r="L7" s="24" t="s">
        <v>6</v>
      </c>
      <c r="M7" s="24" t="s">
        <v>7</v>
      </c>
      <c r="N7" s="24" t="s">
        <v>7</v>
      </c>
      <c r="O7" s="25" t="s">
        <v>7</v>
      </c>
    </row>
    <row r="8" spans="1:17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73</v>
      </c>
      <c r="M8" s="6" t="s">
        <v>74</v>
      </c>
      <c r="N8" s="6" t="s">
        <v>75</v>
      </c>
      <c r="O8" s="27" t="s">
        <v>76</v>
      </c>
      <c r="P8" s="28"/>
    </row>
    <row r="9" spans="1:17" s="18" customFormat="1" ht="18" customHeight="1">
      <c r="A9" s="19" t="s">
        <v>175</v>
      </c>
      <c r="B9" s="6"/>
      <c r="C9" s="6"/>
      <c r="D9" s="6"/>
      <c r="E9" s="6"/>
      <c r="F9" s="6"/>
      <c r="G9" s="6"/>
      <c r="H9" s="27"/>
      <c r="I9" s="27"/>
      <c r="J9" s="6"/>
      <c r="K9" s="61">
        <v>0</v>
      </c>
      <c r="L9" s="61">
        <v>0</v>
      </c>
      <c r="M9" s="6"/>
      <c r="N9" s="62">
        <v>0</v>
      </c>
      <c r="O9" s="62">
        <v>0</v>
      </c>
      <c r="P9" s="28"/>
    </row>
    <row r="10" spans="1:17">
      <c r="A10" s="65" t="s">
        <v>202</v>
      </c>
      <c r="B10" s="12"/>
      <c r="C10" s="12"/>
      <c r="G10" s="67">
        <v>0</v>
      </c>
      <c r="K10" s="67">
        <v>0</v>
      </c>
      <c r="L10" s="67">
        <v>0</v>
      </c>
      <c r="N10" s="66">
        <v>0</v>
      </c>
      <c r="O10" s="66">
        <v>0</v>
      </c>
    </row>
    <row r="11" spans="1:17">
      <c r="A11" s="65" t="s">
        <v>3181</v>
      </c>
      <c r="B11" s="12"/>
      <c r="C11" s="12"/>
      <c r="G11" s="67">
        <v>0</v>
      </c>
      <c r="K11" s="67">
        <v>0</v>
      </c>
      <c r="L11" s="67">
        <v>0</v>
      </c>
      <c r="N11" s="66">
        <v>0</v>
      </c>
      <c r="O11" s="66">
        <v>0</v>
      </c>
    </row>
    <row r="12" spans="1:17">
      <c r="A12" t="s">
        <v>252</v>
      </c>
      <c r="B12" t="s">
        <v>252</v>
      </c>
      <c r="C12" t="s">
        <v>252</v>
      </c>
      <c r="D12" t="s">
        <v>252</v>
      </c>
      <c r="G12" s="63">
        <v>0</v>
      </c>
      <c r="H12" t="s">
        <v>252</v>
      </c>
      <c r="I12" s="64">
        <v>0</v>
      </c>
      <c r="J12" s="64">
        <v>0</v>
      </c>
      <c r="K12" s="63">
        <v>0</v>
      </c>
      <c r="L12" s="63">
        <v>0</v>
      </c>
      <c r="M12" s="64">
        <v>0</v>
      </c>
      <c r="N12" s="64">
        <v>0</v>
      </c>
      <c r="O12" s="64">
        <v>0</v>
      </c>
    </row>
    <row r="13" spans="1:17">
      <c r="A13" s="65" t="s">
        <v>3182</v>
      </c>
      <c r="B13" s="12"/>
      <c r="C13" s="12"/>
      <c r="G13" s="67">
        <v>0</v>
      </c>
      <c r="K13" s="67">
        <v>0</v>
      </c>
      <c r="L13" s="67">
        <v>0</v>
      </c>
      <c r="N13" s="66">
        <v>0</v>
      </c>
      <c r="O13" s="66">
        <v>0</v>
      </c>
    </row>
    <row r="14" spans="1:17">
      <c r="A14" t="s">
        <v>252</v>
      </c>
      <c r="B14" t="s">
        <v>252</v>
      </c>
      <c r="C14" t="s">
        <v>252</v>
      </c>
      <c r="D14" t="s">
        <v>252</v>
      </c>
      <c r="G14" s="63">
        <v>0</v>
      </c>
      <c r="H14" t="s">
        <v>252</v>
      </c>
      <c r="I14" s="64">
        <v>0</v>
      </c>
      <c r="J14" s="64">
        <v>0</v>
      </c>
      <c r="K14" s="63">
        <v>0</v>
      </c>
      <c r="L14" s="63">
        <v>0</v>
      </c>
      <c r="M14" s="64">
        <v>0</v>
      </c>
      <c r="N14" s="64">
        <v>0</v>
      </c>
      <c r="O14" s="64">
        <v>0</v>
      </c>
    </row>
    <row r="15" spans="1:17">
      <c r="A15" s="65" t="s">
        <v>401</v>
      </c>
      <c r="C15" s="12"/>
      <c r="G15" s="67">
        <v>0</v>
      </c>
      <c r="K15" s="67">
        <v>0</v>
      </c>
      <c r="L15" s="67">
        <v>0</v>
      </c>
      <c r="N15" s="66">
        <v>0</v>
      </c>
      <c r="O15" s="66">
        <v>0</v>
      </c>
    </row>
    <row r="16" spans="1:17">
      <c r="A16" t="s">
        <v>252</v>
      </c>
      <c r="B16" t="s">
        <v>252</v>
      </c>
      <c r="C16" t="s">
        <v>252</v>
      </c>
      <c r="D16" t="s">
        <v>252</v>
      </c>
      <c r="G16" s="63">
        <v>0</v>
      </c>
      <c r="H16" t="s">
        <v>252</v>
      </c>
      <c r="I16" s="64">
        <v>0</v>
      </c>
      <c r="J16" s="64">
        <v>0</v>
      </c>
      <c r="K16" s="63">
        <v>0</v>
      </c>
      <c r="L16" s="63">
        <v>0</v>
      </c>
      <c r="M16" s="64">
        <v>0</v>
      </c>
      <c r="N16" s="64">
        <v>0</v>
      </c>
      <c r="O16" s="64">
        <v>0</v>
      </c>
    </row>
    <row r="17" spans="1:15">
      <c r="A17" s="65" t="s">
        <v>1592</v>
      </c>
      <c r="C17" s="12"/>
      <c r="G17" s="67">
        <v>0</v>
      </c>
      <c r="K17" s="67">
        <v>0</v>
      </c>
      <c r="L17" s="67">
        <v>0</v>
      </c>
      <c r="N17" s="66">
        <v>0</v>
      </c>
      <c r="O17" s="66">
        <v>0</v>
      </c>
    </row>
    <row r="18" spans="1:15">
      <c r="A18" t="s">
        <v>252</v>
      </c>
      <c r="B18" t="s">
        <v>252</v>
      </c>
      <c r="C18" t="s">
        <v>252</v>
      </c>
      <c r="D18" t="s">
        <v>252</v>
      </c>
      <c r="G18" s="63">
        <v>0</v>
      </c>
      <c r="H18" t="s">
        <v>252</v>
      </c>
      <c r="I18" s="64">
        <v>0</v>
      </c>
      <c r="J18" s="64">
        <v>0</v>
      </c>
      <c r="K18" s="63">
        <v>0</v>
      </c>
      <c r="L18" s="63">
        <v>0</v>
      </c>
      <c r="M18" s="64">
        <v>0</v>
      </c>
      <c r="N18" s="64">
        <v>0</v>
      </c>
      <c r="O18" s="64">
        <v>0</v>
      </c>
    </row>
    <row r="19" spans="1:15">
      <c r="A19" s="65" t="s">
        <v>256</v>
      </c>
      <c r="C19" s="12"/>
      <c r="G19" s="67">
        <v>0</v>
      </c>
      <c r="K19" s="67">
        <v>0</v>
      </c>
      <c r="L19" s="67">
        <v>0</v>
      </c>
      <c r="N19" s="66">
        <v>0</v>
      </c>
      <c r="O19" s="66">
        <v>0</v>
      </c>
    </row>
    <row r="20" spans="1:15">
      <c r="A20" s="65" t="s">
        <v>402</v>
      </c>
      <c r="C20" s="12"/>
      <c r="G20" s="67">
        <v>0</v>
      </c>
      <c r="K20" s="67">
        <v>0</v>
      </c>
      <c r="L20" s="67">
        <v>0</v>
      </c>
      <c r="N20" s="66">
        <v>0</v>
      </c>
      <c r="O20" s="66">
        <v>0</v>
      </c>
    </row>
    <row r="21" spans="1:15">
      <c r="A21" t="s">
        <v>252</v>
      </c>
      <c r="B21" t="s">
        <v>252</v>
      </c>
      <c r="C21" t="s">
        <v>252</v>
      </c>
      <c r="D21" t="s">
        <v>252</v>
      </c>
      <c r="G21" s="63">
        <v>0</v>
      </c>
      <c r="H21" t="s">
        <v>252</v>
      </c>
      <c r="I21" s="64">
        <v>0</v>
      </c>
      <c r="J21" s="64">
        <v>0</v>
      </c>
      <c r="K21" s="63">
        <v>0</v>
      </c>
      <c r="L21" s="63">
        <v>0</v>
      </c>
      <c r="M21" s="64">
        <v>0</v>
      </c>
      <c r="N21" s="64">
        <v>0</v>
      </c>
      <c r="O21" s="64">
        <v>0</v>
      </c>
    </row>
    <row r="22" spans="1:15">
      <c r="A22" s="65" t="s">
        <v>403</v>
      </c>
      <c r="C22" s="12"/>
      <c r="G22" s="67">
        <v>0</v>
      </c>
      <c r="K22" s="67">
        <v>0</v>
      </c>
      <c r="L22" s="67">
        <v>0</v>
      </c>
      <c r="N22" s="66">
        <v>0</v>
      </c>
      <c r="O22" s="66">
        <v>0</v>
      </c>
    </row>
    <row r="23" spans="1:15">
      <c r="A23" t="s">
        <v>252</v>
      </c>
      <c r="B23" t="s">
        <v>252</v>
      </c>
      <c r="C23" t="s">
        <v>252</v>
      </c>
      <c r="D23" t="s">
        <v>252</v>
      </c>
      <c r="G23" s="63">
        <v>0</v>
      </c>
      <c r="H23" t="s">
        <v>252</v>
      </c>
      <c r="I23" s="64">
        <v>0</v>
      </c>
      <c r="J23" s="64">
        <v>0</v>
      </c>
      <c r="K23" s="63">
        <v>0</v>
      </c>
      <c r="L23" s="63">
        <v>0</v>
      </c>
      <c r="M23" s="64">
        <v>0</v>
      </c>
      <c r="N23" s="64">
        <v>0</v>
      </c>
      <c r="O23" s="64">
        <v>0</v>
      </c>
    </row>
    <row r="24" spans="1:15">
      <c r="A24" s="140" t="s">
        <v>258</v>
      </c>
      <c r="C24" s="12"/>
    </row>
    <row r="25" spans="1:15">
      <c r="A25" s="140" t="s">
        <v>396</v>
      </c>
      <c r="C25" s="12"/>
    </row>
    <row r="26" spans="1:15">
      <c r="A26" s="140" t="s">
        <v>398</v>
      </c>
      <c r="C26" s="12"/>
    </row>
    <row r="27" spans="1:15" hidden="1">
      <c r="C27" s="12"/>
    </row>
    <row r="28" spans="1:15" hidden="1">
      <c r="C28" s="12"/>
    </row>
    <row r="29" spans="1:15" hidden="1">
      <c r="C29" s="12"/>
    </row>
    <row r="30" spans="1:15" hidden="1">
      <c r="C30" s="12"/>
    </row>
    <row r="31" spans="1:15" hidden="1">
      <c r="C31" s="12"/>
    </row>
    <row r="32" spans="1:15" hidden="1">
      <c r="C32" s="12"/>
    </row>
    <row r="33" spans="3:3" hidden="1">
      <c r="C33" s="12"/>
    </row>
    <row r="34" spans="3:3" hidden="1">
      <c r="C34" s="12"/>
    </row>
    <row r="35" spans="3:3" hidden="1">
      <c r="C35" s="12"/>
    </row>
    <row r="36" spans="3:3" hidden="1">
      <c r="C36" s="12"/>
    </row>
    <row r="37" spans="3:3" hidden="1">
      <c r="C37" s="12"/>
    </row>
    <row r="38" spans="3:3" hidden="1">
      <c r="C38" s="12"/>
    </row>
    <row r="39" spans="3:3" hidden="1">
      <c r="C39" s="12"/>
    </row>
    <row r="40" spans="3:3" hidden="1">
      <c r="C40" s="12"/>
    </row>
    <row r="41" spans="3:3" hidden="1">
      <c r="C41" s="12"/>
    </row>
    <row r="42" spans="3:3" hidden="1">
      <c r="C42" s="12"/>
    </row>
    <row r="43" spans="3:3" hidden="1">
      <c r="C43" s="12"/>
    </row>
    <row r="44" spans="3:3" hidden="1">
      <c r="C44" s="12"/>
    </row>
    <row r="45" spans="3:3" hidden="1">
      <c r="C45" s="12"/>
    </row>
    <row r="46" spans="3:3" hidden="1">
      <c r="C46" s="12"/>
    </row>
    <row r="47" spans="3:3" hidden="1">
      <c r="C47" s="12"/>
    </row>
    <row r="48" spans="3:3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1:3" hidden="1">
      <c r="C369" s="12"/>
    </row>
    <row r="370" spans="1:3" hidden="1">
      <c r="A370" s="12"/>
      <c r="C370" s="12"/>
    </row>
    <row r="371" spans="1:3" hidden="1">
      <c r="A371" s="12"/>
      <c r="C371" s="12"/>
    </row>
    <row r="372" spans="1:3" hidden="1">
      <c r="A372" s="14"/>
      <c r="C372" s="12"/>
    </row>
    <row r="373" spans="1:3" hidden="1">
      <c r="C373" s="12"/>
    </row>
    <row r="374" spans="1:3" hidden="1">
      <c r="C374" s="12"/>
    </row>
    <row r="375" spans="1:3" hidden="1">
      <c r="C375" s="12"/>
    </row>
    <row r="376" spans="1:3" hidden="1">
      <c r="C376" s="12"/>
    </row>
    <row r="377" spans="1:3" hidden="1">
      <c r="C377" s="12"/>
    </row>
    <row r="378" spans="1:3" hidden="1">
      <c r="C378" s="12"/>
    </row>
    <row r="379" spans="1:3" hidden="1">
      <c r="C379" s="12"/>
    </row>
    <row r="380" spans="1:3" hidden="1">
      <c r="C380" s="12"/>
    </row>
    <row r="381" spans="1:3" hidden="1">
      <c r="C381" s="12"/>
    </row>
    <row r="382" spans="1:3" hidden="1">
      <c r="C382" s="12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1" bestFit="1" customWidth="1"/>
    <col min="2" max="2" width="12.42578125" style="11" customWidth="1"/>
    <col min="3" max="3" width="11.85546875" style="11" customWidth="1"/>
    <col min="4" max="4" width="10.7109375" style="12" customWidth="1"/>
    <col min="5" max="5" width="11.140625" style="12" customWidth="1"/>
    <col min="6" max="6" width="15.140625" style="12" customWidth="1"/>
    <col min="7" max="7" width="10.7109375" style="12" customWidth="1"/>
    <col min="8" max="8" width="11.5703125" style="12" customWidth="1"/>
    <col min="9" max="9" width="13.85546875" style="12" customWidth="1"/>
    <col min="10" max="10" width="17.7109375" style="12" customWidth="1"/>
    <col min="11" max="12" width="14.7109375" style="12" customWidth="1"/>
    <col min="13" max="13" width="22.7109375" style="12" customWidth="1"/>
    <col min="14" max="14" width="26.85546875" style="12" customWidth="1"/>
    <col min="15" max="15" width="25.42578125" style="12" customWidth="1"/>
    <col min="16" max="16" width="7.5703125" style="12" hidden="1"/>
    <col min="17" max="17" width="6.7109375" style="12" hidden="1"/>
    <col min="18" max="18" width="7.7109375" style="12" hidden="1"/>
    <col min="19" max="19" width="7.140625" style="12" hidden="1"/>
    <col min="20" max="20" width="6" style="12" hidden="1"/>
    <col min="21" max="21" width="7.85546875" style="12" hidden="1"/>
    <col min="22" max="22" width="8.140625" style="12" hidden="1"/>
    <col min="23" max="23" width="6.28515625" style="12" hidden="1"/>
    <col min="24" max="24" width="8" style="12" hidden="1"/>
    <col min="25" max="25" width="8.7109375" style="12" hidden="1"/>
    <col min="26" max="26" width="10" style="12" hidden="1"/>
    <col min="27" max="27" width="9.5703125" style="12" hidden="1"/>
    <col min="28" max="28" width="6.140625" style="12" hidden="1"/>
    <col min="29" max="30" width="5.7109375" style="12" hidden="1"/>
    <col min="31" max="31" width="6.85546875" style="12" hidden="1"/>
    <col min="32" max="32" width="6.42578125" style="12" hidden="1"/>
    <col min="33" max="33" width="6.7109375" style="12" hidden="1"/>
    <col min="34" max="34" width="7.28515625" style="12" hidden="1"/>
    <col min="35" max="46" width="5.7109375" style="12" hidden="1"/>
    <col min="47" max="16384" width="9.140625" style="12" hidden="1"/>
  </cols>
  <sheetData>
    <row r="1" spans="1:22">
      <c r="A1" s="2" t="s">
        <v>0</v>
      </c>
      <c r="B1" t="s">
        <v>194</v>
      </c>
    </row>
    <row r="2" spans="1:22">
      <c r="A2" s="2" t="s">
        <v>1</v>
      </c>
    </row>
    <row r="3" spans="1:22">
      <c r="A3" s="2" t="s">
        <v>2</v>
      </c>
      <c r="B3" t="s">
        <v>195</v>
      </c>
    </row>
    <row r="4" spans="1:22">
      <c r="A4" s="2" t="s">
        <v>3</v>
      </c>
    </row>
    <row r="5" spans="1:22" ht="26.25" customHeight="1">
      <c r="A5" s="154" t="s">
        <v>176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6"/>
    </row>
    <row r="6" spans="1:22" s="14" customFormat="1">
      <c r="A6" s="38" t="s">
        <v>93</v>
      </c>
      <c r="B6" s="39" t="s">
        <v>46</v>
      </c>
      <c r="C6" s="39" t="s">
        <v>81</v>
      </c>
      <c r="D6" s="39" t="s">
        <v>48</v>
      </c>
      <c r="E6" s="39" t="s">
        <v>49</v>
      </c>
      <c r="F6" s="39" t="s">
        <v>68</v>
      </c>
      <c r="G6" s="39" t="s">
        <v>69</v>
      </c>
      <c r="H6" s="39" t="s">
        <v>50</v>
      </c>
      <c r="I6" s="39" t="s">
        <v>51</v>
      </c>
      <c r="J6" s="39" t="s">
        <v>171</v>
      </c>
      <c r="K6" s="39" t="s">
        <v>184</v>
      </c>
      <c r="L6" s="39" t="s">
        <v>172</v>
      </c>
      <c r="M6" s="39" t="s">
        <v>70</v>
      </c>
      <c r="N6" s="39" t="s">
        <v>54</v>
      </c>
      <c r="O6" s="40" t="s">
        <v>180</v>
      </c>
      <c r="Q6" s="12"/>
    </row>
    <row r="7" spans="1:22" s="14" customFormat="1" ht="17.25" customHeight="1">
      <c r="A7" s="15"/>
      <c r="B7" s="24"/>
      <c r="C7" s="24"/>
      <c r="D7" s="24"/>
      <c r="E7" s="24"/>
      <c r="F7" s="24" t="s">
        <v>71</v>
      </c>
      <c r="G7" s="24" t="s">
        <v>72</v>
      </c>
      <c r="H7" s="24"/>
      <c r="I7" s="24" t="s">
        <v>7</v>
      </c>
      <c r="J7" s="24" t="s">
        <v>7</v>
      </c>
      <c r="K7" s="24" t="s">
        <v>181</v>
      </c>
      <c r="L7" s="24" t="s">
        <v>6</v>
      </c>
      <c r="M7" s="24" t="s">
        <v>7</v>
      </c>
      <c r="N7" s="24" t="s">
        <v>7</v>
      </c>
      <c r="O7" s="25" t="s">
        <v>7</v>
      </c>
    </row>
    <row r="8" spans="1:22" s="18" customFormat="1" ht="18" customHeight="1">
      <c r="A8" s="17"/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73</v>
      </c>
      <c r="M8" s="6" t="s">
        <v>74</v>
      </c>
      <c r="N8" s="6" t="s">
        <v>75</v>
      </c>
      <c r="O8" s="27" t="s">
        <v>76</v>
      </c>
      <c r="P8" s="28"/>
    </row>
    <row r="9" spans="1:22" s="18" customFormat="1" ht="18" customHeight="1">
      <c r="A9" s="19" t="s">
        <v>177</v>
      </c>
      <c r="B9" s="6"/>
      <c r="C9" s="6"/>
      <c r="D9" s="6"/>
      <c r="E9" s="6"/>
      <c r="F9" s="6"/>
      <c r="G9" s="6"/>
      <c r="H9" s="6"/>
      <c r="I9" s="6"/>
      <c r="J9" s="6"/>
      <c r="K9" s="61">
        <v>0</v>
      </c>
      <c r="L9" s="61">
        <v>0</v>
      </c>
      <c r="M9" s="6"/>
      <c r="N9" s="62">
        <v>0</v>
      </c>
      <c r="O9" s="62">
        <v>0</v>
      </c>
      <c r="P9" s="28"/>
    </row>
    <row r="10" spans="1:22">
      <c r="A10" s="65" t="s">
        <v>202</v>
      </c>
      <c r="D10" s="11"/>
      <c r="E10" s="11"/>
      <c r="F10" s="11"/>
      <c r="G10" s="67">
        <v>0</v>
      </c>
      <c r="H10" s="11"/>
      <c r="I10" s="11"/>
      <c r="J10" s="11"/>
      <c r="K10" s="67">
        <v>0</v>
      </c>
      <c r="L10" s="67">
        <v>0</v>
      </c>
      <c r="M10" s="11"/>
      <c r="N10" s="66">
        <v>0</v>
      </c>
      <c r="O10" s="66">
        <v>0</v>
      </c>
      <c r="P10" s="11"/>
      <c r="Q10" s="11"/>
      <c r="R10" s="11"/>
      <c r="S10" s="11"/>
      <c r="T10" s="11"/>
      <c r="U10" s="11"/>
      <c r="V10" s="11"/>
    </row>
    <row r="11" spans="1:22">
      <c r="A11" s="65" t="s">
        <v>3181</v>
      </c>
      <c r="D11" s="11"/>
      <c r="E11" s="11"/>
      <c r="F11" s="11"/>
      <c r="G11" s="67">
        <v>0</v>
      </c>
      <c r="H11" s="11"/>
      <c r="I11" s="11"/>
      <c r="J11" s="11"/>
      <c r="K11" s="67">
        <v>0</v>
      </c>
      <c r="L11" s="67">
        <v>0</v>
      </c>
      <c r="M11" s="11"/>
      <c r="N11" s="66">
        <v>0</v>
      </c>
      <c r="O11" s="66">
        <v>0</v>
      </c>
      <c r="P11" s="11"/>
      <c r="Q11" s="11"/>
      <c r="R11" s="11"/>
      <c r="S11" s="11"/>
      <c r="T11" s="11"/>
      <c r="U11" s="11"/>
      <c r="V11" s="11"/>
    </row>
    <row r="12" spans="1:22">
      <c r="A12" t="s">
        <v>252</v>
      </c>
      <c r="B12" t="s">
        <v>252</v>
      </c>
      <c r="C12" t="s">
        <v>252</v>
      </c>
      <c r="D12" t="s">
        <v>252</v>
      </c>
      <c r="E12" s="11"/>
      <c r="F12" s="11"/>
      <c r="G12" s="63">
        <v>0</v>
      </c>
      <c r="H12" t="s">
        <v>252</v>
      </c>
      <c r="I12" s="64">
        <v>0</v>
      </c>
      <c r="J12" s="64">
        <v>0</v>
      </c>
      <c r="K12" s="63">
        <v>0</v>
      </c>
      <c r="L12" s="63">
        <v>0</v>
      </c>
      <c r="M12" s="64">
        <v>0</v>
      </c>
      <c r="N12" s="64">
        <v>0</v>
      </c>
      <c r="O12" s="64">
        <v>0</v>
      </c>
      <c r="P12" s="11"/>
      <c r="Q12" s="11"/>
      <c r="R12" s="11"/>
      <c r="S12" s="11"/>
      <c r="T12" s="11"/>
      <c r="U12" s="11"/>
      <c r="V12" s="11"/>
    </row>
    <row r="13" spans="1:22">
      <c r="A13" s="65" t="s">
        <v>3182</v>
      </c>
      <c r="D13" s="11"/>
      <c r="E13" s="11"/>
      <c r="F13" s="11"/>
      <c r="G13" s="67">
        <v>0</v>
      </c>
      <c r="H13" s="11"/>
      <c r="I13" s="11"/>
      <c r="J13" s="11"/>
      <c r="K13" s="67">
        <v>0</v>
      </c>
      <c r="L13" s="67">
        <v>0</v>
      </c>
      <c r="M13" s="11"/>
      <c r="N13" s="66">
        <v>0</v>
      </c>
      <c r="O13" s="66">
        <v>0</v>
      </c>
      <c r="P13" s="11"/>
      <c r="Q13" s="11"/>
      <c r="R13" s="11"/>
      <c r="S13" s="11"/>
      <c r="T13" s="11"/>
      <c r="U13" s="11"/>
      <c r="V13" s="11"/>
    </row>
    <row r="14" spans="1:22">
      <c r="A14" t="s">
        <v>252</v>
      </c>
      <c r="B14" t="s">
        <v>252</v>
      </c>
      <c r="C14" t="s">
        <v>252</v>
      </c>
      <c r="D14" t="s">
        <v>252</v>
      </c>
      <c r="E14" s="11"/>
      <c r="F14" s="11"/>
      <c r="G14" s="63">
        <v>0</v>
      </c>
      <c r="H14" t="s">
        <v>252</v>
      </c>
      <c r="I14" s="64">
        <v>0</v>
      </c>
      <c r="J14" s="64">
        <v>0</v>
      </c>
      <c r="K14" s="63">
        <v>0</v>
      </c>
      <c r="L14" s="63">
        <v>0</v>
      </c>
      <c r="M14" s="64">
        <v>0</v>
      </c>
      <c r="N14" s="64">
        <v>0</v>
      </c>
      <c r="O14" s="64">
        <v>0</v>
      </c>
      <c r="P14" s="11"/>
      <c r="Q14" s="11"/>
      <c r="R14" s="11"/>
      <c r="S14" s="11"/>
      <c r="T14" s="11"/>
      <c r="U14" s="11"/>
      <c r="V14" s="11"/>
    </row>
    <row r="15" spans="1:22">
      <c r="A15" s="65" t="s">
        <v>401</v>
      </c>
      <c r="D15" s="11"/>
      <c r="E15" s="11"/>
      <c r="F15" s="11"/>
      <c r="G15" s="67">
        <v>0</v>
      </c>
      <c r="H15" s="11"/>
      <c r="I15" s="11"/>
      <c r="J15" s="11"/>
      <c r="K15" s="67">
        <v>0</v>
      </c>
      <c r="L15" s="67">
        <v>0</v>
      </c>
      <c r="M15" s="11"/>
      <c r="N15" s="66">
        <v>0</v>
      </c>
      <c r="O15" s="66">
        <v>0</v>
      </c>
      <c r="P15" s="11"/>
      <c r="Q15" s="11"/>
      <c r="R15" s="11"/>
      <c r="S15" s="11"/>
      <c r="T15" s="11"/>
      <c r="U15" s="11"/>
      <c r="V15" s="11"/>
    </row>
    <row r="16" spans="1:22">
      <c r="A16" t="s">
        <v>252</v>
      </c>
      <c r="B16" t="s">
        <v>252</v>
      </c>
      <c r="C16" t="s">
        <v>252</v>
      </c>
      <c r="D16" t="s">
        <v>252</v>
      </c>
      <c r="E16" s="11"/>
      <c r="F16" s="11"/>
      <c r="G16" s="63">
        <v>0</v>
      </c>
      <c r="H16" t="s">
        <v>252</v>
      </c>
      <c r="I16" s="64">
        <v>0</v>
      </c>
      <c r="J16" s="64">
        <v>0</v>
      </c>
      <c r="K16" s="63">
        <v>0</v>
      </c>
      <c r="L16" s="63">
        <v>0</v>
      </c>
      <c r="M16" s="64">
        <v>0</v>
      </c>
      <c r="N16" s="64">
        <v>0</v>
      </c>
      <c r="O16" s="64">
        <v>0</v>
      </c>
      <c r="P16" s="11"/>
      <c r="Q16" s="11"/>
      <c r="R16" s="11"/>
      <c r="S16" s="11"/>
      <c r="T16" s="11"/>
      <c r="U16" s="11"/>
      <c r="V16" s="11"/>
    </row>
    <row r="17" spans="1:22">
      <c r="A17" s="65" t="s">
        <v>1592</v>
      </c>
      <c r="D17" s="11"/>
      <c r="E17" s="11"/>
      <c r="F17" s="11"/>
      <c r="G17" s="67">
        <v>0</v>
      </c>
      <c r="H17" s="11"/>
      <c r="I17" s="11"/>
      <c r="J17" s="11"/>
      <c r="K17" s="67">
        <v>0</v>
      </c>
      <c r="L17" s="67">
        <v>0</v>
      </c>
      <c r="M17" s="11"/>
      <c r="N17" s="66">
        <v>0</v>
      </c>
      <c r="O17" s="66">
        <v>0</v>
      </c>
      <c r="P17" s="11"/>
      <c r="Q17" s="11"/>
      <c r="R17" s="11"/>
      <c r="S17" s="11"/>
      <c r="T17" s="11"/>
      <c r="U17" s="11"/>
      <c r="V17" s="11"/>
    </row>
    <row r="18" spans="1:22">
      <c r="A18" t="s">
        <v>252</v>
      </c>
      <c r="B18" t="s">
        <v>252</v>
      </c>
      <c r="C18" t="s">
        <v>252</v>
      </c>
      <c r="D18" t="s">
        <v>252</v>
      </c>
      <c r="E18" s="11"/>
      <c r="F18" s="11"/>
      <c r="G18" s="63">
        <v>0</v>
      </c>
      <c r="H18" t="s">
        <v>252</v>
      </c>
      <c r="I18" s="64">
        <v>0</v>
      </c>
      <c r="J18" s="64">
        <v>0</v>
      </c>
      <c r="K18" s="63">
        <v>0</v>
      </c>
      <c r="L18" s="63">
        <v>0</v>
      </c>
      <c r="M18" s="64">
        <v>0</v>
      </c>
      <c r="N18" s="64">
        <v>0</v>
      </c>
      <c r="O18" s="64">
        <v>0</v>
      </c>
      <c r="P18" s="11"/>
      <c r="Q18" s="11"/>
      <c r="R18" s="11"/>
      <c r="S18" s="11"/>
      <c r="T18" s="11"/>
      <c r="U18" s="11"/>
      <c r="V18" s="11"/>
    </row>
    <row r="19" spans="1:22">
      <c r="A19" s="65" t="s">
        <v>256</v>
      </c>
      <c r="C19" s="12"/>
      <c r="G19" s="67">
        <v>0</v>
      </c>
      <c r="K19" s="67">
        <v>0</v>
      </c>
      <c r="L19" s="67">
        <v>0</v>
      </c>
      <c r="N19" s="66">
        <v>0</v>
      </c>
      <c r="O19" s="66">
        <v>0</v>
      </c>
    </row>
    <row r="20" spans="1:22">
      <c r="A20" s="65" t="s">
        <v>402</v>
      </c>
      <c r="C20" s="12"/>
      <c r="G20" s="67">
        <v>0</v>
      </c>
      <c r="K20" s="67">
        <v>0</v>
      </c>
      <c r="L20" s="67">
        <v>0</v>
      </c>
      <c r="N20" s="66">
        <v>0</v>
      </c>
      <c r="O20" s="66">
        <v>0</v>
      </c>
    </row>
    <row r="21" spans="1:22">
      <c r="A21" t="s">
        <v>252</v>
      </c>
      <c r="B21" t="s">
        <v>252</v>
      </c>
      <c r="C21" t="s">
        <v>252</v>
      </c>
      <c r="D21" t="s">
        <v>252</v>
      </c>
      <c r="G21" s="63">
        <v>0</v>
      </c>
      <c r="H21" t="s">
        <v>252</v>
      </c>
      <c r="I21" s="64">
        <v>0</v>
      </c>
      <c r="J21" s="64">
        <v>0</v>
      </c>
      <c r="K21" s="63">
        <v>0</v>
      </c>
      <c r="L21" s="63">
        <v>0</v>
      </c>
      <c r="M21" s="64">
        <v>0</v>
      </c>
      <c r="N21" s="64">
        <v>0</v>
      </c>
      <c r="O21" s="64">
        <v>0</v>
      </c>
    </row>
    <row r="22" spans="1:22">
      <c r="A22" s="65" t="s">
        <v>403</v>
      </c>
      <c r="C22" s="12"/>
      <c r="G22" s="67">
        <v>0</v>
      </c>
      <c r="K22" s="67">
        <v>0</v>
      </c>
      <c r="L22" s="67">
        <v>0</v>
      </c>
      <c r="N22" s="66">
        <v>0</v>
      </c>
      <c r="O22" s="66">
        <v>0</v>
      </c>
    </row>
    <row r="23" spans="1:22">
      <c r="A23" t="s">
        <v>252</v>
      </c>
      <c r="B23" t="s">
        <v>252</v>
      </c>
      <c r="C23" t="s">
        <v>252</v>
      </c>
      <c r="D23" t="s">
        <v>252</v>
      </c>
      <c r="G23" s="63">
        <v>0</v>
      </c>
      <c r="H23" t="s">
        <v>252</v>
      </c>
      <c r="I23" s="64">
        <v>0</v>
      </c>
      <c r="J23" s="64">
        <v>0</v>
      </c>
      <c r="K23" s="63">
        <v>0</v>
      </c>
      <c r="L23" s="63">
        <v>0</v>
      </c>
      <c r="M23" s="64">
        <v>0</v>
      </c>
      <c r="N23" s="64">
        <v>0</v>
      </c>
      <c r="O23" s="64">
        <v>0</v>
      </c>
    </row>
    <row r="24" spans="1:22">
      <c r="A24" s="140" t="s">
        <v>258</v>
      </c>
      <c r="C24" s="12"/>
    </row>
    <row r="25" spans="1:22">
      <c r="A25" s="140" t="s">
        <v>396</v>
      </c>
      <c r="C25" s="12"/>
    </row>
    <row r="26" spans="1:22">
      <c r="A26" s="140" t="s">
        <v>397</v>
      </c>
      <c r="C26" s="12"/>
    </row>
    <row r="27" spans="1:22">
      <c r="A27" s="140" t="s">
        <v>398</v>
      </c>
      <c r="C27" s="12"/>
    </row>
    <row r="28" spans="1:22" hidden="1">
      <c r="C28" s="12"/>
    </row>
    <row r="29" spans="1:22" hidden="1">
      <c r="C29" s="12"/>
    </row>
    <row r="30" spans="1:22" hidden="1">
      <c r="C30" s="12"/>
    </row>
    <row r="31" spans="1:22" hidden="1">
      <c r="C31" s="12"/>
    </row>
    <row r="32" spans="1:22" hidden="1">
      <c r="C32" s="12"/>
    </row>
    <row r="33" spans="3:3" hidden="1">
      <c r="C33" s="12"/>
    </row>
    <row r="34" spans="3:3" hidden="1">
      <c r="C34" s="12"/>
    </row>
    <row r="35" spans="3:3" hidden="1">
      <c r="C35" s="12"/>
    </row>
    <row r="36" spans="3:3" hidden="1">
      <c r="C36" s="12"/>
    </row>
    <row r="37" spans="3:3" hidden="1">
      <c r="C37" s="12"/>
    </row>
    <row r="38" spans="3:3" hidden="1">
      <c r="C38" s="12"/>
    </row>
    <row r="39" spans="3:3" hidden="1">
      <c r="C39" s="12"/>
    </row>
    <row r="40" spans="3:3" hidden="1">
      <c r="C40" s="12"/>
    </row>
    <row r="41" spans="3:3" hidden="1">
      <c r="C41" s="12"/>
    </row>
    <row r="42" spans="3:3" hidden="1">
      <c r="C42" s="12"/>
    </row>
    <row r="43" spans="3:3" hidden="1">
      <c r="C43" s="12"/>
    </row>
    <row r="44" spans="3:3" hidden="1">
      <c r="C44" s="12"/>
    </row>
    <row r="45" spans="3:3" hidden="1">
      <c r="C45" s="12"/>
    </row>
    <row r="46" spans="3:3" hidden="1">
      <c r="C46" s="12"/>
    </row>
    <row r="47" spans="3:3" hidden="1">
      <c r="C47" s="12"/>
    </row>
    <row r="48" spans="3:3" hidden="1">
      <c r="C48" s="12"/>
    </row>
    <row r="49" spans="3:3" hidden="1">
      <c r="C49" s="12"/>
    </row>
    <row r="50" spans="3:3" hidden="1">
      <c r="C50" s="12"/>
    </row>
    <row r="51" spans="3:3" hidden="1">
      <c r="C51" s="12"/>
    </row>
    <row r="52" spans="3:3" hidden="1">
      <c r="C52" s="12"/>
    </row>
    <row r="53" spans="3:3" hidden="1">
      <c r="C53" s="12"/>
    </row>
    <row r="54" spans="3:3" hidden="1">
      <c r="C54" s="12"/>
    </row>
    <row r="55" spans="3:3" hidden="1">
      <c r="C55" s="12"/>
    </row>
    <row r="56" spans="3:3" hidden="1">
      <c r="C56" s="12"/>
    </row>
    <row r="57" spans="3:3" hidden="1">
      <c r="C57" s="12"/>
    </row>
    <row r="58" spans="3:3" hidden="1">
      <c r="C58" s="12"/>
    </row>
    <row r="59" spans="3:3" hidden="1">
      <c r="C59" s="12"/>
    </row>
    <row r="60" spans="3:3" hidden="1">
      <c r="C60" s="12"/>
    </row>
    <row r="61" spans="3:3" hidden="1">
      <c r="C61" s="12"/>
    </row>
    <row r="62" spans="3:3" hidden="1">
      <c r="C62" s="12"/>
    </row>
    <row r="63" spans="3:3" hidden="1">
      <c r="C63" s="12"/>
    </row>
    <row r="64" spans="3:3" hidden="1">
      <c r="C64" s="12"/>
    </row>
    <row r="65" spans="3:3" hidden="1">
      <c r="C65" s="12"/>
    </row>
    <row r="66" spans="3:3" hidden="1">
      <c r="C66" s="12"/>
    </row>
    <row r="67" spans="3:3" hidden="1">
      <c r="C67" s="12"/>
    </row>
    <row r="68" spans="3:3" hidden="1">
      <c r="C68" s="12"/>
    </row>
    <row r="69" spans="3:3" hidden="1">
      <c r="C69" s="12"/>
    </row>
    <row r="70" spans="3:3" hidden="1">
      <c r="C70" s="12"/>
    </row>
    <row r="71" spans="3:3" hidden="1">
      <c r="C71" s="12"/>
    </row>
    <row r="72" spans="3:3" hidden="1">
      <c r="C72" s="12"/>
    </row>
    <row r="73" spans="3:3" hidden="1">
      <c r="C73" s="12"/>
    </row>
    <row r="74" spans="3:3" hidden="1">
      <c r="C74" s="12"/>
    </row>
    <row r="75" spans="3:3" hidden="1">
      <c r="C75" s="12"/>
    </row>
    <row r="76" spans="3:3" hidden="1">
      <c r="C76" s="12"/>
    </row>
    <row r="77" spans="3:3" hidden="1">
      <c r="C77" s="12"/>
    </row>
    <row r="78" spans="3:3" hidden="1">
      <c r="C78" s="12"/>
    </row>
    <row r="79" spans="3:3" hidden="1">
      <c r="C79" s="12"/>
    </row>
    <row r="80" spans="3:3" hidden="1">
      <c r="C80" s="12"/>
    </row>
    <row r="81" spans="3:3" hidden="1">
      <c r="C81" s="12"/>
    </row>
    <row r="82" spans="3:3" hidden="1">
      <c r="C82" s="12"/>
    </row>
    <row r="83" spans="3:3" hidden="1">
      <c r="C83" s="12"/>
    </row>
    <row r="84" spans="3:3" hidden="1">
      <c r="C84" s="12"/>
    </row>
    <row r="85" spans="3:3" hidden="1">
      <c r="C85" s="12"/>
    </row>
    <row r="86" spans="3:3" hidden="1">
      <c r="C86" s="12"/>
    </row>
    <row r="87" spans="3:3" hidden="1">
      <c r="C87" s="12"/>
    </row>
    <row r="88" spans="3:3" hidden="1">
      <c r="C88" s="12"/>
    </row>
    <row r="89" spans="3:3" hidden="1">
      <c r="C89" s="12"/>
    </row>
    <row r="90" spans="3:3" hidden="1">
      <c r="C90" s="12"/>
    </row>
    <row r="91" spans="3:3" hidden="1">
      <c r="C91" s="12"/>
    </row>
    <row r="92" spans="3:3" hidden="1">
      <c r="C92" s="12"/>
    </row>
    <row r="93" spans="3:3" hidden="1">
      <c r="C93" s="12"/>
    </row>
    <row r="94" spans="3:3" hidden="1">
      <c r="C94" s="12"/>
    </row>
    <row r="95" spans="3:3" hidden="1">
      <c r="C95" s="12"/>
    </row>
    <row r="96" spans="3:3" hidden="1">
      <c r="C96" s="12"/>
    </row>
    <row r="97" spans="3:3" hidden="1">
      <c r="C97" s="12"/>
    </row>
    <row r="98" spans="3:3" hidden="1">
      <c r="C98" s="12"/>
    </row>
    <row r="99" spans="3:3" hidden="1">
      <c r="C99" s="12"/>
    </row>
    <row r="100" spans="3:3" hidden="1">
      <c r="C100" s="12"/>
    </row>
    <row r="101" spans="3:3" hidden="1">
      <c r="C101" s="12"/>
    </row>
    <row r="102" spans="3:3" hidden="1">
      <c r="C102" s="12"/>
    </row>
    <row r="103" spans="3:3" hidden="1">
      <c r="C103" s="12"/>
    </row>
    <row r="104" spans="3:3" hidden="1">
      <c r="C104" s="12"/>
    </row>
    <row r="105" spans="3:3" hidden="1">
      <c r="C105" s="12"/>
    </row>
    <row r="106" spans="3:3" hidden="1">
      <c r="C106" s="12"/>
    </row>
    <row r="107" spans="3:3" hidden="1">
      <c r="C107" s="12"/>
    </row>
    <row r="108" spans="3:3" hidden="1">
      <c r="C108" s="12"/>
    </row>
    <row r="109" spans="3:3" hidden="1">
      <c r="C109" s="12"/>
    </row>
    <row r="110" spans="3:3" hidden="1">
      <c r="C110" s="12"/>
    </row>
    <row r="111" spans="3:3" hidden="1">
      <c r="C111" s="12"/>
    </row>
    <row r="112" spans="3:3" hidden="1">
      <c r="C112" s="12"/>
    </row>
    <row r="113" spans="3:3" hidden="1">
      <c r="C113" s="12"/>
    </row>
    <row r="114" spans="3:3" hidden="1">
      <c r="C114" s="12"/>
    </row>
    <row r="115" spans="3:3" hidden="1">
      <c r="C115" s="12"/>
    </row>
    <row r="116" spans="3:3" hidden="1">
      <c r="C116" s="12"/>
    </row>
    <row r="117" spans="3:3" hidden="1">
      <c r="C117" s="12"/>
    </row>
    <row r="118" spans="3:3" hidden="1">
      <c r="C118" s="12"/>
    </row>
    <row r="119" spans="3:3" hidden="1">
      <c r="C119" s="12"/>
    </row>
    <row r="120" spans="3:3" hidden="1">
      <c r="C120" s="12"/>
    </row>
    <row r="121" spans="3:3" hidden="1">
      <c r="C121" s="12"/>
    </row>
    <row r="122" spans="3:3" hidden="1">
      <c r="C122" s="12"/>
    </row>
    <row r="123" spans="3:3" hidden="1">
      <c r="C123" s="12"/>
    </row>
    <row r="124" spans="3:3" hidden="1">
      <c r="C124" s="12"/>
    </row>
    <row r="125" spans="3:3" hidden="1">
      <c r="C125" s="12"/>
    </row>
    <row r="126" spans="3:3" hidden="1">
      <c r="C126" s="12"/>
    </row>
    <row r="127" spans="3:3" hidden="1">
      <c r="C127" s="12"/>
    </row>
    <row r="128" spans="3:3" hidden="1">
      <c r="C128" s="12"/>
    </row>
    <row r="129" spans="3:3" hidden="1">
      <c r="C129" s="12"/>
    </row>
    <row r="130" spans="3:3" hidden="1">
      <c r="C130" s="12"/>
    </row>
    <row r="131" spans="3:3" hidden="1">
      <c r="C131" s="12"/>
    </row>
    <row r="132" spans="3:3" hidden="1">
      <c r="C132" s="12"/>
    </row>
    <row r="133" spans="3:3" hidden="1">
      <c r="C133" s="12"/>
    </row>
    <row r="134" spans="3:3" hidden="1">
      <c r="C134" s="12"/>
    </row>
    <row r="135" spans="3:3" hidden="1">
      <c r="C135" s="12"/>
    </row>
    <row r="136" spans="3:3" hidden="1">
      <c r="C136" s="12"/>
    </row>
    <row r="137" spans="3:3" hidden="1">
      <c r="C137" s="12"/>
    </row>
    <row r="138" spans="3:3" hidden="1">
      <c r="C138" s="12"/>
    </row>
    <row r="139" spans="3:3" hidden="1">
      <c r="C139" s="12"/>
    </row>
    <row r="140" spans="3:3" hidden="1">
      <c r="C140" s="12"/>
    </row>
    <row r="141" spans="3:3" hidden="1">
      <c r="C141" s="12"/>
    </row>
    <row r="142" spans="3:3" hidden="1">
      <c r="C142" s="12"/>
    </row>
    <row r="143" spans="3:3" hidden="1">
      <c r="C143" s="12"/>
    </row>
    <row r="144" spans="3:3" hidden="1">
      <c r="C144" s="12"/>
    </row>
    <row r="145" spans="3:3" hidden="1">
      <c r="C145" s="12"/>
    </row>
    <row r="146" spans="3:3" hidden="1">
      <c r="C146" s="12"/>
    </row>
    <row r="147" spans="3:3" hidden="1">
      <c r="C147" s="12"/>
    </row>
    <row r="148" spans="3:3" hidden="1">
      <c r="C148" s="12"/>
    </row>
    <row r="149" spans="3:3" hidden="1">
      <c r="C149" s="12"/>
    </row>
    <row r="150" spans="3:3" hidden="1">
      <c r="C150" s="12"/>
    </row>
    <row r="151" spans="3:3" hidden="1">
      <c r="C151" s="12"/>
    </row>
    <row r="152" spans="3:3" hidden="1">
      <c r="C152" s="12"/>
    </row>
    <row r="153" spans="3:3" hidden="1">
      <c r="C153" s="12"/>
    </row>
    <row r="154" spans="3:3" hidden="1">
      <c r="C154" s="12"/>
    </row>
    <row r="155" spans="3:3" hidden="1">
      <c r="C155" s="12"/>
    </row>
    <row r="156" spans="3:3" hidden="1">
      <c r="C156" s="12"/>
    </row>
    <row r="157" spans="3:3" hidden="1">
      <c r="C157" s="12"/>
    </row>
    <row r="158" spans="3:3" hidden="1">
      <c r="C158" s="12"/>
    </row>
    <row r="159" spans="3:3" hidden="1">
      <c r="C159" s="12"/>
    </row>
    <row r="160" spans="3:3" hidden="1">
      <c r="C160" s="12"/>
    </row>
    <row r="161" spans="3:3" hidden="1">
      <c r="C161" s="12"/>
    </row>
    <row r="162" spans="3:3" hidden="1">
      <c r="C162" s="12"/>
    </row>
    <row r="163" spans="3:3" hidden="1">
      <c r="C163" s="12"/>
    </row>
    <row r="164" spans="3:3" hidden="1">
      <c r="C164" s="12"/>
    </row>
    <row r="165" spans="3:3" hidden="1">
      <c r="C165" s="12"/>
    </row>
    <row r="166" spans="3:3" hidden="1">
      <c r="C166" s="12"/>
    </row>
    <row r="167" spans="3:3" hidden="1">
      <c r="C167" s="12"/>
    </row>
    <row r="168" spans="3:3" hidden="1">
      <c r="C168" s="12"/>
    </row>
    <row r="169" spans="3:3" hidden="1">
      <c r="C169" s="12"/>
    </row>
    <row r="170" spans="3:3" hidden="1">
      <c r="C170" s="12"/>
    </row>
    <row r="171" spans="3:3" hidden="1">
      <c r="C171" s="12"/>
    </row>
    <row r="172" spans="3:3" hidden="1">
      <c r="C172" s="12"/>
    </row>
    <row r="173" spans="3:3" hidden="1">
      <c r="C173" s="12"/>
    </row>
    <row r="174" spans="3:3" hidden="1">
      <c r="C174" s="12"/>
    </row>
    <row r="175" spans="3:3" hidden="1">
      <c r="C175" s="12"/>
    </row>
    <row r="176" spans="3:3" hidden="1">
      <c r="C176" s="12"/>
    </row>
    <row r="177" spans="3:3" hidden="1">
      <c r="C177" s="12"/>
    </row>
    <row r="178" spans="3:3" hidden="1">
      <c r="C178" s="12"/>
    </row>
    <row r="179" spans="3:3" hidden="1">
      <c r="C179" s="12"/>
    </row>
    <row r="180" spans="3:3" hidden="1">
      <c r="C180" s="12"/>
    </row>
    <row r="181" spans="3:3" hidden="1">
      <c r="C181" s="12"/>
    </row>
    <row r="182" spans="3:3" hidden="1">
      <c r="C182" s="12"/>
    </row>
    <row r="183" spans="3:3" hidden="1">
      <c r="C183" s="12"/>
    </row>
    <row r="184" spans="3:3" hidden="1">
      <c r="C184" s="12"/>
    </row>
    <row r="185" spans="3:3" hidden="1">
      <c r="C185" s="12"/>
    </row>
    <row r="186" spans="3:3" hidden="1">
      <c r="C186" s="12"/>
    </row>
    <row r="187" spans="3:3" hidden="1">
      <c r="C187" s="12"/>
    </row>
    <row r="188" spans="3:3" hidden="1">
      <c r="C188" s="12"/>
    </row>
    <row r="189" spans="3:3" hidden="1">
      <c r="C189" s="12"/>
    </row>
    <row r="190" spans="3:3" hidden="1">
      <c r="C190" s="12"/>
    </row>
    <row r="191" spans="3:3" hidden="1">
      <c r="C191" s="12"/>
    </row>
    <row r="192" spans="3:3" hidden="1">
      <c r="C192" s="12"/>
    </row>
    <row r="193" spans="3:3" hidden="1">
      <c r="C193" s="12"/>
    </row>
    <row r="194" spans="3:3" hidden="1">
      <c r="C194" s="12"/>
    </row>
    <row r="195" spans="3:3" hidden="1">
      <c r="C195" s="12"/>
    </row>
    <row r="196" spans="3:3" hidden="1">
      <c r="C196" s="12"/>
    </row>
    <row r="197" spans="3:3" hidden="1">
      <c r="C197" s="12"/>
    </row>
    <row r="198" spans="3:3" hidden="1">
      <c r="C198" s="12"/>
    </row>
    <row r="199" spans="3:3" hidden="1">
      <c r="C199" s="12"/>
    </row>
    <row r="200" spans="3:3" hidden="1">
      <c r="C200" s="12"/>
    </row>
    <row r="201" spans="3:3" hidden="1">
      <c r="C201" s="12"/>
    </row>
    <row r="202" spans="3:3" hidden="1">
      <c r="C202" s="12"/>
    </row>
    <row r="203" spans="3:3" hidden="1">
      <c r="C203" s="12"/>
    </row>
    <row r="204" spans="3:3" hidden="1">
      <c r="C204" s="12"/>
    </row>
    <row r="205" spans="3:3" hidden="1">
      <c r="C205" s="12"/>
    </row>
    <row r="206" spans="3:3" hidden="1">
      <c r="C206" s="12"/>
    </row>
    <row r="207" spans="3:3" hidden="1">
      <c r="C207" s="12"/>
    </row>
    <row r="208" spans="3:3" hidden="1">
      <c r="C208" s="12"/>
    </row>
    <row r="209" spans="3:3" hidden="1">
      <c r="C209" s="12"/>
    </row>
    <row r="210" spans="3:3" hidden="1">
      <c r="C210" s="12"/>
    </row>
    <row r="211" spans="3:3" hidden="1">
      <c r="C211" s="12"/>
    </row>
    <row r="212" spans="3:3" hidden="1">
      <c r="C212" s="12"/>
    </row>
    <row r="213" spans="3:3" hidden="1">
      <c r="C213" s="12"/>
    </row>
    <row r="214" spans="3:3" hidden="1">
      <c r="C214" s="12"/>
    </row>
    <row r="215" spans="3:3" hidden="1">
      <c r="C215" s="12"/>
    </row>
    <row r="216" spans="3:3" hidden="1">
      <c r="C216" s="12"/>
    </row>
    <row r="217" spans="3:3" hidden="1">
      <c r="C217" s="12"/>
    </row>
    <row r="218" spans="3:3" hidden="1">
      <c r="C218" s="12"/>
    </row>
    <row r="219" spans="3:3" hidden="1">
      <c r="C219" s="12"/>
    </row>
    <row r="220" spans="3:3" hidden="1">
      <c r="C220" s="12"/>
    </row>
    <row r="221" spans="3:3" hidden="1">
      <c r="C221" s="12"/>
    </row>
    <row r="222" spans="3:3" hidden="1">
      <c r="C222" s="12"/>
    </row>
    <row r="223" spans="3:3" hidden="1">
      <c r="C223" s="12"/>
    </row>
    <row r="224" spans="3:3" hidden="1">
      <c r="C224" s="12"/>
    </row>
    <row r="225" spans="3:3" hidden="1">
      <c r="C225" s="12"/>
    </row>
    <row r="226" spans="3:3" hidden="1">
      <c r="C226" s="12"/>
    </row>
    <row r="227" spans="3:3" hidden="1">
      <c r="C227" s="12"/>
    </row>
    <row r="228" spans="3:3" hidden="1">
      <c r="C228" s="12"/>
    </row>
    <row r="229" spans="3:3" hidden="1">
      <c r="C229" s="12"/>
    </row>
    <row r="230" spans="3:3" hidden="1">
      <c r="C230" s="12"/>
    </row>
    <row r="231" spans="3:3" hidden="1">
      <c r="C231" s="12"/>
    </row>
    <row r="232" spans="3:3" hidden="1">
      <c r="C232" s="12"/>
    </row>
    <row r="233" spans="3:3" hidden="1">
      <c r="C233" s="12"/>
    </row>
    <row r="234" spans="3:3" hidden="1">
      <c r="C234" s="12"/>
    </row>
    <row r="235" spans="3:3" hidden="1">
      <c r="C235" s="12"/>
    </row>
    <row r="236" spans="3:3" hidden="1">
      <c r="C236" s="12"/>
    </row>
    <row r="237" spans="3:3" hidden="1">
      <c r="C237" s="12"/>
    </row>
    <row r="238" spans="3:3" hidden="1">
      <c r="C238" s="12"/>
    </row>
    <row r="239" spans="3:3" hidden="1">
      <c r="C239" s="12"/>
    </row>
    <row r="240" spans="3:3" hidden="1">
      <c r="C240" s="12"/>
    </row>
    <row r="241" spans="3:3" hidden="1">
      <c r="C241" s="12"/>
    </row>
    <row r="242" spans="3:3" hidden="1">
      <c r="C242" s="12"/>
    </row>
    <row r="243" spans="3:3" hidden="1">
      <c r="C243" s="12"/>
    </row>
    <row r="244" spans="3:3" hidden="1">
      <c r="C244" s="12"/>
    </row>
    <row r="245" spans="3:3" hidden="1">
      <c r="C245" s="12"/>
    </row>
    <row r="246" spans="3:3" hidden="1">
      <c r="C246" s="12"/>
    </row>
    <row r="247" spans="3:3" hidden="1">
      <c r="C247" s="12"/>
    </row>
    <row r="248" spans="3:3" hidden="1">
      <c r="C248" s="12"/>
    </row>
    <row r="249" spans="3:3" hidden="1">
      <c r="C249" s="12"/>
    </row>
    <row r="250" spans="3:3" hidden="1">
      <c r="C250" s="12"/>
    </row>
    <row r="251" spans="3:3" hidden="1">
      <c r="C251" s="12"/>
    </row>
    <row r="252" spans="3:3" hidden="1">
      <c r="C252" s="12"/>
    </row>
    <row r="253" spans="3:3" hidden="1">
      <c r="C253" s="12"/>
    </row>
    <row r="254" spans="3:3" hidden="1">
      <c r="C254" s="12"/>
    </row>
    <row r="255" spans="3:3" hidden="1">
      <c r="C255" s="12"/>
    </row>
    <row r="256" spans="3:3" hidden="1">
      <c r="C256" s="12"/>
    </row>
    <row r="257" spans="3:3" hidden="1">
      <c r="C257" s="12"/>
    </row>
    <row r="258" spans="3:3" hidden="1">
      <c r="C258" s="12"/>
    </row>
    <row r="259" spans="3:3" hidden="1">
      <c r="C259" s="12"/>
    </row>
    <row r="260" spans="3:3" hidden="1">
      <c r="C260" s="12"/>
    </row>
    <row r="261" spans="3:3" hidden="1">
      <c r="C261" s="12"/>
    </row>
    <row r="262" spans="3:3" hidden="1">
      <c r="C262" s="12"/>
    </row>
    <row r="263" spans="3:3" hidden="1">
      <c r="C263" s="12"/>
    </row>
    <row r="264" spans="3:3" hidden="1">
      <c r="C264" s="12"/>
    </row>
    <row r="265" spans="3:3" hidden="1">
      <c r="C265" s="12"/>
    </row>
    <row r="266" spans="3:3" hidden="1">
      <c r="C266" s="12"/>
    </row>
    <row r="267" spans="3:3" hidden="1">
      <c r="C267" s="12"/>
    </row>
    <row r="268" spans="3:3" hidden="1">
      <c r="C268" s="12"/>
    </row>
    <row r="269" spans="3:3" hidden="1">
      <c r="C269" s="12"/>
    </row>
    <row r="270" spans="3:3" hidden="1">
      <c r="C270" s="12"/>
    </row>
    <row r="271" spans="3:3" hidden="1">
      <c r="C271" s="12"/>
    </row>
    <row r="272" spans="3:3" hidden="1">
      <c r="C272" s="12"/>
    </row>
    <row r="273" spans="3:3" hidden="1">
      <c r="C273" s="12"/>
    </row>
    <row r="274" spans="3:3" hidden="1">
      <c r="C274" s="12"/>
    </row>
    <row r="275" spans="3:3" hidden="1">
      <c r="C275" s="12"/>
    </row>
    <row r="276" spans="3:3" hidden="1">
      <c r="C276" s="12"/>
    </row>
    <row r="277" spans="3:3" hidden="1">
      <c r="C277" s="12"/>
    </row>
    <row r="278" spans="3:3" hidden="1">
      <c r="C278" s="12"/>
    </row>
    <row r="279" spans="3:3" hidden="1">
      <c r="C279" s="12"/>
    </row>
    <row r="280" spans="3:3" hidden="1">
      <c r="C280" s="12"/>
    </row>
    <row r="281" spans="3:3" hidden="1">
      <c r="C281" s="12"/>
    </row>
    <row r="282" spans="3:3" hidden="1">
      <c r="C282" s="12"/>
    </row>
    <row r="283" spans="3:3" hidden="1">
      <c r="C283" s="12"/>
    </row>
    <row r="284" spans="3:3" hidden="1">
      <c r="C284" s="12"/>
    </row>
    <row r="285" spans="3:3" hidden="1">
      <c r="C285" s="12"/>
    </row>
    <row r="286" spans="3:3" hidden="1">
      <c r="C286" s="12"/>
    </row>
    <row r="287" spans="3:3" hidden="1">
      <c r="C287" s="12"/>
    </row>
    <row r="288" spans="3:3" hidden="1">
      <c r="C288" s="12"/>
    </row>
    <row r="289" spans="3:3" hidden="1">
      <c r="C289" s="12"/>
    </row>
    <row r="290" spans="3:3" hidden="1">
      <c r="C290" s="12"/>
    </row>
    <row r="291" spans="3:3" hidden="1">
      <c r="C291" s="12"/>
    </row>
    <row r="292" spans="3:3" hidden="1">
      <c r="C292" s="12"/>
    </row>
    <row r="293" spans="3:3" hidden="1">
      <c r="C293" s="12"/>
    </row>
    <row r="294" spans="3:3" hidden="1">
      <c r="C294" s="12"/>
    </row>
    <row r="295" spans="3:3" hidden="1">
      <c r="C295" s="12"/>
    </row>
    <row r="296" spans="3:3" hidden="1">
      <c r="C296" s="12"/>
    </row>
    <row r="297" spans="3:3" hidden="1">
      <c r="C297" s="12"/>
    </row>
    <row r="298" spans="3:3" hidden="1">
      <c r="C298" s="12"/>
    </row>
    <row r="299" spans="3:3" hidden="1">
      <c r="C299" s="12"/>
    </row>
    <row r="300" spans="3:3" hidden="1">
      <c r="C300" s="12"/>
    </row>
    <row r="301" spans="3:3" hidden="1">
      <c r="C301" s="12"/>
    </row>
    <row r="302" spans="3:3" hidden="1">
      <c r="C302" s="12"/>
    </row>
    <row r="303" spans="3:3" hidden="1">
      <c r="C303" s="12"/>
    </row>
    <row r="304" spans="3:3" hidden="1">
      <c r="C304" s="12"/>
    </row>
    <row r="305" spans="3:3" hidden="1">
      <c r="C305" s="12"/>
    </row>
    <row r="306" spans="3:3" hidden="1">
      <c r="C306" s="12"/>
    </row>
    <row r="307" spans="3:3" hidden="1">
      <c r="C307" s="12"/>
    </row>
    <row r="308" spans="3:3" hidden="1">
      <c r="C308" s="12"/>
    </row>
    <row r="309" spans="3:3" hidden="1">
      <c r="C309" s="12"/>
    </row>
    <row r="310" spans="3:3" hidden="1">
      <c r="C310" s="12"/>
    </row>
    <row r="311" spans="3:3" hidden="1">
      <c r="C311" s="12"/>
    </row>
    <row r="312" spans="3:3" hidden="1">
      <c r="C312" s="12"/>
    </row>
    <row r="313" spans="3:3" hidden="1">
      <c r="C313" s="12"/>
    </row>
    <row r="314" spans="3:3" hidden="1">
      <c r="C314" s="12"/>
    </row>
    <row r="315" spans="3:3" hidden="1">
      <c r="C315" s="12"/>
    </row>
    <row r="316" spans="3:3" hidden="1">
      <c r="C316" s="12"/>
    </row>
    <row r="317" spans="3:3" hidden="1">
      <c r="C317" s="12"/>
    </row>
    <row r="318" spans="3:3" hidden="1">
      <c r="C318" s="12"/>
    </row>
    <row r="319" spans="3:3" hidden="1">
      <c r="C319" s="12"/>
    </row>
    <row r="320" spans="3:3" hidden="1">
      <c r="C320" s="12"/>
    </row>
    <row r="321" spans="3:3" hidden="1">
      <c r="C321" s="12"/>
    </row>
    <row r="322" spans="3:3" hidden="1">
      <c r="C322" s="12"/>
    </row>
    <row r="323" spans="3:3" hidden="1">
      <c r="C323" s="12"/>
    </row>
    <row r="324" spans="3:3" hidden="1">
      <c r="C324" s="12"/>
    </row>
    <row r="325" spans="3:3" hidden="1">
      <c r="C325" s="12"/>
    </row>
    <row r="326" spans="3:3" hidden="1">
      <c r="C326" s="12"/>
    </row>
    <row r="327" spans="3:3" hidden="1">
      <c r="C327" s="12"/>
    </row>
    <row r="328" spans="3:3" hidden="1">
      <c r="C328" s="12"/>
    </row>
    <row r="329" spans="3:3" hidden="1">
      <c r="C329" s="12"/>
    </row>
    <row r="330" spans="3:3" hidden="1">
      <c r="C330" s="12"/>
    </row>
    <row r="331" spans="3:3" hidden="1">
      <c r="C331" s="12"/>
    </row>
    <row r="332" spans="3:3" hidden="1">
      <c r="C332" s="12"/>
    </row>
    <row r="333" spans="3:3" hidden="1">
      <c r="C333" s="12"/>
    </row>
    <row r="334" spans="3:3" hidden="1">
      <c r="C334" s="12"/>
    </row>
    <row r="335" spans="3:3" hidden="1">
      <c r="C335" s="12"/>
    </row>
    <row r="336" spans="3:3" hidden="1">
      <c r="C336" s="12"/>
    </row>
    <row r="337" spans="3:3" hidden="1">
      <c r="C337" s="12"/>
    </row>
    <row r="338" spans="3:3" hidden="1">
      <c r="C338" s="12"/>
    </row>
    <row r="339" spans="3:3" hidden="1">
      <c r="C339" s="12"/>
    </row>
    <row r="340" spans="3:3" hidden="1">
      <c r="C340" s="12"/>
    </row>
    <row r="341" spans="3:3" hidden="1">
      <c r="C341" s="12"/>
    </row>
    <row r="342" spans="3:3" hidden="1">
      <c r="C342" s="12"/>
    </row>
    <row r="343" spans="3:3" hidden="1">
      <c r="C343" s="12"/>
    </row>
    <row r="344" spans="3:3" hidden="1">
      <c r="C344" s="12"/>
    </row>
    <row r="345" spans="3:3" hidden="1">
      <c r="C345" s="12"/>
    </row>
    <row r="346" spans="3:3" hidden="1">
      <c r="C346" s="12"/>
    </row>
    <row r="347" spans="3:3" hidden="1">
      <c r="C347" s="12"/>
    </row>
    <row r="348" spans="3:3" hidden="1">
      <c r="C348" s="12"/>
    </row>
    <row r="349" spans="3:3" hidden="1">
      <c r="C349" s="12"/>
    </row>
    <row r="350" spans="3:3" hidden="1">
      <c r="C350" s="12"/>
    </row>
    <row r="351" spans="3:3" hidden="1">
      <c r="C351" s="12"/>
    </row>
    <row r="352" spans="3:3" hidden="1">
      <c r="C352" s="12"/>
    </row>
    <row r="353" spans="3:3" hidden="1">
      <c r="C353" s="12"/>
    </row>
    <row r="354" spans="3:3" hidden="1">
      <c r="C354" s="12"/>
    </row>
    <row r="355" spans="3:3" hidden="1">
      <c r="C355" s="12"/>
    </row>
    <row r="356" spans="3:3" hidden="1">
      <c r="C356" s="12"/>
    </row>
    <row r="357" spans="3:3" hidden="1">
      <c r="C357" s="12"/>
    </row>
    <row r="358" spans="3:3" hidden="1">
      <c r="C358" s="12"/>
    </row>
    <row r="359" spans="3:3" hidden="1">
      <c r="C359" s="12"/>
    </row>
    <row r="360" spans="3:3" hidden="1">
      <c r="C360" s="12"/>
    </row>
    <row r="361" spans="3:3" hidden="1">
      <c r="C361" s="12"/>
    </row>
    <row r="362" spans="3:3" hidden="1">
      <c r="C362" s="12"/>
    </row>
    <row r="363" spans="3:3" hidden="1">
      <c r="C363" s="12"/>
    </row>
    <row r="364" spans="3:3" hidden="1">
      <c r="C364" s="12"/>
    </row>
    <row r="365" spans="3:3" hidden="1">
      <c r="C365" s="12"/>
    </row>
    <row r="366" spans="3:3" hidden="1">
      <c r="C366" s="12"/>
    </row>
    <row r="367" spans="3:3" hidden="1">
      <c r="C367" s="12"/>
    </row>
    <row r="368" spans="3:3" hidden="1">
      <c r="C368" s="12"/>
    </row>
    <row r="369" spans="1:3" hidden="1">
      <c r="C369" s="12"/>
    </row>
    <row r="370" spans="1:3" hidden="1">
      <c r="C370" s="12"/>
    </row>
    <row r="371" spans="1:3" hidden="1">
      <c r="C371" s="12"/>
    </row>
    <row r="372" spans="1:3" hidden="1">
      <c r="C372" s="12"/>
    </row>
    <row r="373" spans="1:3" hidden="1">
      <c r="A373" s="12"/>
      <c r="C373" s="12"/>
    </row>
    <row r="374" spans="1:3" hidden="1">
      <c r="A374" s="12"/>
      <c r="C374" s="12"/>
    </row>
    <row r="375" spans="1:3" hidden="1">
      <c r="A375" s="14"/>
      <c r="C375" s="12"/>
    </row>
    <row r="376" spans="1:3" hidden="1">
      <c r="C376" s="12"/>
    </row>
    <row r="377" spans="1:3" hidden="1">
      <c r="C377" s="12"/>
    </row>
    <row r="378" spans="1:3" hidden="1">
      <c r="C378" s="12"/>
    </row>
    <row r="379" spans="1:3" hidden="1">
      <c r="C379" s="12"/>
    </row>
    <row r="380" spans="1:3" hidden="1">
      <c r="C380" s="12"/>
    </row>
    <row r="381" spans="1:3" hidden="1">
      <c r="C381" s="12"/>
    </row>
    <row r="382" spans="1:3" hidden="1">
      <c r="C382" s="12"/>
    </row>
    <row r="383" spans="1:3" hidden="1">
      <c r="C383" s="12"/>
    </row>
    <row r="384" spans="1:3" hidden="1">
      <c r="C384" s="12"/>
    </row>
    <row r="385" spans="3:3" hidden="1">
      <c r="C385" s="12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A8FA8017-D19E-46DC-A2D3-79F576D6D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B6AB2C-40CB-45AA-85DA-B49BB3372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DFFD5-65CC-4CF6-90D7-888E6032EAF8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520042177_bsum_0221</dc:title>
  <dc:creator>Yuli</dc:creator>
  <cp:lastModifiedBy>User</cp:lastModifiedBy>
  <dcterms:created xsi:type="dcterms:W3CDTF">2015-11-10T09:34:27Z</dcterms:created>
  <dcterms:modified xsi:type="dcterms:W3CDTF">2022-01-26T09:49:29Z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