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1.03.22\נכס בודד לשידור\"/>
    </mc:Choice>
  </mc:AlternateContent>
  <bookViews>
    <workbookView xWindow="0" yWindow="105" windowWidth="24240" windowHeight="12585" tabRatio="861" firstSheet="17" activeTab="21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xlnm._FilterDatabase" localSheetId="4" hidden="1">'אג"ח קונצרני'!$A$11:$BN$585</definedName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62913"/>
</workbook>
</file>

<file path=xl/calcChain.xml><?xml version="1.0" encoding="utf-8"?>
<calcChain xmlns="http://schemas.openxmlformats.org/spreadsheetml/2006/main">
  <c r="C16" i="1" l="1"/>
  <c r="N341" i="6"/>
  <c r="N340" i="6"/>
  <c r="N339" i="6"/>
  <c r="N338" i="6"/>
  <c r="N337" i="6"/>
  <c r="N336" i="6"/>
  <c r="N335" i="6"/>
  <c r="N334" i="6"/>
  <c r="N333" i="6"/>
  <c r="N332" i="6"/>
  <c r="N331" i="6"/>
  <c r="N330" i="6"/>
  <c r="N329" i="6"/>
  <c r="N328" i="6"/>
  <c r="N327" i="6"/>
  <c r="N326" i="6"/>
  <c r="N325" i="6"/>
  <c r="N324" i="6"/>
  <c r="N323" i="6"/>
  <c r="N322" i="6"/>
  <c r="N321" i="6"/>
  <c r="N320" i="6"/>
  <c r="N319" i="6"/>
  <c r="N318" i="6"/>
  <c r="N317" i="6"/>
  <c r="N316" i="6"/>
  <c r="N315" i="6"/>
  <c r="N314" i="6"/>
  <c r="N313" i="6"/>
  <c r="N312" i="6"/>
  <c r="N311" i="6"/>
  <c r="N310" i="6"/>
  <c r="N309" i="6"/>
  <c r="N308" i="6"/>
  <c r="N307" i="6"/>
  <c r="N306" i="6"/>
  <c r="N305" i="6"/>
  <c r="N304" i="6"/>
  <c r="N303" i="6"/>
  <c r="N302" i="6"/>
  <c r="N301" i="6"/>
  <c r="N300" i="6"/>
  <c r="N299" i="6"/>
  <c r="N298" i="6"/>
  <c r="N297" i="6"/>
  <c r="N296" i="6"/>
  <c r="N295" i="6"/>
  <c r="N294" i="6"/>
  <c r="N293" i="6"/>
  <c r="N292" i="6"/>
  <c r="N291" i="6"/>
  <c r="N290" i="6"/>
  <c r="N289" i="6"/>
  <c r="N288" i="6"/>
  <c r="N287" i="6"/>
  <c r="N286" i="6"/>
  <c r="N285" i="6"/>
  <c r="N284" i="6"/>
  <c r="N283" i="6"/>
  <c r="N282" i="6"/>
  <c r="N281" i="6"/>
  <c r="N280" i="6"/>
  <c r="N279" i="6"/>
  <c r="N278" i="6"/>
  <c r="N277" i="6"/>
  <c r="N276" i="6"/>
  <c r="N275" i="6"/>
  <c r="N274" i="6"/>
  <c r="N273" i="6"/>
  <c r="N272" i="6"/>
  <c r="N271" i="6"/>
  <c r="N270" i="6"/>
  <c r="N269" i="6"/>
  <c r="N268" i="6"/>
  <c r="N267" i="6"/>
  <c r="N266" i="6"/>
  <c r="N265" i="6"/>
  <c r="N264" i="6"/>
  <c r="N263" i="6"/>
  <c r="N262" i="6"/>
  <c r="N261" i="6"/>
  <c r="N260" i="6"/>
  <c r="N259" i="6"/>
  <c r="N258" i="6"/>
  <c r="N257" i="6"/>
  <c r="N256" i="6"/>
  <c r="N255" i="6"/>
  <c r="N254" i="6"/>
  <c r="N253" i="6"/>
  <c r="N252" i="6"/>
  <c r="N251" i="6"/>
  <c r="N250" i="6"/>
  <c r="N249" i="6"/>
  <c r="N248" i="6"/>
  <c r="N247" i="6"/>
  <c r="N246" i="6"/>
  <c r="N245" i="6"/>
  <c r="N244" i="6"/>
  <c r="N243" i="6"/>
  <c r="N242" i="6"/>
  <c r="N241" i="6"/>
  <c r="N240" i="6"/>
  <c r="N239" i="6"/>
  <c r="N238" i="6"/>
  <c r="N237" i="6"/>
  <c r="N236" i="6"/>
  <c r="N235" i="6"/>
  <c r="N234" i="6"/>
  <c r="N233" i="6"/>
  <c r="N232" i="6"/>
  <c r="N231" i="6"/>
  <c r="N230" i="6"/>
  <c r="N229" i="6"/>
  <c r="N228" i="6"/>
  <c r="N227" i="6"/>
  <c r="N226" i="6"/>
  <c r="N225" i="6"/>
  <c r="N224" i="6"/>
  <c r="N223" i="6"/>
  <c r="N222" i="6"/>
  <c r="N221" i="6"/>
  <c r="N220" i="6"/>
  <c r="N219" i="6"/>
  <c r="N218" i="6"/>
  <c r="N217" i="6"/>
  <c r="N216" i="6"/>
  <c r="N215" i="6"/>
  <c r="N214" i="6"/>
  <c r="N213" i="6"/>
  <c r="N212" i="6"/>
  <c r="N211" i="6"/>
  <c r="N210" i="6"/>
  <c r="N209" i="6"/>
  <c r="N208" i="6"/>
  <c r="N207" i="6"/>
  <c r="N206" i="6"/>
  <c r="N205" i="6"/>
  <c r="N204" i="6"/>
  <c r="N203" i="6"/>
  <c r="N202" i="6"/>
  <c r="N201" i="6"/>
  <c r="N200" i="6"/>
  <c r="N199" i="6"/>
  <c r="N198" i="6"/>
  <c r="N197" i="6"/>
  <c r="N196" i="6"/>
  <c r="N195" i="6"/>
  <c r="N194" i="6"/>
  <c r="N193" i="6"/>
  <c r="N192" i="6"/>
  <c r="N191" i="6"/>
  <c r="N190" i="6"/>
  <c r="N189" i="6"/>
  <c r="N188" i="6"/>
  <c r="N187" i="6"/>
  <c r="N186" i="6"/>
  <c r="N185" i="6"/>
  <c r="N184" i="6"/>
  <c r="N183" i="6"/>
  <c r="N182" i="6"/>
  <c r="N181" i="6"/>
  <c r="N180" i="6"/>
  <c r="N179" i="6"/>
  <c r="N178" i="6"/>
  <c r="N177" i="6"/>
  <c r="N176" i="6"/>
  <c r="N175" i="6"/>
  <c r="N174" i="6"/>
  <c r="N173" i="6"/>
  <c r="N172" i="6"/>
  <c r="N171" i="6"/>
  <c r="N170" i="6"/>
  <c r="N169" i="6"/>
  <c r="N168" i="6"/>
  <c r="N167" i="6"/>
  <c r="N166" i="6"/>
  <c r="N165" i="6"/>
  <c r="N164" i="6"/>
  <c r="N163" i="6"/>
  <c r="N162" i="6"/>
  <c r="N161" i="6"/>
  <c r="N160" i="6"/>
  <c r="N159" i="6"/>
  <c r="N158" i="6"/>
  <c r="N157" i="6"/>
  <c r="N156" i="6"/>
  <c r="N155" i="6"/>
  <c r="N154" i="6"/>
  <c r="N153" i="6"/>
  <c r="N152" i="6"/>
  <c r="N151" i="6"/>
  <c r="N150" i="6"/>
  <c r="N149" i="6"/>
  <c r="N148" i="6"/>
  <c r="N147" i="6"/>
  <c r="N146" i="6"/>
  <c r="N145" i="6"/>
  <c r="N144" i="6"/>
  <c r="N143" i="6"/>
  <c r="N142" i="6"/>
  <c r="N141" i="6"/>
  <c r="N140" i="6"/>
  <c r="N139" i="6"/>
  <c r="N138" i="6"/>
  <c r="N137" i="6"/>
  <c r="N136" i="6"/>
  <c r="N135" i="6"/>
  <c r="N134" i="6"/>
  <c r="N133" i="6"/>
  <c r="N132" i="6"/>
  <c r="N131" i="6"/>
  <c r="N130" i="6"/>
  <c r="N129" i="6"/>
  <c r="N128" i="6"/>
  <c r="N127" i="6"/>
  <c r="N126" i="6"/>
  <c r="N125" i="6"/>
  <c r="N124" i="6"/>
  <c r="N123" i="6"/>
  <c r="N122" i="6"/>
  <c r="N121" i="6"/>
  <c r="N120" i="6"/>
  <c r="N119" i="6"/>
  <c r="N118" i="6"/>
  <c r="N117" i="6"/>
  <c r="N116" i="6"/>
  <c r="N115" i="6"/>
  <c r="N114" i="6"/>
  <c r="N113" i="6"/>
  <c r="N112" i="6"/>
  <c r="N111" i="6"/>
  <c r="N110" i="6"/>
  <c r="N109" i="6"/>
  <c r="N108" i="6"/>
  <c r="N107" i="6"/>
  <c r="N106" i="6"/>
  <c r="N105" i="6"/>
  <c r="N104" i="6"/>
  <c r="N103" i="6"/>
  <c r="N102" i="6"/>
  <c r="N101" i="6"/>
  <c r="N100" i="6"/>
  <c r="N99" i="6"/>
  <c r="N98" i="6"/>
  <c r="N97" i="6"/>
  <c r="N96" i="6"/>
  <c r="N95" i="6"/>
  <c r="N94" i="6"/>
  <c r="N93" i="6"/>
  <c r="N92" i="6"/>
  <c r="N91" i="6"/>
  <c r="N90" i="6"/>
  <c r="N89" i="6"/>
  <c r="N88" i="6"/>
  <c r="N87" i="6"/>
  <c r="N86" i="6"/>
  <c r="N85" i="6"/>
  <c r="N84" i="6"/>
  <c r="N83" i="6"/>
  <c r="N82" i="6"/>
  <c r="N81" i="6"/>
  <c r="N80" i="6"/>
  <c r="N79" i="6"/>
  <c r="N78" i="6"/>
  <c r="N77" i="6"/>
  <c r="N76" i="6"/>
  <c r="N75" i="6"/>
  <c r="N74" i="6"/>
  <c r="N73" i="6"/>
  <c r="N72" i="6"/>
  <c r="N71" i="6"/>
  <c r="N70" i="6"/>
  <c r="N69" i="6"/>
  <c r="N68" i="6"/>
  <c r="N67" i="6"/>
  <c r="N66" i="6"/>
  <c r="N65" i="6"/>
  <c r="N64" i="6"/>
  <c r="N63" i="6"/>
  <c r="N62" i="6"/>
  <c r="N61" i="6"/>
  <c r="N60" i="6"/>
  <c r="N59" i="6"/>
  <c r="N58" i="6"/>
  <c r="N57" i="6"/>
  <c r="N56" i="6"/>
  <c r="N55" i="6"/>
  <c r="N54" i="6"/>
  <c r="N53" i="6"/>
  <c r="N52" i="6"/>
  <c r="N51" i="6"/>
  <c r="N50" i="6"/>
  <c r="N49" i="6"/>
  <c r="N48" i="6"/>
  <c r="N47" i="6"/>
  <c r="N46" i="6"/>
  <c r="N45" i="6"/>
  <c r="N44" i="6"/>
  <c r="N43" i="6"/>
  <c r="N42" i="6"/>
  <c r="N41" i="6"/>
  <c r="N40" i="6"/>
  <c r="N39" i="6"/>
  <c r="N38" i="6"/>
  <c r="N37" i="6"/>
  <c r="N36" i="6"/>
  <c r="N35" i="6"/>
  <c r="N34" i="6"/>
  <c r="N33" i="6"/>
  <c r="N32" i="6"/>
  <c r="N31" i="6"/>
  <c r="N30" i="6"/>
  <c r="N29" i="6"/>
  <c r="N28" i="6"/>
  <c r="N27" i="6"/>
  <c r="N26" i="6"/>
  <c r="N25" i="6"/>
  <c r="N24" i="6"/>
  <c r="N23" i="6"/>
  <c r="N22" i="6"/>
  <c r="N21" i="6"/>
  <c r="N20" i="6"/>
  <c r="N19" i="6"/>
  <c r="N18" i="6"/>
  <c r="N17" i="6"/>
  <c r="N16" i="6"/>
  <c r="N15" i="6"/>
  <c r="N14" i="6"/>
  <c r="N13" i="6"/>
  <c r="N12" i="6"/>
  <c r="N11" i="6"/>
  <c r="L11" i="6"/>
  <c r="I11" i="6"/>
  <c r="L267" i="6"/>
  <c r="I267" i="6"/>
  <c r="L297" i="6"/>
  <c r="I297" i="6"/>
  <c r="L329" i="6"/>
  <c r="C26" i="27" l="1"/>
  <c r="T580" i="5" l="1"/>
  <c r="T579" i="5"/>
  <c r="T578" i="5"/>
  <c r="T577" i="5"/>
  <c r="T576" i="5"/>
  <c r="T575" i="5"/>
  <c r="T574" i="5"/>
  <c r="T573" i="5"/>
  <c r="T572" i="5"/>
  <c r="T571" i="5"/>
  <c r="T570" i="5"/>
  <c r="T569" i="5"/>
  <c r="T568" i="5"/>
  <c r="T567" i="5"/>
  <c r="T566" i="5"/>
  <c r="T565" i="5"/>
  <c r="T564" i="5"/>
  <c r="T563" i="5"/>
  <c r="T562" i="5"/>
  <c r="T561" i="5"/>
  <c r="T560" i="5"/>
  <c r="T559" i="5"/>
  <c r="T558" i="5"/>
  <c r="T557" i="5"/>
  <c r="T556" i="5"/>
  <c r="T555" i="5"/>
  <c r="T554" i="5"/>
  <c r="T553" i="5"/>
  <c r="T552" i="5"/>
  <c r="T551" i="5"/>
  <c r="T550" i="5"/>
  <c r="T549" i="5"/>
  <c r="T548" i="5"/>
  <c r="T547" i="5"/>
  <c r="T546" i="5"/>
  <c r="T545" i="5"/>
  <c r="T544" i="5"/>
  <c r="T543" i="5"/>
  <c r="T542" i="5"/>
  <c r="T541" i="5"/>
  <c r="T540" i="5"/>
  <c r="T539" i="5"/>
  <c r="T538" i="5"/>
  <c r="T537" i="5"/>
  <c r="T536" i="5"/>
  <c r="T535" i="5"/>
  <c r="T534" i="5"/>
  <c r="T533" i="5"/>
  <c r="T532" i="5"/>
  <c r="T531" i="5"/>
  <c r="T530" i="5"/>
  <c r="T529" i="5"/>
  <c r="T528" i="5"/>
  <c r="T527" i="5"/>
  <c r="T526" i="5"/>
  <c r="T525" i="5"/>
  <c r="T524" i="5"/>
  <c r="T523" i="5"/>
  <c r="T522" i="5"/>
  <c r="T521" i="5"/>
  <c r="T520" i="5"/>
  <c r="T519" i="5"/>
  <c r="T518" i="5"/>
  <c r="T517" i="5"/>
  <c r="T516" i="5"/>
  <c r="T515" i="5"/>
  <c r="T514" i="5"/>
  <c r="T513" i="5"/>
  <c r="T512" i="5"/>
  <c r="T511" i="5"/>
  <c r="T510" i="5"/>
  <c r="T509" i="5"/>
  <c r="T508" i="5"/>
  <c r="T507" i="5"/>
  <c r="T506" i="5"/>
  <c r="T505" i="5"/>
  <c r="T504" i="5"/>
  <c r="T503" i="5"/>
  <c r="T502" i="5"/>
  <c r="T501" i="5"/>
  <c r="T500" i="5"/>
  <c r="T499" i="5"/>
  <c r="T498" i="5"/>
  <c r="T497" i="5"/>
  <c r="T496" i="5"/>
  <c r="T495" i="5"/>
  <c r="T494" i="5"/>
  <c r="T493" i="5"/>
  <c r="T492" i="5"/>
  <c r="T491" i="5"/>
  <c r="T490" i="5"/>
  <c r="T489" i="5"/>
  <c r="T488" i="5"/>
  <c r="T487" i="5"/>
  <c r="T486" i="5"/>
  <c r="T485" i="5"/>
  <c r="T484" i="5"/>
  <c r="T483" i="5"/>
  <c r="T482" i="5"/>
  <c r="T481" i="5"/>
  <c r="T480" i="5"/>
  <c r="T479" i="5"/>
  <c r="T478" i="5"/>
  <c r="T477" i="5"/>
  <c r="T476" i="5"/>
  <c r="T475" i="5"/>
  <c r="T474" i="5"/>
  <c r="T473" i="5"/>
  <c r="T472" i="5"/>
  <c r="T471" i="5"/>
  <c r="T470" i="5"/>
  <c r="T469" i="5"/>
  <c r="T468" i="5"/>
  <c r="T467" i="5"/>
  <c r="T466" i="5"/>
  <c r="T465" i="5"/>
  <c r="T464" i="5"/>
  <c r="T463" i="5"/>
  <c r="T462" i="5"/>
  <c r="T461" i="5"/>
  <c r="T460" i="5"/>
  <c r="T459" i="5"/>
  <c r="T458" i="5"/>
  <c r="T457" i="5"/>
  <c r="T456" i="5"/>
  <c r="T455" i="5"/>
  <c r="T454" i="5"/>
  <c r="T453" i="5"/>
  <c r="T452" i="5"/>
  <c r="T451" i="5"/>
  <c r="T450" i="5"/>
  <c r="T449" i="5"/>
  <c r="T448" i="5"/>
  <c r="T447" i="5"/>
  <c r="T446" i="5"/>
  <c r="T445" i="5"/>
  <c r="T444" i="5"/>
  <c r="T443" i="5"/>
  <c r="T442" i="5"/>
  <c r="T441" i="5"/>
  <c r="T440" i="5"/>
  <c r="T439" i="5"/>
  <c r="T438" i="5"/>
  <c r="T437" i="5"/>
  <c r="T436" i="5"/>
  <c r="T435" i="5"/>
  <c r="T434" i="5"/>
  <c r="T433" i="5"/>
  <c r="T432" i="5"/>
  <c r="T431" i="5"/>
  <c r="T430" i="5"/>
  <c r="T429" i="5"/>
  <c r="T428" i="5"/>
  <c r="T427" i="5"/>
  <c r="T426" i="5"/>
  <c r="T425" i="5"/>
  <c r="T424" i="5"/>
  <c r="T423" i="5"/>
  <c r="T422" i="5"/>
  <c r="T421" i="5"/>
  <c r="T420" i="5"/>
  <c r="T419" i="5"/>
  <c r="T418" i="5"/>
  <c r="T417" i="5"/>
  <c r="T416" i="5"/>
  <c r="T415" i="5"/>
  <c r="T414" i="5"/>
  <c r="T413" i="5"/>
  <c r="T412" i="5"/>
  <c r="T411" i="5"/>
  <c r="T410" i="5"/>
  <c r="T409" i="5"/>
  <c r="T408" i="5"/>
  <c r="T407" i="5"/>
  <c r="T406" i="5"/>
  <c r="T405" i="5"/>
  <c r="T404" i="5"/>
  <c r="T403" i="5"/>
  <c r="T402" i="5"/>
  <c r="T401" i="5"/>
  <c r="T400" i="5"/>
  <c r="T399" i="5"/>
  <c r="T398" i="5"/>
  <c r="T397" i="5"/>
  <c r="T396" i="5"/>
  <c r="T395" i="5"/>
  <c r="T394" i="5"/>
  <c r="T393" i="5"/>
  <c r="T392" i="5"/>
  <c r="T391" i="5"/>
  <c r="T390" i="5"/>
  <c r="T389" i="5"/>
  <c r="T388" i="5"/>
  <c r="T387" i="5"/>
  <c r="T386" i="5"/>
  <c r="T385" i="5"/>
  <c r="T384" i="5"/>
  <c r="T383" i="5"/>
  <c r="T382" i="5"/>
  <c r="T381" i="5"/>
  <c r="T380" i="5"/>
  <c r="T379" i="5"/>
  <c r="T378" i="5"/>
  <c r="T377" i="5"/>
  <c r="T376" i="5"/>
  <c r="T375" i="5"/>
  <c r="T374" i="5"/>
  <c r="T373" i="5"/>
  <c r="T372" i="5"/>
  <c r="T371" i="5"/>
  <c r="T370" i="5"/>
  <c r="T369" i="5"/>
  <c r="T368" i="5"/>
  <c r="T367" i="5"/>
  <c r="T366" i="5"/>
  <c r="T365" i="5"/>
  <c r="T364" i="5"/>
  <c r="T363" i="5"/>
  <c r="T362" i="5"/>
  <c r="T361" i="5"/>
  <c r="T360" i="5"/>
  <c r="T359" i="5"/>
  <c r="T358" i="5"/>
  <c r="T357" i="5"/>
  <c r="T356" i="5"/>
  <c r="T355" i="5"/>
  <c r="T354" i="5"/>
  <c r="T353" i="5"/>
  <c r="T352" i="5"/>
  <c r="T351" i="5"/>
  <c r="T350" i="5"/>
  <c r="T349" i="5"/>
  <c r="T348" i="5"/>
  <c r="T347" i="5"/>
  <c r="T346" i="5"/>
  <c r="T345" i="5"/>
  <c r="T344" i="5"/>
  <c r="T343" i="5"/>
  <c r="T342" i="5"/>
  <c r="T341" i="5"/>
  <c r="T340" i="5"/>
  <c r="T339" i="5"/>
  <c r="T338" i="5"/>
  <c r="T337" i="5"/>
  <c r="T336" i="5"/>
  <c r="T335" i="5"/>
  <c r="T334" i="5"/>
  <c r="T333" i="5"/>
  <c r="T332" i="5"/>
  <c r="T331" i="5"/>
  <c r="T330" i="5"/>
  <c r="T329" i="5"/>
  <c r="T328" i="5"/>
  <c r="T327" i="5"/>
  <c r="T326" i="5"/>
  <c r="T325" i="5"/>
  <c r="T324" i="5"/>
  <c r="T323" i="5"/>
  <c r="T322" i="5"/>
  <c r="T321" i="5"/>
  <c r="T320" i="5"/>
  <c r="T319" i="5"/>
  <c r="T318" i="5"/>
  <c r="T317" i="5"/>
  <c r="T316" i="5"/>
  <c r="T315" i="5"/>
  <c r="T314" i="5"/>
  <c r="T313" i="5"/>
  <c r="T312" i="5"/>
  <c r="T311" i="5"/>
  <c r="T310" i="5"/>
  <c r="T309" i="5"/>
  <c r="T308" i="5"/>
  <c r="T307" i="5"/>
  <c r="T306" i="5"/>
  <c r="T305" i="5"/>
  <c r="T304" i="5"/>
  <c r="T303" i="5"/>
  <c r="T302" i="5"/>
  <c r="T301" i="5"/>
  <c r="T300" i="5"/>
  <c r="T299" i="5"/>
  <c r="T298" i="5"/>
  <c r="T297" i="5"/>
  <c r="T296" i="5"/>
  <c r="T295" i="5"/>
  <c r="T294" i="5"/>
  <c r="T293" i="5"/>
  <c r="T292" i="5"/>
  <c r="T291" i="5"/>
  <c r="T290" i="5"/>
  <c r="T289" i="5"/>
  <c r="T288" i="5"/>
  <c r="T287" i="5"/>
  <c r="T286" i="5"/>
  <c r="T285" i="5"/>
  <c r="T284" i="5"/>
  <c r="T283" i="5"/>
  <c r="T282" i="5"/>
  <c r="T281" i="5"/>
  <c r="T280" i="5"/>
  <c r="T279" i="5"/>
  <c r="T278" i="5"/>
  <c r="T277" i="5"/>
  <c r="T276" i="5"/>
  <c r="T275" i="5"/>
  <c r="T274" i="5"/>
  <c r="T273" i="5"/>
  <c r="T272" i="5"/>
  <c r="T271" i="5"/>
  <c r="T270" i="5"/>
  <c r="T269" i="5"/>
  <c r="T268" i="5"/>
  <c r="T267" i="5"/>
  <c r="T266" i="5"/>
  <c r="T265" i="5"/>
  <c r="T264" i="5"/>
  <c r="T263" i="5"/>
  <c r="T262" i="5"/>
  <c r="T261" i="5"/>
  <c r="T260" i="5"/>
  <c r="T259" i="5"/>
  <c r="T258" i="5"/>
  <c r="T257" i="5"/>
  <c r="T256" i="5"/>
  <c r="T255" i="5"/>
  <c r="T254" i="5"/>
  <c r="T253" i="5"/>
  <c r="T252" i="5"/>
  <c r="T251" i="5"/>
  <c r="T250" i="5"/>
  <c r="T249" i="5"/>
  <c r="T248" i="5"/>
  <c r="T247" i="5"/>
  <c r="T246" i="5"/>
  <c r="T245" i="5"/>
  <c r="T244" i="5"/>
  <c r="T243" i="5"/>
  <c r="T242" i="5"/>
  <c r="T241" i="5"/>
  <c r="T240" i="5"/>
  <c r="T239" i="5"/>
  <c r="T238" i="5"/>
  <c r="T237" i="5"/>
  <c r="T236" i="5"/>
  <c r="T235" i="5"/>
  <c r="T234" i="5"/>
  <c r="T233" i="5"/>
  <c r="T232" i="5"/>
  <c r="T231" i="5"/>
  <c r="T230" i="5"/>
  <c r="T229" i="5"/>
  <c r="T228" i="5"/>
  <c r="T227" i="5"/>
  <c r="T226" i="5"/>
  <c r="T225" i="5"/>
  <c r="T224" i="5"/>
  <c r="T223" i="5"/>
  <c r="T222" i="5"/>
  <c r="T221" i="5"/>
  <c r="T220" i="5"/>
  <c r="T219" i="5"/>
  <c r="T218" i="5"/>
  <c r="T217" i="5"/>
  <c r="T216" i="5"/>
  <c r="T215" i="5"/>
  <c r="T214" i="5"/>
  <c r="T213" i="5"/>
  <c r="T212" i="5"/>
  <c r="T211" i="5"/>
  <c r="T210" i="5"/>
  <c r="T209" i="5"/>
  <c r="T208" i="5"/>
  <c r="T207" i="5"/>
  <c r="T206" i="5"/>
  <c r="T205" i="5"/>
  <c r="T204" i="5"/>
  <c r="T203" i="5"/>
  <c r="T202" i="5"/>
  <c r="T201" i="5"/>
  <c r="T200" i="5"/>
  <c r="T199" i="5"/>
  <c r="T198" i="5"/>
  <c r="T197" i="5"/>
  <c r="T196" i="5"/>
  <c r="T195" i="5"/>
  <c r="T194" i="5"/>
  <c r="T193" i="5"/>
  <c r="T192" i="5"/>
  <c r="T191" i="5"/>
  <c r="T190" i="5"/>
  <c r="T189" i="5"/>
  <c r="T188" i="5"/>
  <c r="T187" i="5"/>
  <c r="T186" i="5"/>
  <c r="T185" i="5"/>
  <c r="T184" i="5"/>
  <c r="T183" i="5"/>
  <c r="T182" i="5"/>
  <c r="T181" i="5"/>
  <c r="T180" i="5"/>
  <c r="T179" i="5"/>
  <c r="T178" i="5"/>
  <c r="T177" i="5"/>
  <c r="T176" i="5"/>
  <c r="T175" i="5"/>
  <c r="T174" i="5"/>
  <c r="T173" i="5"/>
  <c r="T172" i="5"/>
  <c r="T171" i="5"/>
  <c r="T170" i="5"/>
  <c r="T169" i="5"/>
  <c r="T168" i="5"/>
  <c r="T167" i="5"/>
  <c r="T166" i="5"/>
  <c r="T165" i="5"/>
  <c r="T164" i="5"/>
  <c r="T163" i="5"/>
  <c r="T162" i="5"/>
  <c r="T161" i="5"/>
  <c r="T160" i="5"/>
  <c r="T159" i="5"/>
  <c r="T158" i="5"/>
  <c r="T157" i="5"/>
  <c r="T156" i="5"/>
  <c r="T155" i="5"/>
  <c r="T154" i="5"/>
  <c r="T153" i="5"/>
  <c r="T152" i="5"/>
  <c r="T151" i="5"/>
  <c r="T150" i="5"/>
  <c r="T149" i="5"/>
  <c r="T148" i="5"/>
  <c r="T147" i="5"/>
  <c r="T146" i="5"/>
  <c r="T145" i="5"/>
  <c r="T144" i="5"/>
  <c r="T143" i="5"/>
  <c r="T142" i="5"/>
  <c r="T141" i="5"/>
  <c r="T140" i="5"/>
  <c r="T139" i="5"/>
  <c r="T138" i="5"/>
  <c r="T137" i="5"/>
  <c r="T136" i="5"/>
  <c r="T135" i="5"/>
  <c r="T134" i="5"/>
  <c r="T133" i="5"/>
  <c r="T132" i="5"/>
  <c r="T131" i="5"/>
  <c r="T130" i="5"/>
  <c r="T129" i="5"/>
  <c r="T128" i="5"/>
  <c r="T127" i="5"/>
  <c r="T126" i="5"/>
  <c r="T125" i="5"/>
  <c r="T124" i="5"/>
  <c r="T123" i="5"/>
  <c r="T122" i="5"/>
  <c r="T121" i="5"/>
  <c r="T120" i="5"/>
  <c r="T119" i="5"/>
  <c r="T118" i="5"/>
  <c r="T117" i="5"/>
  <c r="T116" i="5"/>
  <c r="T115" i="5"/>
  <c r="T114" i="5"/>
  <c r="T113" i="5"/>
  <c r="T112" i="5"/>
  <c r="T111" i="5"/>
  <c r="T110" i="5"/>
  <c r="T109" i="5"/>
  <c r="T108" i="5"/>
  <c r="T107" i="5"/>
  <c r="T106" i="5"/>
  <c r="T105" i="5"/>
  <c r="T104" i="5"/>
  <c r="T103" i="5"/>
  <c r="T102" i="5"/>
  <c r="T101" i="5"/>
  <c r="T100" i="5"/>
  <c r="T99" i="5"/>
  <c r="T98" i="5"/>
  <c r="T97" i="5"/>
  <c r="T96" i="5"/>
  <c r="T95" i="5"/>
  <c r="T94" i="5"/>
  <c r="T93" i="5"/>
  <c r="T92" i="5"/>
  <c r="T91" i="5"/>
  <c r="T90" i="5"/>
  <c r="T89" i="5"/>
  <c r="T88" i="5"/>
  <c r="T87" i="5"/>
  <c r="T86" i="5"/>
  <c r="T85" i="5"/>
  <c r="T84" i="5"/>
  <c r="T83" i="5"/>
  <c r="T82" i="5"/>
  <c r="T81" i="5"/>
  <c r="T80" i="5"/>
  <c r="T79" i="5"/>
  <c r="T78" i="5"/>
  <c r="T77" i="5"/>
  <c r="T76" i="5"/>
  <c r="T75" i="5"/>
  <c r="T74" i="5"/>
  <c r="T73" i="5"/>
  <c r="T72" i="5"/>
  <c r="T71" i="5"/>
  <c r="T70" i="5"/>
  <c r="T69" i="5"/>
  <c r="T68" i="5"/>
  <c r="T67" i="5"/>
  <c r="T66" i="5"/>
  <c r="T65" i="5"/>
  <c r="T64" i="5"/>
  <c r="T63" i="5"/>
  <c r="T62" i="5"/>
  <c r="T61" i="5"/>
  <c r="T60" i="5"/>
  <c r="T59" i="5"/>
  <c r="T58" i="5"/>
  <c r="T57" i="5"/>
  <c r="T56" i="5"/>
  <c r="T55" i="5"/>
  <c r="T54" i="5"/>
  <c r="T53" i="5"/>
  <c r="T52" i="5"/>
  <c r="T51" i="5"/>
  <c r="T50" i="5"/>
  <c r="T49" i="5"/>
  <c r="T48" i="5"/>
  <c r="T47" i="5"/>
  <c r="T46" i="5"/>
  <c r="T45" i="5"/>
  <c r="T44" i="5"/>
  <c r="T43" i="5"/>
  <c r="T42" i="5"/>
  <c r="T41" i="5"/>
  <c r="T40" i="5"/>
  <c r="T39" i="5"/>
  <c r="T38" i="5"/>
  <c r="T37" i="5"/>
  <c r="T36" i="5"/>
  <c r="T35" i="5"/>
  <c r="T34" i="5"/>
  <c r="T33" i="5"/>
  <c r="T32" i="5"/>
  <c r="T31" i="5"/>
  <c r="T30" i="5"/>
  <c r="T29" i="5"/>
  <c r="T28" i="5"/>
  <c r="T27" i="5"/>
  <c r="T26" i="5"/>
  <c r="T25" i="5"/>
  <c r="T24" i="5"/>
  <c r="T23" i="5"/>
  <c r="T22" i="5"/>
  <c r="T21" i="5"/>
  <c r="T20" i="5"/>
  <c r="T19" i="5"/>
  <c r="T18" i="5"/>
  <c r="T17" i="5"/>
  <c r="T16" i="5"/>
  <c r="T15" i="5"/>
  <c r="T14" i="5"/>
  <c r="T13" i="5"/>
  <c r="T12" i="5"/>
  <c r="T11" i="5"/>
  <c r="P460" i="5" l="1"/>
  <c r="R460" i="5"/>
  <c r="P439" i="5"/>
  <c r="R438" i="5"/>
  <c r="P438" i="5" s="1"/>
  <c r="R439" i="5"/>
  <c r="O205" i="5"/>
  <c r="O13" i="5"/>
  <c r="R411" i="5"/>
  <c r="P411" i="5" s="1"/>
  <c r="R410" i="5"/>
  <c r="P410" i="5" s="1"/>
  <c r="R176" i="5"/>
  <c r="P176" i="5"/>
  <c r="R187" i="5"/>
  <c r="P187" i="5" s="1"/>
  <c r="R180" i="5"/>
  <c r="P180" i="5" s="1"/>
  <c r="R168" i="5"/>
  <c r="P168" i="5"/>
  <c r="R167" i="5"/>
  <c r="P167" i="5" s="1"/>
  <c r="R493" i="5"/>
  <c r="P493" i="5" s="1"/>
  <c r="R489" i="5"/>
  <c r="P489" i="5" s="1"/>
  <c r="R182" i="5"/>
  <c r="P182" i="5" s="1"/>
  <c r="R181" i="5"/>
  <c r="P181" i="5" s="1"/>
  <c r="R485" i="5"/>
  <c r="P485" i="5" s="1"/>
  <c r="R482" i="5"/>
  <c r="P482" i="5" s="1"/>
  <c r="R481" i="5"/>
  <c r="P481" i="5" s="1"/>
  <c r="R492" i="5"/>
  <c r="P492" i="5" s="1"/>
  <c r="R491" i="5"/>
  <c r="P491" i="5" s="1"/>
  <c r="R449" i="5"/>
  <c r="P449" i="5" s="1"/>
  <c r="R159" i="5"/>
  <c r="P159" i="5" s="1"/>
  <c r="R158" i="5"/>
  <c r="P158" i="5" s="1"/>
  <c r="R484" i="5"/>
  <c r="P484" i="5" s="1"/>
  <c r="R302" i="5"/>
  <c r="P302" i="5" s="1"/>
  <c r="R301" i="5"/>
  <c r="P301" i="5" s="1"/>
  <c r="R129" i="5"/>
  <c r="P129" i="5" s="1"/>
  <c r="R94" i="5"/>
  <c r="P94" i="5" s="1"/>
  <c r="R426" i="5"/>
  <c r="R387" i="5"/>
  <c r="P387" i="5" s="1"/>
  <c r="R258" i="5"/>
  <c r="P258" i="5" s="1"/>
  <c r="R257" i="5"/>
  <c r="P257" i="5" s="1"/>
  <c r="O12" i="5" l="1"/>
  <c r="O11" i="5" s="1"/>
  <c r="R447" i="5" l="1"/>
  <c r="P447" i="5" s="1"/>
  <c r="R446" i="5"/>
  <c r="P446" i="5"/>
  <c r="R65" i="5"/>
  <c r="P65" i="5" s="1"/>
  <c r="R61" i="5"/>
  <c r="P61" i="5" s="1"/>
  <c r="R185" i="5"/>
  <c r="R186" i="5"/>
  <c r="P186" i="5" s="1"/>
  <c r="P185" i="5"/>
  <c r="R190" i="5"/>
  <c r="P190" i="5" s="1"/>
  <c r="R189" i="5"/>
  <c r="P189" i="5"/>
  <c r="R193" i="5"/>
  <c r="P193" i="5" s="1"/>
  <c r="R192" i="5"/>
  <c r="P192" i="5" s="1"/>
  <c r="J234" i="6" l="1"/>
  <c r="J233" i="6"/>
  <c r="L234" i="6"/>
  <c r="L233" i="6"/>
  <c r="J229" i="6"/>
  <c r="J228" i="6"/>
  <c r="L229" i="6"/>
  <c r="L228" i="6"/>
  <c r="J203" i="6"/>
  <c r="L203" i="6"/>
  <c r="J39" i="6"/>
  <c r="J38" i="6"/>
  <c r="L39" i="6"/>
  <c r="L38" i="6"/>
  <c r="J168" i="6" l="1"/>
  <c r="L169" i="6"/>
  <c r="J169" i="6" s="1"/>
  <c r="L168" i="6"/>
  <c r="J56" i="6"/>
  <c r="L57" i="6"/>
  <c r="J57" i="6" s="1"/>
  <c r="L56" i="6"/>
  <c r="C11" i="1" l="1"/>
  <c r="C42" i="1" s="1"/>
  <c r="K53" i="2"/>
  <c r="K52" i="2"/>
  <c r="K51" i="2"/>
  <c r="K50" i="2"/>
  <c r="K49" i="2"/>
  <c r="K48" i="2"/>
  <c r="K47" i="2"/>
  <c r="K46" i="2"/>
  <c r="K45" i="2"/>
  <c r="K44" i="2"/>
  <c r="K43" i="2"/>
  <c r="K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J11" i="2"/>
  <c r="J12" i="2"/>
  <c r="J13" i="2"/>
  <c r="J15" i="2"/>
  <c r="J37" i="2"/>
  <c r="J40" i="2"/>
  <c r="D41" i="1" l="1"/>
  <c r="D37" i="1"/>
  <c r="D34" i="1"/>
  <c r="D32" i="1"/>
  <c r="D29" i="1"/>
  <c r="D26" i="1"/>
  <c r="D24" i="1"/>
  <c r="D20" i="1"/>
  <c r="D17" i="1"/>
  <c r="D15" i="1"/>
  <c r="L50" i="2"/>
  <c r="L46" i="2"/>
  <c r="L42" i="2"/>
  <c r="L38" i="2"/>
  <c r="L34" i="2"/>
  <c r="L30" i="2"/>
  <c r="L26" i="2"/>
  <c r="L22" i="2"/>
  <c r="L18" i="2"/>
  <c r="L14" i="2"/>
  <c r="D42" i="1"/>
  <c r="D39" i="1"/>
  <c r="D36" i="1"/>
  <c r="D33" i="1"/>
  <c r="D30" i="1"/>
  <c r="D28" i="1"/>
  <c r="D25" i="1"/>
  <c r="D21" i="1"/>
  <c r="D19" i="1"/>
  <c r="D16" i="1"/>
  <c r="D13" i="1"/>
  <c r="L52" i="2"/>
  <c r="L48" i="2"/>
  <c r="L44" i="2"/>
  <c r="L40" i="2"/>
  <c r="L36" i="2"/>
  <c r="L32" i="2"/>
  <c r="L28" i="2"/>
  <c r="L24" i="2"/>
  <c r="L20" i="2"/>
  <c r="L16" i="2"/>
  <c r="L12" i="2"/>
  <c r="D11" i="1"/>
  <c r="O281" i="6"/>
  <c r="O265" i="6"/>
  <c r="O259" i="6"/>
  <c r="O257" i="6"/>
  <c r="O253" i="6"/>
  <c r="O249" i="6"/>
  <c r="O245" i="6"/>
  <c r="O241" i="6"/>
  <c r="O237" i="6"/>
  <c r="O233" i="6"/>
  <c r="O227" i="6"/>
  <c r="O225" i="6"/>
  <c r="O221" i="6"/>
  <c r="O219" i="6"/>
  <c r="O215" i="6"/>
  <c r="O211" i="6"/>
  <c r="O207" i="6"/>
  <c r="O203" i="6"/>
  <c r="O197" i="6"/>
  <c r="O195" i="6"/>
  <c r="O189" i="6"/>
  <c r="O187" i="6"/>
  <c r="O183" i="6"/>
  <c r="O179" i="6"/>
  <c r="O175" i="6"/>
  <c r="O171" i="6"/>
  <c r="O167" i="6"/>
  <c r="O163" i="6"/>
  <c r="O161" i="6"/>
  <c r="O157" i="6"/>
  <c r="O155" i="6"/>
  <c r="O151" i="6"/>
  <c r="O147" i="6"/>
  <c r="O143" i="6"/>
  <c r="O137" i="6"/>
  <c r="O135" i="6"/>
  <c r="O131" i="6"/>
  <c r="O127" i="6"/>
  <c r="O123" i="6"/>
  <c r="O119" i="6"/>
  <c r="O115" i="6"/>
  <c r="O113" i="6"/>
  <c r="O109" i="6"/>
  <c r="O105" i="6"/>
  <c r="O101" i="6"/>
  <c r="O97" i="6"/>
  <c r="O93" i="6"/>
  <c r="O89" i="6"/>
  <c r="O341" i="6"/>
  <c r="O339" i="6"/>
  <c r="O337" i="6"/>
  <c r="O335" i="6"/>
  <c r="O333" i="6"/>
  <c r="O331" i="6"/>
  <c r="O329" i="6"/>
  <c r="O327" i="6"/>
  <c r="O325" i="6"/>
  <c r="O323" i="6"/>
  <c r="O321" i="6"/>
  <c r="O319" i="6"/>
  <c r="O317" i="6"/>
  <c r="O315" i="6"/>
  <c r="O313" i="6"/>
  <c r="O311" i="6"/>
  <c r="O309" i="6"/>
  <c r="O307" i="6"/>
  <c r="O305" i="6"/>
  <c r="O303" i="6"/>
  <c r="O301" i="6"/>
  <c r="O299" i="6"/>
  <c r="O297" i="6"/>
  <c r="O295" i="6"/>
  <c r="O293" i="6"/>
  <c r="O291" i="6"/>
  <c r="O289" i="6"/>
  <c r="O287" i="6"/>
  <c r="O285" i="6"/>
  <c r="O283" i="6"/>
  <c r="O279" i="6"/>
  <c r="O277" i="6"/>
  <c r="O275" i="6"/>
  <c r="O273" i="6"/>
  <c r="O271" i="6"/>
  <c r="O269" i="6"/>
  <c r="O267" i="6"/>
  <c r="O263" i="6"/>
  <c r="O261" i="6"/>
  <c r="O255" i="6"/>
  <c r="O251" i="6"/>
  <c r="O247" i="6"/>
  <c r="O243" i="6"/>
  <c r="O239" i="6"/>
  <c r="O235" i="6"/>
  <c r="O231" i="6"/>
  <c r="O229" i="6"/>
  <c r="O223" i="6"/>
  <c r="O217" i="6"/>
  <c r="O213" i="6"/>
  <c r="O209" i="6"/>
  <c r="O205" i="6"/>
  <c r="O201" i="6"/>
  <c r="O199" i="6"/>
  <c r="O193" i="6"/>
  <c r="O191" i="6"/>
  <c r="O185" i="6"/>
  <c r="O181" i="6"/>
  <c r="O177" i="6"/>
  <c r="O173" i="6"/>
  <c r="O169" i="6"/>
  <c r="O165" i="6"/>
  <c r="O159" i="6"/>
  <c r="O153" i="6"/>
  <c r="O149" i="6"/>
  <c r="O145" i="6"/>
  <c r="O141" i="6"/>
  <c r="O139" i="6"/>
  <c r="O133" i="6"/>
  <c r="O129" i="6"/>
  <c r="O125" i="6"/>
  <c r="O121" i="6"/>
  <c r="O117" i="6"/>
  <c r="O111" i="6"/>
  <c r="O107" i="6"/>
  <c r="O103" i="6"/>
  <c r="O99" i="6"/>
  <c r="O95" i="6"/>
  <c r="O91" i="6"/>
  <c r="O340" i="6"/>
  <c r="O338" i="6"/>
  <c r="O336" i="6"/>
  <c r="O334" i="6"/>
  <c r="O332" i="6"/>
  <c r="O330" i="6"/>
  <c r="O328" i="6"/>
  <c r="O326" i="6"/>
  <c r="O324" i="6"/>
  <c r="O322" i="6"/>
  <c r="O320" i="6"/>
  <c r="O318" i="6"/>
  <c r="O316" i="6"/>
  <c r="O314" i="6"/>
  <c r="O312" i="6"/>
  <c r="O310" i="6"/>
  <c r="O308" i="6"/>
  <c r="O306" i="6"/>
  <c r="O304" i="6"/>
  <c r="O302" i="6"/>
  <c r="O300" i="6"/>
  <c r="O298" i="6"/>
  <c r="O296" i="6"/>
  <c r="O294" i="6"/>
  <c r="O292" i="6"/>
  <c r="O290" i="6"/>
  <c r="O288" i="6"/>
  <c r="O286" i="6"/>
  <c r="O284" i="6"/>
  <c r="O282" i="6"/>
  <c r="O280" i="6"/>
  <c r="O278" i="6"/>
  <c r="O276" i="6"/>
  <c r="O274" i="6"/>
  <c r="O272" i="6"/>
  <c r="O270" i="6"/>
  <c r="O268" i="6"/>
  <c r="O266" i="6"/>
  <c r="O264" i="6"/>
  <c r="O262" i="6"/>
  <c r="O260" i="6"/>
  <c r="O258" i="6"/>
  <c r="O256" i="6"/>
  <c r="O254" i="6"/>
  <c r="O252" i="6"/>
  <c r="O250" i="6"/>
  <c r="O248" i="6"/>
  <c r="O246" i="6"/>
  <c r="O244" i="6"/>
  <c r="O242" i="6"/>
  <c r="O240" i="6"/>
  <c r="O238" i="6"/>
  <c r="O236" i="6"/>
  <c r="O234" i="6"/>
  <c r="O232" i="6"/>
  <c r="O230" i="6"/>
  <c r="O228" i="6"/>
  <c r="O226" i="6"/>
  <c r="O224" i="6"/>
  <c r="O222" i="6"/>
  <c r="O220" i="6"/>
  <c r="O218" i="6"/>
  <c r="O216" i="6"/>
  <c r="O214" i="6"/>
  <c r="O212" i="6"/>
  <c r="O210" i="6"/>
  <c r="O208" i="6"/>
  <c r="O206" i="6"/>
  <c r="O204" i="6"/>
  <c r="O202" i="6"/>
  <c r="O200" i="6"/>
  <c r="O198" i="6"/>
  <c r="O196" i="6"/>
  <c r="O194" i="6"/>
  <c r="O192" i="6"/>
  <c r="O190" i="6"/>
  <c r="O188" i="6"/>
  <c r="O186" i="6"/>
  <c r="O184" i="6"/>
  <c r="O182" i="6"/>
  <c r="O180" i="6"/>
  <c r="O178" i="6"/>
  <c r="O176" i="6"/>
  <c r="O174" i="6"/>
  <c r="O172" i="6"/>
  <c r="O170" i="6"/>
  <c r="O162" i="6"/>
  <c r="O154" i="6"/>
  <c r="O146" i="6"/>
  <c r="O138" i="6"/>
  <c r="O130" i="6"/>
  <c r="O122" i="6"/>
  <c r="O114" i="6"/>
  <c r="O106" i="6"/>
  <c r="O98" i="6"/>
  <c r="O90" i="6"/>
  <c r="O73" i="6"/>
  <c r="O69" i="6"/>
  <c r="O65" i="6"/>
  <c r="O61" i="6"/>
  <c r="O59" i="6"/>
  <c r="O55" i="6"/>
  <c r="O53" i="6"/>
  <c r="O51" i="6"/>
  <c r="O47" i="6"/>
  <c r="O43" i="6"/>
  <c r="O41" i="6"/>
  <c r="O37" i="6"/>
  <c r="O35" i="6"/>
  <c r="O33" i="6"/>
  <c r="O31" i="6"/>
  <c r="O29" i="6"/>
  <c r="O27" i="6"/>
  <c r="O23" i="6"/>
  <c r="O21" i="6"/>
  <c r="O17" i="6"/>
  <c r="O15" i="6"/>
  <c r="O11" i="6"/>
  <c r="O166" i="6"/>
  <c r="O150" i="6"/>
  <c r="O126" i="6"/>
  <c r="O110" i="6"/>
  <c r="O102" i="6"/>
  <c r="O168" i="6"/>
  <c r="O136" i="6"/>
  <c r="O120" i="6"/>
  <c r="O96" i="6"/>
  <c r="O86" i="6"/>
  <c r="O82" i="6"/>
  <c r="O78" i="6"/>
  <c r="O72" i="6"/>
  <c r="O66" i="6"/>
  <c r="O64" i="6"/>
  <c r="O62" i="6"/>
  <c r="O60" i="6"/>
  <c r="O58" i="6"/>
  <c r="O54" i="6"/>
  <c r="O52" i="6"/>
  <c r="O50" i="6"/>
  <c r="O48" i="6"/>
  <c r="O46" i="6"/>
  <c r="O44" i="6"/>
  <c r="O40" i="6"/>
  <c r="O38" i="6"/>
  <c r="O34" i="6"/>
  <c r="O20" i="6"/>
  <c r="O16" i="6"/>
  <c r="O14" i="6"/>
  <c r="O12" i="6"/>
  <c r="O164" i="6"/>
  <c r="O156" i="6"/>
  <c r="O148" i="6"/>
  <c r="O140" i="6"/>
  <c r="O132" i="6"/>
  <c r="O124" i="6"/>
  <c r="O116" i="6"/>
  <c r="O108" i="6"/>
  <c r="O100" i="6"/>
  <c r="O92" i="6"/>
  <c r="O87" i="6"/>
  <c r="O85" i="6"/>
  <c r="O83" i="6"/>
  <c r="O81" i="6"/>
  <c r="O79" i="6"/>
  <c r="O77" i="6"/>
  <c r="O75" i="6"/>
  <c r="O71" i="6"/>
  <c r="O67" i="6"/>
  <c r="O63" i="6"/>
  <c r="O57" i="6"/>
  <c r="O49" i="6"/>
  <c r="O45" i="6"/>
  <c r="O39" i="6"/>
  <c r="O25" i="6"/>
  <c r="O19" i="6"/>
  <c r="O13" i="6"/>
  <c r="O158" i="6"/>
  <c r="O142" i="6"/>
  <c r="O134" i="6"/>
  <c r="O118" i="6"/>
  <c r="O94" i="6"/>
  <c r="O160" i="6"/>
  <c r="O152" i="6"/>
  <c r="O144" i="6"/>
  <c r="O128" i="6"/>
  <c r="O112" i="6"/>
  <c r="O104" i="6"/>
  <c r="O88" i="6"/>
  <c r="O84" i="6"/>
  <c r="O80" i="6"/>
  <c r="O76" i="6"/>
  <c r="O74" i="6"/>
  <c r="O70" i="6"/>
  <c r="O68" i="6"/>
  <c r="O56" i="6"/>
  <c r="O42" i="6"/>
  <c r="O36" i="6"/>
  <c r="O32" i="6"/>
  <c r="O30" i="6"/>
  <c r="O28" i="6"/>
  <c r="O26" i="6"/>
  <c r="O24" i="6"/>
  <c r="O22" i="6"/>
  <c r="O18" i="6"/>
  <c r="U580" i="5"/>
  <c r="U578" i="5"/>
  <c r="U576" i="5"/>
  <c r="U574" i="5"/>
  <c r="U572" i="5"/>
  <c r="U570" i="5"/>
  <c r="U568" i="5"/>
  <c r="U566" i="5"/>
  <c r="U564" i="5"/>
  <c r="U562" i="5"/>
  <c r="U560" i="5"/>
  <c r="U558" i="5"/>
  <c r="U556" i="5"/>
  <c r="U554" i="5"/>
  <c r="U552" i="5"/>
  <c r="U550" i="5"/>
  <c r="U548" i="5"/>
  <c r="U546" i="5"/>
  <c r="U544" i="5"/>
  <c r="U542" i="5"/>
  <c r="U540" i="5"/>
  <c r="U538" i="5"/>
  <c r="U536" i="5"/>
  <c r="U534" i="5"/>
  <c r="U532" i="5"/>
  <c r="U530" i="5"/>
  <c r="U528" i="5"/>
  <c r="U526" i="5"/>
  <c r="U524" i="5"/>
  <c r="U522" i="5"/>
  <c r="U520" i="5"/>
  <c r="U518" i="5"/>
  <c r="U516" i="5"/>
  <c r="U514" i="5"/>
  <c r="U512" i="5"/>
  <c r="U510" i="5"/>
  <c r="U508" i="5"/>
  <c r="U506" i="5"/>
  <c r="U504" i="5"/>
  <c r="U502" i="5"/>
  <c r="U500" i="5"/>
  <c r="U498" i="5"/>
  <c r="U496" i="5"/>
  <c r="U494" i="5"/>
  <c r="U492" i="5"/>
  <c r="U490" i="5"/>
  <c r="U488" i="5"/>
  <c r="U486" i="5"/>
  <c r="U484" i="5"/>
  <c r="U482" i="5"/>
  <c r="U480" i="5"/>
  <c r="U478" i="5"/>
  <c r="U476" i="5"/>
  <c r="U474" i="5"/>
  <c r="U472" i="5"/>
  <c r="U470" i="5"/>
  <c r="U468" i="5"/>
  <c r="U466" i="5"/>
  <c r="U464" i="5"/>
  <c r="U462" i="5"/>
  <c r="U460" i="5"/>
  <c r="U458" i="5"/>
  <c r="U456" i="5"/>
  <c r="U454" i="5"/>
  <c r="U452" i="5"/>
  <c r="U450" i="5"/>
  <c r="U448" i="5"/>
  <c r="U446" i="5"/>
  <c r="U444" i="5"/>
  <c r="U442" i="5"/>
  <c r="U440" i="5"/>
  <c r="U438" i="5"/>
  <c r="U436" i="5"/>
  <c r="U434" i="5"/>
  <c r="U432" i="5"/>
  <c r="U430" i="5"/>
  <c r="U428" i="5"/>
  <c r="U426" i="5"/>
  <c r="U424" i="5"/>
  <c r="U422" i="5"/>
  <c r="U420" i="5"/>
  <c r="U418" i="5"/>
  <c r="U416" i="5"/>
  <c r="U414" i="5"/>
  <c r="U412" i="5"/>
  <c r="U579" i="5"/>
  <c r="U577" i="5"/>
  <c r="U575" i="5"/>
  <c r="U573" i="5"/>
  <c r="U571" i="5"/>
  <c r="U569" i="5"/>
  <c r="U567" i="5"/>
  <c r="U565" i="5"/>
  <c r="U563" i="5"/>
  <c r="U561" i="5"/>
  <c r="U559" i="5"/>
  <c r="U557" i="5"/>
  <c r="U555" i="5"/>
  <c r="U553" i="5"/>
  <c r="U551" i="5"/>
  <c r="U549" i="5"/>
  <c r="U547" i="5"/>
  <c r="U545" i="5"/>
  <c r="U543" i="5"/>
  <c r="U541" i="5"/>
  <c r="U539" i="5"/>
  <c r="U537" i="5"/>
  <c r="U535" i="5"/>
  <c r="U533" i="5"/>
  <c r="U531" i="5"/>
  <c r="U529" i="5"/>
  <c r="U527" i="5"/>
  <c r="U525" i="5"/>
  <c r="U523" i="5"/>
  <c r="U521" i="5"/>
  <c r="U519" i="5"/>
  <c r="U517" i="5"/>
  <c r="U515" i="5"/>
  <c r="U513" i="5"/>
  <c r="U511" i="5"/>
  <c r="U509" i="5"/>
  <c r="U505" i="5"/>
  <c r="U497" i="5"/>
  <c r="U489" i="5"/>
  <c r="U481" i="5"/>
  <c r="U473" i="5"/>
  <c r="U465" i="5"/>
  <c r="U457" i="5"/>
  <c r="U449" i="5"/>
  <c r="U441" i="5"/>
  <c r="U433" i="5"/>
  <c r="U425" i="5"/>
  <c r="U417" i="5"/>
  <c r="U381" i="5"/>
  <c r="U369" i="5"/>
  <c r="U365" i="5"/>
  <c r="U361" i="5"/>
  <c r="U357" i="5"/>
  <c r="U353" i="5"/>
  <c r="U349" i="5"/>
  <c r="U347" i="5"/>
  <c r="U343" i="5"/>
  <c r="U341" i="5"/>
  <c r="U335" i="5"/>
  <c r="U331" i="5"/>
  <c r="U329" i="5"/>
  <c r="U325" i="5"/>
  <c r="U323" i="5"/>
  <c r="U319" i="5"/>
  <c r="U313" i="5"/>
  <c r="U311" i="5"/>
  <c r="U307" i="5"/>
  <c r="U303" i="5"/>
  <c r="U297" i="5"/>
  <c r="U293" i="5"/>
  <c r="U289" i="5"/>
  <c r="U285" i="5"/>
  <c r="U279" i="5"/>
  <c r="U277" i="5"/>
  <c r="U271" i="5"/>
  <c r="U267" i="5"/>
  <c r="U263" i="5"/>
  <c r="U259" i="5"/>
  <c r="U257" i="5"/>
  <c r="U253" i="5"/>
  <c r="U251" i="5"/>
  <c r="U247" i="5"/>
  <c r="U245" i="5"/>
  <c r="U241" i="5"/>
  <c r="U237" i="5"/>
  <c r="U233" i="5"/>
  <c r="U229" i="5"/>
  <c r="U225" i="5"/>
  <c r="U221" i="5"/>
  <c r="U217" i="5"/>
  <c r="U211" i="5"/>
  <c r="U207" i="5"/>
  <c r="U195" i="5"/>
  <c r="U191" i="5"/>
  <c r="U187" i="5"/>
  <c r="U183" i="5"/>
  <c r="U179" i="5"/>
  <c r="U175" i="5"/>
  <c r="U171" i="5"/>
  <c r="U165" i="5"/>
  <c r="U163" i="5"/>
  <c r="U159" i="5"/>
  <c r="U507" i="5"/>
  <c r="U499" i="5"/>
  <c r="U491" i="5"/>
  <c r="U483" i="5"/>
  <c r="U475" i="5"/>
  <c r="U467" i="5"/>
  <c r="U459" i="5"/>
  <c r="U451" i="5"/>
  <c r="U443" i="5"/>
  <c r="U435" i="5"/>
  <c r="U427" i="5"/>
  <c r="U419" i="5"/>
  <c r="U411" i="5"/>
  <c r="U409" i="5"/>
  <c r="U407" i="5"/>
  <c r="U405" i="5"/>
  <c r="U403" i="5"/>
  <c r="U401" i="5"/>
  <c r="U399" i="5"/>
  <c r="U397" i="5"/>
  <c r="U395" i="5"/>
  <c r="U393" i="5"/>
  <c r="U391" i="5"/>
  <c r="U389" i="5"/>
  <c r="U387" i="5"/>
  <c r="U385" i="5"/>
  <c r="U383" i="5"/>
  <c r="U379" i="5"/>
  <c r="U377" i="5"/>
  <c r="U375" i="5"/>
  <c r="U373" i="5"/>
  <c r="U371" i="5"/>
  <c r="U367" i="5"/>
  <c r="U363" i="5"/>
  <c r="U359" i="5"/>
  <c r="U355" i="5"/>
  <c r="U351" i="5"/>
  <c r="U345" i="5"/>
  <c r="U339" i="5"/>
  <c r="U337" i="5"/>
  <c r="U333" i="5"/>
  <c r="U327" i="5"/>
  <c r="U321" i="5"/>
  <c r="U317" i="5"/>
  <c r="U315" i="5"/>
  <c r="U309" i="5"/>
  <c r="U305" i="5"/>
  <c r="U301" i="5"/>
  <c r="U299" i="5"/>
  <c r="U295" i="5"/>
  <c r="U291" i="5"/>
  <c r="U287" i="5"/>
  <c r="U283" i="5"/>
  <c r="U281" i="5"/>
  <c r="U275" i="5"/>
  <c r="U273" i="5"/>
  <c r="U269" i="5"/>
  <c r="U265" i="5"/>
  <c r="U261" i="5"/>
  <c r="U255" i="5"/>
  <c r="U249" i="5"/>
  <c r="U243" i="5"/>
  <c r="U239" i="5"/>
  <c r="U235" i="5"/>
  <c r="U231" i="5"/>
  <c r="U227" i="5"/>
  <c r="U223" i="5"/>
  <c r="U219" i="5"/>
  <c r="U215" i="5"/>
  <c r="U213" i="5"/>
  <c r="U209" i="5"/>
  <c r="U205" i="5"/>
  <c r="U203" i="5"/>
  <c r="U201" i="5"/>
  <c r="U199" i="5"/>
  <c r="U197" i="5"/>
  <c r="U193" i="5"/>
  <c r="U189" i="5"/>
  <c r="U185" i="5"/>
  <c r="U181" i="5"/>
  <c r="U177" i="5"/>
  <c r="U173" i="5"/>
  <c r="U169" i="5"/>
  <c r="U167" i="5"/>
  <c r="U161" i="5"/>
  <c r="U501" i="5"/>
  <c r="U485" i="5"/>
  <c r="U469" i="5"/>
  <c r="U453" i="5"/>
  <c r="U437" i="5"/>
  <c r="U421" i="5"/>
  <c r="U406" i="5"/>
  <c r="U398" i="5"/>
  <c r="U390" i="5"/>
  <c r="U382" i="5"/>
  <c r="U374" i="5"/>
  <c r="U366" i="5"/>
  <c r="U358" i="5"/>
  <c r="U350" i="5"/>
  <c r="U342" i="5"/>
  <c r="U334" i="5"/>
  <c r="U326" i="5"/>
  <c r="U318" i="5"/>
  <c r="U310" i="5"/>
  <c r="U302" i="5"/>
  <c r="U294" i="5"/>
  <c r="U286" i="5"/>
  <c r="U278" i="5"/>
  <c r="U270" i="5"/>
  <c r="U262" i="5"/>
  <c r="U254" i="5"/>
  <c r="U246" i="5"/>
  <c r="U238" i="5"/>
  <c r="U230" i="5"/>
  <c r="U222" i="5"/>
  <c r="U214" i="5"/>
  <c r="U206" i="5"/>
  <c r="U198" i="5"/>
  <c r="U190" i="5"/>
  <c r="U182" i="5"/>
  <c r="U174" i="5"/>
  <c r="U166" i="5"/>
  <c r="U158" i="5"/>
  <c r="U156" i="5"/>
  <c r="U154" i="5"/>
  <c r="U152" i="5"/>
  <c r="U150" i="5"/>
  <c r="U148" i="5"/>
  <c r="U146" i="5"/>
  <c r="U144" i="5"/>
  <c r="U142" i="5"/>
  <c r="U140" i="5"/>
  <c r="U138" i="5"/>
  <c r="U136" i="5"/>
  <c r="U134" i="5"/>
  <c r="U132" i="5"/>
  <c r="U130" i="5"/>
  <c r="U128" i="5"/>
  <c r="U126" i="5"/>
  <c r="U124" i="5"/>
  <c r="U122" i="5"/>
  <c r="U120" i="5"/>
  <c r="U118" i="5"/>
  <c r="U116" i="5"/>
  <c r="U114" i="5"/>
  <c r="U112" i="5"/>
  <c r="U110" i="5"/>
  <c r="U108" i="5"/>
  <c r="U106" i="5"/>
  <c r="U104" i="5"/>
  <c r="U102" i="5"/>
  <c r="U100" i="5"/>
  <c r="U98" i="5"/>
  <c r="U96" i="5"/>
  <c r="U94" i="5"/>
  <c r="U92" i="5"/>
  <c r="U90" i="5"/>
  <c r="U88" i="5"/>
  <c r="U86" i="5"/>
  <c r="U84" i="5"/>
  <c r="U82" i="5"/>
  <c r="U80" i="5"/>
  <c r="U78" i="5"/>
  <c r="U76" i="5"/>
  <c r="U74" i="5"/>
  <c r="U72" i="5"/>
  <c r="U70" i="5"/>
  <c r="U68" i="5"/>
  <c r="U66" i="5"/>
  <c r="U64" i="5"/>
  <c r="U62" i="5"/>
  <c r="U60" i="5"/>
  <c r="U58" i="5"/>
  <c r="U56" i="5"/>
  <c r="U54" i="5"/>
  <c r="U52" i="5"/>
  <c r="U50" i="5"/>
  <c r="U48" i="5"/>
  <c r="U46" i="5"/>
  <c r="U44" i="5"/>
  <c r="U42" i="5"/>
  <c r="U40" i="5"/>
  <c r="U38" i="5"/>
  <c r="U36" i="5"/>
  <c r="U34" i="5"/>
  <c r="U32" i="5"/>
  <c r="U30" i="5"/>
  <c r="U28" i="5"/>
  <c r="U26" i="5"/>
  <c r="U24" i="5"/>
  <c r="U22" i="5"/>
  <c r="U20" i="5"/>
  <c r="U18" i="5"/>
  <c r="U16" i="5"/>
  <c r="U14" i="5"/>
  <c r="U12" i="5"/>
  <c r="U117" i="5"/>
  <c r="U109" i="5"/>
  <c r="U105" i="5"/>
  <c r="U101" i="5"/>
  <c r="U97" i="5"/>
  <c r="U93" i="5"/>
  <c r="U89" i="5"/>
  <c r="U83" i="5"/>
  <c r="U79" i="5"/>
  <c r="U77" i="5"/>
  <c r="U75" i="5"/>
  <c r="U71" i="5"/>
  <c r="U67" i="5"/>
  <c r="U65" i="5"/>
  <c r="U61" i="5"/>
  <c r="U53" i="5"/>
  <c r="U51" i="5"/>
  <c r="U49" i="5"/>
  <c r="U43" i="5"/>
  <c r="U37" i="5"/>
  <c r="U31" i="5"/>
  <c r="U27" i="5"/>
  <c r="U23" i="5"/>
  <c r="U17" i="5"/>
  <c r="U13" i="5"/>
  <c r="U495" i="5"/>
  <c r="U463" i="5"/>
  <c r="U431" i="5"/>
  <c r="U396" i="5"/>
  <c r="U380" i="5"/>
  <c r="U364" i="5"/>
  <c r="U348" i="5"/>
  <c r="U332" i="5"/>
  <c r="U308" i="5"/>
  <c r="U292" i="5"/>
  <c r="U276" i="5"/>
  <c r="U260" i="5"/>
  <c r="U244" i="5"/>
  <c r="U228" i="5"/>
  <c r="U204" i="5"/>
  <c r="U188" i="5"/>
  <c r="U172" i="5"/>
  <c r="U503" i="5"/>
  <c r="U487" i="5"/>
  <c r="U471" i="5"/>
  <c r="U455" i="5"/>
  <c r="U439" i="5"/>
  <c r="U423" i="5"/>
  <c r="U408" i="5"/>
  <c r="U400" i="5"/>
  <c r="U392" i="5"/>
  <c r="U384" i="5"/>
  <c r="U376" i="5"/>
  <c r="U368" i="5"/>
  <c r="U360" i="5"/>
  <c r="U352" i="5"/>
  <c r="U344" i="5"/>
  <c r="U336" i="5"/>
  <c r="U328" i="5"/>
  <c r="U320" i="5"/>
  <c r="U312" i="5"/>
  <c r="U304" i="5"/>
  <c r="U296" i="5"/>
  <c r="U288" i="5"/>
  <c r="U280" i="5"/>
  <c r="U272" i="5"/>
  <c r="U264" i="5"/>
  <c r="U256" i="5"/>
  <c r="U248" i="5"/>
  <c r="U240" i="5"/>
  <c r="U232" i="5"/>
  <c r="U224" i="5"/>
  <c r="U216" i="5"/>
  <c r="U208" i="5"/>
  <c r="U200" i="5"/>
  <c r="U192" i="5"/>
  <c r="U184" i="5"/>
  <c r="U176" i="5"/>
  <c r="U168" i="5"/>
  <c r="U160" i="5"/>
  <c r="U493" i="5"/>
  <c r="U477" i="5"/>
  <c r="U461" i="5"/>
  <c r="U445" i="5"/>
  <c r="U429" i="5"/>
  <c r="U413" i="5"/>
  <c r="U410" i="5"/>
  <c r="U402" i="5"/>
  <c r="U394" i="5"/>
  <c r="U386" i="5"/>
  <c r="U378" i="5"/>
  <c r="U370" i="5"/>
  <c r="U362" i="5"/>
  <c r="U354" i="5"/>
  <c r="U346" i="5"/>
  <c r="U338" i="5"/>
  <c r="U330" i="5"/>
  <c r="U322" i="5"/>
  <c r="U314" i="5"/>
  <c r="U306" i="5"/>
  <c r="U298" i="5"/>
  <c r="U290" i="5"/>
  <c r="U282" i="5"/>
  <c r="U274" i="5"/>
  <c r="U266" i="5"/>
  <c r="U258" i="5"/>
  <c r="U250" i="5"/>
  <c r="U242" i="5"/>
  <c r="U234" i="5"/>
  <c r="U226" i="5"/>
  <c r="U218" i="5"/>
  <c r="U210" i="5"/>
  <c r="U202" i="5"/>
  <c r="U194" i="5"/>
  <c r="U186" i="5"/>
  <c r="U178" i="5"/>
  <c r="U170" i="5"/>
  <c r="U162" i="5"/>
  <c r="U157" i="5"/>
  <c r="U155" i="5"/>
  <c r="U153" i="5"/>
  <c r="U151" i="5"/>
  <c r="U149" i="5"/>
  <c r="U147" i="5"/>
  <c r="U145" i="5"/>
  <c r="U143" i="5"/>
  <c r="U141" i="5"/>
  <c r="U139" i="5"/>
  <c r="U137" i="5"/>
  <c r="U135" i="5"/>
  <c r="U133" i="5"/>
  <c r="U131" i="5"/>
  <c r="U129" i="5"/>
  <c r="U127" i="5"/>
  <c r="U125" i="5"/>
  <c r="U123" i="5"/>
  <c r="U121" i="5"/>
  <c r="U119" i="5"/>
  <c r="U115" i="5"/>
  <c r="U113" i="5"/>
  <c r="U111" i="5"/>
  <c r="U107" i="5"/>
  <c r="U103" i="5"/>
  <c r="U99" i="5"/>
  <c r="U95" i="5"/>
  <c r="U91" i="5"/>
  <c r="U87" i="5"/>
  <c r="U85" i="5"/>
  <c r="U81" i="5"/>
  <c r="U73" i="5"/>
  <c r="U69" i="5"/>
  <c r="U63" i="5"/>
  <c r="U59" i="5"/>
  <c r="U57" i="5"/>
  <c r="U55" i="5"/>
  <c r="U47" i="5"/>
  <c r="U45" i="5"/>
  <c r="U41" i="5"/>
  <c r="U39" i="5"/>
  <c r="U35" i="5"/>
  <c r="U33" i="5"/>
  <c r="U29" i="5"/>
  <c r="U25" i="5"/>
  <c r="U21" i="5"/>
  <c r="U19" i="5"/>
  <c r="U15" i="5"/>
  <c r="U11" i="5"/>
  <c r="U479" i="5"/>
  <c r="U447" i="5"/>
  <c r="U415" i="5"/>
  <c r="U404" i="5"/>
  <c r="U388" i="5"/>
  <c r="U372" i="5"/>
  <c r="U356" i="5"/>
  <c r="U340" i="5"/>
  <c r="U324" i="5"/>
  <c r="U316" i="5"/>
  <c r="U300" i="5"/>
  <c r="U284" i="5"/>
  <c r="U268" i="5"/>
  <c r="U252" i="5"/>
  <c r="U236" i="5"/>
  <c r="U220" i="5"/>
  <c r="U212" i="5"/>
  <c r="U196" i="5"/>
  <c r="U180" i="5"/>
  <c r="U164" i="5"/>
  <c r="L11" i="2"/>
  <c r="L13" i="2"/>
  <c r="L15" i="2"/>
  <c r="L17" i="2"/>
  <c r="L19" i="2"/>
  <c r="L21" i="2"/>
  <c r="L23" i="2"/>
  <c r="L25" i="2"/>
  <c r="L27" i="2"/>
  <c r="L29" i="2"/>
  <c r="L31" i="2"/>
  <c r="L33" i="2"/>
  <c r="L35" i="2"/>
  <c r="L37" i="2"/>
  <c r="L39" i="2"/>
  <c r="L41" i="2"/>
  <c r="L43" i="2"/>
  <c r="L45" i="2"/>
  <c r="L47" i="2"/>
  <c r="L49" i="2"/>
  <c r="L51" i="2"/>
  <c r="L53" i="2"/>
  <c r="D14" i="1"/>
  <c r="D18" i="1"/>
  <c r="D22" i="1"/>
  <c r="D27" i="1"/>
  <c r="D31" i="1"/>
  <c r="D35" i="1"/>
  <c r="D40" i="1"/>
  <c r="C12" i="27" l="1"/>
  <c r="C11" i="27" s="1"/>
  <c r="C43" i="1" s="1"/>
  <c r="D43" i="1" s="1"/>
</calcChain>
</file>

<file path=xl/sharedStrings.xml><?xml version="1.0" encoding="utf-8"?>
<sst xmlns="http://schemas.openxmlformats.org/spreadsheetml/2006/main" count="12372" uniqueCount="3631">
  <si>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</si>
  <si>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</si>
  <si>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</si>
  <si>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</si>
  <si>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</si>
  <si>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</si>
  <si>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</si>
  <si>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</si>
  <si>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(1)</t>
  </si>
  <si>
    <t>(2)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</si>
  <si>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</si>
  <si>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</si>
  <si>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</si>
  <si>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</si>
  <si>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</si>
  <si>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</si>
  <si>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</si>
  <si>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</si>
  <si>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</si>
  <si>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</si>
  <si>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</si>
  <si>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</si>
  <si>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</si>
  <si>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</si>
  <si>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</si>
  <si>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</si>
  <si>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</si>
  <si>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</si>
  <si>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</si>
  <si>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</si>
  <si>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</si>
  <si>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</si>
  <si>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</si>
  <si>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</si>
  <si>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</si>
  <si>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</si>
  <si>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</si>
  <si>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</si>
  <si>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</si>
  <si>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</si>
  <si>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</si>
  <si>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</si>
  <si>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</si>
  <si>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</si>
  <si>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</si>
  <si>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</si>
  <si>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</si>
  <si>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</si>
  <si>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</si>
  <si>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</si>
  <si>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</si>
  <si>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</si>
  <si>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</si>
  <si>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</si>
  <si>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</si>
  <si>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</si>
  <si>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</si>
  <si>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</si>
  <si>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</si>
  <si>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</si>
  <si>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</si>
  <si>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</si>
  <si>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</si>
  <si>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</si>
  <si>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</si>
  <si>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</si>
  <si>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</si>
  <si>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</si>
  <si>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</si>
  <si>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</si>
  <si>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</si>
  <si>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</si>
  <si>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</si>
  <si>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</si>
  <si>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</si>
  <si>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</si>
  <si>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</si>
  <si>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</si>
  <si>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</si>
  <si>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</si>
  <si>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</si>
  <si>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</si>
  <si>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</si>
  <si>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</si>
  <si>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</si>
  <si>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</si>
  <si>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</si>
  <si>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</si>
  <si>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</si>
  <si>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</si>
  <si>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</si>
  <si>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</si>
  <si>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</si>
  <si>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</si>
  <si>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</si>
  <si>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</si>
  <si>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</si>
  <si>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</si>
  <si>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</si>
  <si>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</si>
  <si>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</si>
  <si>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</si>
  <si>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</si>
  <si>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</si>
  <si>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</si>
  <si>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</si>
  <si>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</si>
  <si>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</si>
  <si>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</si>
  <si>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</si>
  <si>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</si>
  <si>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</si>
  <si>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</si>
  <si>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</si>
  <si>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</si>
  <si>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</si>
  <si>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</si>
  <si>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</si>
  <si>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</si>
  <si>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</si>
  <si>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</si>
  <si>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</si>
  <si>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</si>
  <si>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</si>
  <si>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</si>
  <si>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</si>
  <si>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</si>
  <si>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</si>
  <si>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</si>
  <si>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</si>
  <si>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</si>
  <si>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</si>
  <si>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</si>
  <si>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</si>
  <si>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</si>
  <si>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</si>
  <si>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</si>
  <si>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</si>
  <si>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</si>
  <si>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</si>
  <si>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</si>
  <si>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</si>
  <si>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</si>
  <si>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</si>
  <si>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</si>
  <si>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</si>
  <si>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</si>
  <si>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</si>
  <si>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</si>
  <si>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</si>
  <si>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</si>
  <si>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</si>
  <si>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</si>
  <si>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</si>
  <si>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</si>
  <si>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</si>
  <si>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</si>
  <si>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</si>
  <si>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</si>
  <si>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</si>
  <si>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</si>
  <si>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</si>
  <si>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</si>
  <si>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</si>
  <si>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</si>
  <si>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</si>
  <si>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</si>
  <si>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</si>
  <si>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</si>
  <si>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</si>
  <si>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</si>
  <si>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</si>
  <si>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</si>
  <si>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</si>
  <si>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</si>
  <si>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</si>
  <si>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</si>
  <si>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</si>
  <si>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</si>
  <si>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</si>
  <si>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</si>
  <si>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</si>
  <si>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</si>
  <si>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</si>
  <si>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</si>
  <si>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</si>
  <si>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</si>
  <si>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</si>
  <si>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</si>
  <si>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</si>
  <si>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</si>
  <si>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</si>
  <si>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</si>
  <si>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</si>
  <si>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</si>
  <si>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31/03/2022</t>
  </si>
  <si>
    <t>משתתפות כללי כולל ל.סחיר</t>
  </si>
  <si>
    <t>בהתאם לשיטה שיושמה בדוח הכספי *</t>
  </si>
  <si>
    <t>פרנק שווצרי</t>
  </si>
  <si>
    <t>כתר דני</t>
  </si>
  <si>
    <t>כתר נורבגי</t>
  </si>
  <si>
    <t>יין יפני</t>
  </si>
  <si>
    <t>דולר הונג קונג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</si>
  <si>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</si>
  <si>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</si>
  <si>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</si>
  <si>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</si>
  <si>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</si>
  <si>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</si>
  <si>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</si>
  <si>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</si>
  <si>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</si>
  <si>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</si>
  <si>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עו'ש(לקבל)- בנק מזרחי</t>
  </si>
  <si>
    <t>עו'ש(לשלם)- בנק מזרחי</t>
  </si>
  <si>
    <t>ג'י.פי גלובל-תשלום לקבל 07/06/22- בנק מזרחי</t>
  </si>
  <si>
    <t>11447811- 20- בנק מזרחי</t>
  </si>
  <si>
    <t>0</t>
  </si>
  <si>
    <t>לא מדורג</t>
  </si>
  <si>
    <t>סה"כ יתרת מזומנים ועו"ש נקובים במט"ח</t>
  </si>
  <si>
    <t>אירו-100- בנק לאומי</t>
  </si>
  <si>
    <t>100- 10- בנק לאומי</t>
  </si>
  <si>
    <t>אירו-100- בנק מזרחי</t>
  </si>
  <si>
    <t>100- 20- בנק מזרחי</t>
  </si>
  <si>
    <t>אירו-100(לשלם)- בנק מזרחי</t>
  </si>
  <si>
    <t>דולר -20001- בנק הפועלים</t>
  </si>
  <si>
    <t>20001- 12- בנק הפועלים</t>
  </si>
  <si>
    <t>12</t>
  </si>
  <si>
    <t>דולר -20001- בנק לאומי</t>
  </si>
  <si>
    <t>20001- 10- בנק לאומי</t>
  </si>
  <si>
    <t>דולר -20001- בנק מזרחי</t>
  </si>
  <si>
    <t>20001- 20- בנק מזרחי</t>
  </si>
  <si>
    <t>דולר -20001(לקבל)- בנק מזרחי</t>
  </si>
  <si>
    <t>דולר -20001(לשלם)- בנק מזרחי</t>
  </si>
  <si>
    <t>דולר אוסטרלי 183- בנק מזרחי</t>
  </si>
  <si>
    <t>183- 20- בנק מזרחי</t>
  </si>
  <si>
    <t>דולר הונג קונג-353- בנק מזרחי</t>
  </si>
  <si>
    <t>353- 20- בנק מזרחי</t>
  </si>
  <si>
    <t>דולר הונג קונג-353(לשלם)- בנק מזרחי</t>
  </si>
  <si>
    <t>דולר סינגפורי-345- בנק מזרחי</t>
  </si>
  <si>
    <t>345- 20- בנק מזרחי</t>
  </si>
  <si>
    <t>ין יפני- 248- בנק מזרחי</t>
  </si>
  <si>
    <t>248- 20- בנק מזרחי</t>
  </si>
  <si>
    <t>כתר דני - 78- בנק מזרחי</t>
  </si>
  <si>
    <t>78- 20- בנק מזרחי</t>
  </si>
  <si>
    <t>כתר נורבגי-132- בנק מזרחי</t>
  </si>
  <si>
    <t>132- 20- בנק מזרחי</t>
  </si>
  <si>
    <t>לי"ש - 70002- בנק מזרחי</t>
  </si>
  <si>
    <t>70002- 20- בנק מזרחי</t>
  </si>
  <si>
    <t>פרנק שוויצרי-35- בנק מזרחי</t>
  </si>
  <si>
    <t>35- 20- בנק מזרחי</t>
  </si>
  <si>
    <t>סה"כ פח"ק/פר"י</t>
  </si>
  <si>
    <t>פ.ח.ק.- בנק הפועלים</t>
  </si>
  <si>
    <t>1111111110- 12- בנק הפועלים</t>
  </si>
  <si>
    <t>פ.ח.ק.- בנק לאומי</t>
  </si>
  <si>
    <t>1111111110- 10- בנק לאומי</t>
  </si>
  <si>
    <t>פ.ח.ק.- בנק מזרחי</t>
  </si>
  <si>
    <t>1111111110- 20- בנק מזרחי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</si>
  <si>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</si>
  <si>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</si>
  <si>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</si>
  <si>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</si>
  <si>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</si>
  <si>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</si>
  <si>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</si>
  <si>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</si>
  <si>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</si>
  <si>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</si>
  <si>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</si>
  <si>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</si>
  <si>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31/03/22</t>
  </si>
  <si>
    <t>ממצמ 0536- האוצר - ממשלתית צמודה</t>
  </si>
  <si>
    <t>1097708</t>
  </si>
  <si>
    <t>ממצמ0841- האוצר - ממשלתית צמודה</t>
  </si>
  <si>
    <t>1120583</t>
  </si>
  <si>
    <t>ממצמ0922- האוצר - ממשלתית צמודה</t>
  </si>
  <si>
    <t>1124056</t>
  </si>
  <si>
    <t>ממצמ0923</t>
  </si>
  <si>
    <t>1128081</t>
  </si>
  <si>
    <t>ממשל צמודה 0529- האוצר - ממשלתית צמודה</t>
  </si>
  <si>
    <t>1157023</t>
  </si>
  <si>
    <t>ממשל צמודה 0726- האוצר - ממשלתית צמודה</t>
  </si>
  <si>
    <t>1169564</t>
  </si>
  <si>
    <t>ממשל צמודה 1025- האוצר - ממשלתית צמודה</t>
  </si>
  <si>
    <t>1135912</t>
  </si>
  <si>
    <t>ממשל צמודה 1131- האוצר - ממשלתית צמודה</t>
  </si>
  <si>
    <t>1172220</t>
  </si>
  <si>
    <t>ממשל צמודה 1151</t>
  </si>
  <si>
    <t>1168301</t>
  </si>
  <si>
    <t>ממשלתי צמוד 0527- האוצר - ממשלתית צמודה</t>
  </si>
  <si>
    <t>1140847</t>
  </si>
  <si>
    <t>ממשלתי צמוד 0545</t>
  </si>
  <si>
    <t>1134865</t>
  </si>
  <si>
    <t>סה"כ לא צמודות</t>
  </si>
  <si>
    <t>סה"כ מלווה קצר מועד</t>
  </si>
  <si>
    <t>מ.ק.מ 113- בנק ישראל- מק"מ</t>
  </si>
  <si>
    <t>8230112</t>
  </si>
  <si>
    <t>23/02/22</t>
  </si>
  <si>
    <t>מ.ק.מ.     1112- בנק ישראל- מק"מ</t>
  </si>
  <si>
    <t>8221111</t>
  </si>
  <si>
    <t>27/02/22</t>
  </si>
  <si>
    <t>מ.ק.מ.     1212- בנק ישראל- מק"מ</t>
  </si>
  <si>
    <t>8221210</t>
  </si>
  <si>
    <t>מ.ק.מ.   712- בנק ישראל- מק"מ</t>
  </si>
  <si>
    <t>8220717</t>
  </si>
  <si>
    <t>23/11/21</t>
  </si>
  <si>
    <t>מ.ק.מ.  223- בנק ישראל- מק"מ</t>
  </si>
  <si>
    <t>8830226</t>
  </si>
  <si>
    <t>29/03/22</t>
  </si>
  <si>
    <t>מ.ק.מ.  412- בנק ישראל- מק"מ</t>
  </si>
  <si>
    <t>8220410</t>
  </si>
  <si>
    <t>30/12/21</t>
  </si>
  <si>
    <t>מ.ק.מ.  512- בנק ישראל- מק"מ</t>
  </si>
  <si>
    <t>8220519</t>
  </si>
  <si>
    <t>14/09/21</t>
  </si>
  <si>
    <t>מ.ק.מ. 1012- בנק ישראל- מק"מ</t>
  </si>
  <si>
    <t>8221012</t>
  </si>
  <si>
    <t>מ.ק.מ. 313- בנק ישראל- מק"מ</t>
  </si>
  <si>
    <t>8230310</t>
  </si>
  <si>
    <t>02/03/22</t>
  </si>
  <si>
    <t>מ.ק.מ. 812- בנק ישראל- מק"מ</t>
  </si>
  <si>
    <t>8220816</t>
  </si>
  <si>
    <t>29/12/21</t>
  </si>
  <si>
    <t>מ.ק.מ. 912- בנק ישראל- מק"מ</t>
  </si>
  <si>
    <t>8220915</t>
  </si>
  <si>
    <t>07/10/21</t>
  </si>
  <si>
    <t>סה"כ שחר</t>
  </si>
  <si>
    <t>ממשל שקלי 0226</t>
  </si>
  <si>
    <t>1174697</t>
  </si>
  <si>
    <t>ממשל שקלי 1024- האוצר - ממשלתית שקלית</t>
  </si>
  <si>
    <t>1175777</t>
  </si>
  <si>
    <t>ממשל שקלית 0327</t>
  </si>
  <si>
    <t>1139344</t>
  </si>
  <si>
    <t>ממשל שקלית 0330- האוצר - ממשלתית שקלית</t>
  </si>
  <si>
    <t>1160985</t>
  </si>
  <si>
    <t>ממשל שקלית 0347</t>
  </si>
  <si>
    <t>1140193</t>
  </si>
  <si>
    <t>ממשל שקלית 0432- האוצר - ממשלתית שקלית</t>
  </si>
  <si>
    <t>1180660</t>
  </si>
  <si>
    <t>ממשל שקלית 0537- האוצר - ממשלתית שקלית</t>
  </si>
  <si>
    <t>1166180</t>
  </si>
  <si>
    <t>ממשל שקלית 0722- האוצר - ממשלתית שקלית</t>
  </si>
  <si>
    <t>1158104</t>
  </si>
  <si>
    <t>ממשל שקלית 0928</t>
  </si>
  <si>
    <t>1150879</t>
  </si>
  <si>
    <t>ממשל שקלית 1122- האוצר - ממשלתית שקלית</t>
  </si>
  <si>
    <t>1141225</t>
  </si>
  <si>
    <t>ממשל שקלית 1123- האוצר - ממשלתית שקלית</t>
  </si>
  <si>
    <t>1155068</t>
  </si>
  <si>
    <t>ממשל שקלית 1152- האוצר - ממשלתית שקלית</t>
  </si>
  <si>
    <t>1184076</t>
  </si>
  <si>
    <t>ממשלתי 0323</t>
  </si>
  <si>
    <t>1126747</t>
  </si>
  <si>
    <t>ממשלתי 0324- האוצר - ממשלתית שקלית</t>
  </si>
  <si>
    <t>1130848</t>
  </si>
  <si>
    <t>ממשלתי 0825- האוצר - ממשלתית שקלית</t>
  </si>
  <si>
    <t>1135557</t>
  </si>
  <si>
    <t>ממשלתי שקלי 0425- האוצר - ממשלתית שקלית</t>
  </si>
  <si>
    <t>1162668</t>
  </si>
  <si>
    <t>ממשלתי שקלי 723</t>
  </si>
  <si>
    <t>1167105</t>
  </si>
  <si>
    <t>ממשק 1026- האוצר - ממשלתית שקלית</t>
  </si>
  <si>
    <t>1099456</t>
  </si>
  <si>
    <t>ממשק0142- האוצר - ממשלתית שקלית</t>
  </si>
  <si>
    <t>1125400</t>
  </si>
  <si>
    <t>סה"כ גילון</t>
  </si>
  <si>
    <t>ממשל משתנה 0526- האוצר - ממשלתית משתנה</t>
  </si>
  <si>
    <t>1141795</t>
  </si>
  <si>
    <t>ממשלת משתנה 1130- האוצר - ממשלתית משתנה</t>
  </si>
  <si>
    <t>1166552</t>
  </si>
  <si>
    <t>סה"כ צמודות לדולר</t>
  </si>
  <si>
    <t>סה"כ אג"ח של ממשלת ישראל שהונפקו בחו"ל</t>
  </si>
  <si>
    <t>ממשל גלובל01/24- האוצר - ממשלתית גלובלית</t>
  </si>
  <si>
    <t>1181247</t>
  </si>
  <si>
    <t>ilRF</t>
  </si>
  <si>
    <t>ממשל גלובל07/30- האוצר - ממשלתית גלובלית</t>
  </si>
  <si>
    <t>1181197</t>
  </si>
  <si>
    <t>ISRAE 3.15 06/30/23</t>
  </si>
  <si>
    <t>US4651387M19</t>
  </si>
  <si>
    <t>NYSE</t>
  </si>
  <si>
    <t>A+</t>
  </si>
  <si>
    <t>Fitch</t>
  </si>
  <si>
    <t>03/01/18</t>
  </si>
  <si>
    <t>ISRAEL 2.5 15/1/30</t>
  </si>
  <si>
    <t>US46513JXM88</t>
  </si>
  <si>
    <t>09/01/20</t>
  </si>
  <si>
    <t>ISRAEL 3.25 17.01.2028</t>
  </si>
  <si>
    <t>US46513YJH27</t>
  </si>
  <si>
    <t>10/01/18</t>
  </si>
  <si>
    <t>סה"כ אג"ח שהנפיקו ממשלות זרות בחו"ל</t>
  </si>
  <si>
    <t>US TREASURY 0.125 30/06/22</t>
  </si>
  <si>
    <t>US912828ZX16</t>
  </si>
  <si>
    <t>Aaa</t>
  </si>
  <si>
    <t>Moodys</t>
  </si>
  <si>
    <t>02/02/21</t>
  </si>
  <si>
    <t>US TREASURY 0.125 30/09/22</t>
  </si>
  <si>
    <t>US91282CAN11</t>
  </si>
  <si>
    <t>01/12/21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</si>
  <si>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</si>
  <si>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</si>
  <si>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</si>
  <si>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</si>
  <si>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</si>
  <si>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</si>
  <si>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</si>
  <si>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</si>
  <si>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</si>
  <si>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</si>
  <si>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</si>
  <si>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אגח מובנות</t>
  </si>
  <si>
    <t>23/03/22</t>
  </si>
  <si>
    <t>אלה פקדון אגח ה- אלה פקדונות</t>
  </si>
  <si>
    <t>1162577</t>
  </si>
  <si>
    <t>14/03/22</t>
  </si>
  <si>
    <t>בינל הנפק אגח י- בינלאומי הנפקות</t>
  </si>
  <si>
    <t>1160290</t>
  </si>
  <si>
    <t>513141879</t>
  </si>
  <si>
    <t>בנקים</t>
  </si>
  <si>
    <t>בינל הנפק אגח יא- בינלאומי הנפקות</t>
  </si>
  <si>
    <t>1167048</t>
  </si>
  <si>
    <t>17/10/21</t>
  </si>
  <si>
    <t>בינל הנפק אגח יב- בינלאומי הנפקות</t>
  </si>
  <si>
    <t>1182385</t>
  </si>
  <si>
    <t>14/02/22</t>
  </si>
  <si>
    <t>דיסק מנ אגח טו- דיסקונט מנפיקים</t>
  </si>
  <si>
    <t>7480304</t>
  </si>
  <si>
    <t>520029935</t>
  </si>
  <si>
    <t>18/01/22</t>
  </si>
  <si>
    <t>לאומי   אגח 179- לאומי</t>
  </si>
  <si>
    <t>6040372</t>
  </si>
  <si>
    <t>520018078</t>
  </si>
  <si>
    <t>לאומי אג"ח 181- לאומי</t>
  </si>
  <si>
    <t>6040505</t>
  </si>
  <si>
    <t>Aaa.il</t>
  </si>
  <si>
    <t>לאומי אגח 182- לאומי</t>
  </si>
  <si>
    <t>6040539</t>
  </si>
  <si>
    <t>16/01/22</t>
  </si>
  <si>
    <t>לאומי אגח 183- לאומי</t>
  </si>
  <si>
    <t>6040547</t>
  </si>
  <si>
    <t>28/11/21</t>
  </si>
  <si>
    <t>מז טפ הנ אגח 62- מזרחי טפחות הנפק</t>
  </si>
  <si>
    <t>2310498</t>
  </si>
  <si>
    <t>520032046</t>
  </si>
  <si>
    <t>מז טפ הנפ אגח 57- מזרחי טפחות הנפק</t>
  </si>
  <si>
    <t>2310423</t>
  </si>
  <si>
    <t>06/01/22</t>
  </si>
  <si>
    <t>מז טפ הנפ אגח 58- מזרחי טפחות הנפק</t>
  </si>
  <si>
    <t>2310431</t>
  </si>
  <si>
    <t>09/03/22</t>
  </si>
  <si>
    <t>מז טפ הנפ אגח 59- מזרחי טפחות הנפק</t>
  </si>
  <si>
    <t>2310449</t>
  </si>
  <si>
    <t>28/03/22</t>
  </si>
  <si>
    <t>מז טפ הנפ אגח 61- מזרחי טפחות הנפק</t>
  </si>
  <si>
    <t>2310464</t>
  </si>
  <si>
    <t>מז טפ הנפק   45- מזרחי טפחות הנפק</t>
  </si>
  <si>
    <t>2310217</t>
  </si>
  <si>
    <t>מז טפ הנפק   46- מזרחי טפחות הנפק</t>
  </si>
  <si>
    <t>2310225</t>
  </si>
  <si>
    <t>מז טפ הנפק 51- מזרחי טפחות הנפק</t>
  </si>
  <si>
    <t>2310324</t>
  </si>
  <si>
    <t>מז טפ הנפק 52- מזרחי טפחות הנפק</t>
  </si>
  <si>
    <t>2310381</t>
  </si>
  <si>
    <t>23/12/21</t>
  </si>
  <si>
    <t>מזרחי הנפקות אג"ח 49- מזרחי טפחות הנפק</t>
  </si>
  <si>
    <t>2310282</t>
  </si>
  <si>
    <t>מזרחי טפחות  הנפקות אג"ח 44</t>
  </si>
  <si>
    <t>2310209</t>
  </si>
  <si>
    <t>מקורות  אגח 11- מקורות</t>
  </si>
  <si>
    <t>1158476</t>
  </si>
  <si>
    <t>520010869</t>
  </si>
  <si>
    <t>שרותים</t>
  </si>
  <si>
    <t>מקורות אגח 10- מקורות</t>
  </si>
  <si>
    <t>1158468</t>
  </si>
  <si>
    <t>30/03/22</t>
  </si>
  <si>
    <t>מרכנתיל הנ אגח ג- מרכנתיל הנפקות</t>
  </si>
  <si>
    <t>1171297</t>
  </si>
  <si>
    <t>513686154</t>
  </si>
  <si>
    <t>פועלים  אגח 200- פועלים</t>
  </si>
  <si>
    <t>6620496</t>
  </si>
  <si>
    <t>520000118</t>
  </si>
  <si>
    <t>15/03/22</t>
  </si>
  <si>
    <t>פועלים הנ אג34- פועלים הנפקות</t>
  </si>
  <si>
    <t>1940576</t>
  </si>
  <si>
    <t>520032640</t>
  </si>
  <si>
    <t>20/12/21</t>
  </si>
  <si>
    <t>פועלים הנ אגח35- פועלים הנפקות</t>
  </si>
  <si>
    <t>1940618</t>
  </si>
  <si>
    <t>פועלים הנפ אג32- פועלים הנפקות</t>
  </si>
  <si>
    <t>1940535</t>
  </si>
  <si>
    <t>פועלים הנפקות  אג"ח 36- פועלים הנפקות</t>
  </si>
  <si>
    <t>1940659</t>
  </si>
  <si>
    <t>דיסקונט מנפיקים 4- דיסקונט מנפיקים</t>
  </si>
  <si>
    <t>7480049</t>
  </si>
  <si>
    <t>ilAA+</t>
  </si>
  <si>
    <t>31/08/21</t>
  </si>
  <si>
    <t>וילאר אג"ח 6- וילאר</t>
  </si>
  <si>
    <t>4160115</t>
  </si>
  <si>
    <t>520038910</t>
  </si>
  <si>
    <t>נדלן מניב בישראל</t>
  </si>
  <si>
    <t>23/01/22</t>
  </si>
  <si>
    <t>חשמל     אגח 29- חשמל</t>
  </si>
  <si>
    <t>6000236</t>
  </si>
  <si>
    <t>520000472</t>
  </si>
  <si>
    <t>אנרגיה</t>
  </si>
  <si>
    <t>חשמל  אג"ח 31- חשמל</t>
  </si>
  <si>
    <t>6000285</t>
  </si>
  <si>
    <t>חשמל אג27</t>
  </si>
  <si>
    <t>6000210</t>
  </si>
  <si>
    <t>חשמל אגח 32- חשמל</t>
  </si>
  <si>
    <t>6000384</t>
  </si>
  <si>
    <t>21/02/22</t>
  </si>
  <si>
    <t>נמלי ישראל אג "ח א- נמלי ישראל</t>
  </si>
  <si>
    <t>1145564</t>
  </si>
  <si>
    <t>513569780</t>
  </si>
  <si>
    <t>Aa1.il</t>
  </si>
  <si>
    <t>נמלי ישראל אג"ח ב- נמלי ישראל</t>
  </si>
  <si>
    <t>1145572</t>
  </si>
  <si>
    <t>נתיבי הגז אג"ח ד- נתיבי הגז</t>
  </si>
  <si>
    <t>1147503</t>
  </si>
  <si>
    <t>513436394</t>
  </si>
  <si>
    <t>עזריאלי  אגח ז- קבוצת עזריאלי</t>
  </si>
  <si>
    <t>1178672</t>
  </si>
  <si>
    <t>510960719</t>
  </si>
  <si>
    <t>עזריאלי אג"ח ד</t>
  </si>
  <si>
    <t>1138650</t>
  </si>
  <si>
    <t>עזריאלי אג"ח ה- קבוצת עזריאלי</t>
  </si>
  <si>
    <t>1156603</t>
  </si>
  <si>
    <t>עזריאלי אג"ח ו- קבוצת עזריאלי</t>
  </si>
  <si>
    <t>1156611</t>
  </si>
  <si>
    <t>עזריאלי אג2- קבוצת עזריאלי</t>
  </si>
  <si>
    <t>1134436</t>
  </si>
  <si>
    <t>עזריאלי אגח ח- קבוצת עזריאלי</t>
  </si>
  <si>
    <t>1178680</t>
  </si>
  <si>
    <t>פועלים הנפקות אגח 15- פועלים הנפקות</t>
  </si>
  <si>
    <t>1940543</t>
  </si>
  <si>
    <t>16/11/21</t>
  </si>
  <si>
    <t>פועלים הנפקות התח.14- פועלים הנפקות</t>
  </si>
  <si>
    <t>1940501</t>
  </si>
  <si>
    <t>19/11/21</t>
  </si>
  <si>
    <t>רכבת ישר  אגח ג- רכבת ישראל</t>
  </si>
  <si>
    <t>1177625</t>
  </si>
  <si>
    <t>520043613</t>
  </si>
  <si>
    <t>21/11/21</t>
  </si>
  <si>
    <t>אמות  אגח ח- אמות</t>
  </si>
  <si>
    <t>520026683</t>
  </si>
  <si>
    <t>ilAA</t>
  </si>
  <si>
    <t>אמות אג ו'- אמות</t>
  </si>
  <si>
    <t>1158609</t>
  </si>
  <si>
    <t>אמות אג2- אמות</t>
  </si>
  <si>
    <t>1126630</t>
  </si>
  <si>
    <t>01/03/22</t>
  </si>
  <si>
    <t>אמות אג4- אמות</t>
  </si>
  <si>
    <t>1133149</t>
  </si>
  <si>
    <t>21/10/21</t>
  </si>
  <si>
    <t>ארפורט אג 9- איירפורט סיטי</t>
  </si>
  <si>
    <t>1160944</t>
  </si>
  <si>
    <t>511659401</t>
  </si>
  <si>
    <t>ארפורט סיטי אג"ח 5- איירפורט סיטי</t>
  </si>
  <si>
    <t>1133487</t>
  </si>
  <si>
    <t>ביג  אגח יג- ביג</t>
  </si>
  <si>
    <t>1159516</t>
  </si>
  <si>
    <t>513623314</t>
  </si>
  <si>
    <t>ביג אג"ח יא- ביג</t>
  </si>
  <si>
    <t>1151117</t>
  </si>
  <si>
    <t>ביג אגח ח- ביג</t>
  </si>
  <si>
    <t>1138924</t>
  </si>
  <si>
    <t>20/02/22</t>
  </si>
  <si>
    <t>ביג אגח טז</t>
  </si>
  <si>
    <t>1168442</t>
  </si>
  <si>
    <t>ביג אגח יד- ביג</t>
  </si>
  <si>
    <t>1161512</t>
  </si>
  <si>
    <t>21/03/22</t>
  </si>
  <si>
    <t>ביג אגח יז</t>
  </si>
  <si>
    <t>1168459</t>
  </si>
  <si>
    <t>גב ים  אגח 9</t>
  </si>
  <si>
    <t>7590219</t>
  </si>
  <si>
    <t>520001736</t>
  </si>
  <si>
    <t>גב ים אג"ח 6- גב-ים</t>
  </si>
  <si>
    <t>7590128</t>
  </si>
  <si>
    <t>גב ים אגח י- גב-ים</t>
  </si>
  <si>
    <t>7590284</t>
  </si>
  <si>
    <t>07/03/22</t>
  </si>
  <si>
    <t>מבנה אגח כה- מבנה נדל"ן</t>
  </si>
  <si>
    <t>2260636</t>
  </si>
  <si>
    <t>520024126</t>
  </si>
  <si>
    <t>01/11/21</t>
  </si>
  <si>
    <t>מבני תעש  אגח כ- מבנה נדל"ן</t>
  </si>
  <si>
    <t>2260495</t>
  </si>
  <si>
    <t>מבני תעש אגח יח</t>
  </si>
  <si>
    <t>2260479</t>
  </si>
  <si>
    <t>מבני תעשיה אג17- מבנה נדל"ן</t>
  </si>
  <si>
    <t>2260446</t>
  </si>
  <si>
    <t>17/01/22</t>
  </si>
  <si>
    <t>מבני תעשיה אגח יט</t>
  </si>
  <si>
    <t>2260487</t>
  </si>
  <si>
    <t>08/02/22</t>
  </si>
  <si>
    <t>מבני תעשיה אגח כג- מבנה נדל"ן</t>
  </si>
  <si>
    <t>2260545</t>
  </si>
  <si>
    <t>מליסרון   אגח ו- מליסרון</t>
  </si>
  <si>
    <t>3230125</t>
  </si>
  <si>
    <t>520037789</t>
  </si>
  <si>
    <t>מליסרון  אגח יד</t>
  </si>
  <si>
    <t>3230232</t>
  </si>
  <si>
    <t>מליסרון  אגח יז- מליסרון</t>
  </si>
  <si>
    <t>3230273</t>
  </si>
  <si>
    <t>מליסרון  אגח יט</t>
  </si>
  <si>
    <t>3230398</t>
  </si>
  <si>
    <t>28/10/21</t>
  </si>
  <si>
    <t>מליסרון  אגח16- מליסרון</t>
  </si>
  <si>
    <t>3230265</t>
  </si>
  <si>
    <t>מליסרון אג"ח יג- מליסרון</t>
  </si>
  <si>
    <t>3230224</t>
  </si>
  <si>
    <t>מליסרון אג10- מליסרון</t>
  </si>
  <si>
    <t>3230190</t>
  </si>
  <si>
    <t>מליסרון אג11- מליסרון</t>
  </si>
  <si>
    <t>3230208</t>
  </si>
  <si>
    <t>מליסרון אגח יח- מליסרון</t>
  </si>
  <si>
    <t>3230372</t>
  </si>
  <si>
    <t>מליסרון אגח כ- מליסרון</t>
  </si>
  <si>
    <t>3230422</t>
  </si>
  <si>
    <t>17/08/21</t>
  </si>
  <si>
    <t>פועלים הנפקות אג"ח 18- פועלים הנפקות</t>
  </si>
  <si>
    <t>1940600</t>
  </si>
  <si>
    <t>20/06/18</t>
  </si>
  <si>
    <t>רבוע נדלן אגח ח- רבוע נדלן</t>
  </si>
  <si>
    <t>513765859</t>
  </si>
  <si>
    <t>ריט 1     אגח ו</t>
  </si>
  <si>
    <t>1138544</t>
  </si>
  <si>
    <t>513821488</t>
  </si>
  <si>
    <t>ריט 1  אגח ז- ריט1</t>
  </si>
  <si>
    <t>1171271</t>
  </si>
  <si>
    <t>ריט 1 אגח ה- ריט1</t>
  </si>
  <si>
    <t>1136753</t>
  </si>
  <si>
    <t>ריט אג"ח 4- ריט1</t>
  </si>
  <si>
    <t>1129899</t>
  </si>
  <si>
    <t>09/11/21</t>
  </si>
  <si>
    <t>שופרסל    אגח ו- שופרסל</t>
  </si>
  <si>
    <t>7770217</t>
  </si>
  <si>
    <t>520022732</t>
  </si>
  <si>
    <t>רשתות שיווק</t>
  </si>
  <si>
    <t>שלמה החזקות אג18- שלמה החזקות</t>
  </si>
  <si>
    <t>1410307</t>
  </si>
  <si>
    <t>520034372</t>
  </si>
  <si>
    <t>אדמה אגח  2</t>
  </si>
  <si>
    <t>1110915</t>
  </si>
  <si>
    <t>520043605</t>
  </si>
  <si>
    <t>כימיה, גומי ופלסטיק</t>
  </si>
  <si>
    <t>ilAA-</t>
  </si>
  <si>
    <t>אלוני חץ אג8- אלוני חץ</t>
  </si>
  <si>
    <t>3900271</t>
  </si>
  <si>
    <t>520038506</t>
  </si>
  <si>
    <t>אלרוב נדלן אגחו- אלרוב נדל"ן</t>
  </si>
  <si>
    <t>3870185</t>
  </si>
  <si>
    <t>520038894</t>
  </si>
  <si>
    <t>נדלן מניב בחו"ל</t>
  </si>
  <si>
    <t>בזק אגח 10- בזק</t>
  </si>
  <si>
    <t>2300184</t>
  </si>
  <si>
    <t>520031931</t>
  </si>
  <si>
    <t>בזק אגח 12- בזק</t>
  </si>
  <si>
    <t>2300242</t>
  </si>
  <si>
    <t>בזק אגח 14- בזק</t>
  </si>
  <si>
    <t>2300317</t>
  </si>
  <si>
    <t>בזק.ק6- בזק</t>
  </si>
  <si>
    <t>2300143</t>
  </si>
  <si>
    <t>ביג  אגח יח- ביג</t>
  </si>
  <si>
    <t>1174226</t>
  </si>
  <si>
    <t>Aa3.il</t>
  </si>
  <si>
    <t>ביג אג"ח 15- ביג</t>
  </si>
  <si>
    <t>1162221</t>
  </si>
  <si>
    <t>ביג אג5- ביג</t>
  </si>
  <si>
    <t>1129279</t>
  </si>
  <si>
    <t>ביג אגח ז- ביג</t>
  </si>
  <si>
    <t>1136084</t>
  </si>
  <si>
    <t>ביג ט'- ביג</t>
  </si>
  <si>
    <t>1141050</t>
  </si>
  <si>
    <t>15/11/21</t>
  </si>
  <si>
    <t>34250659</t>
  </si>
  <si>
    <t>10/03/22</t>
  </si>
  <si>
    <t>גזית גלוב אגח טו</t>
  </si>
  <si>
    <t>1260769</t>
  </si>
  <si>
    <t>520033234</t>
  </si>
  <si>
    <t>הראל הנפקות אגח 7- הראל ביטוח מימון והנפקות</t>
  </si>
  <si>
    <t>1126077</t>
  </si>
  <si>
    <t>513834200</t>
  </si>
  <si>
    <t>ביטוח</t>
  </si>
  <si>
    <t>08/11/21</t>
  </si>
  <si>
    <t>יוניברסל אג1- יוניברסל מוטורס-UMI</t>
  </si>
  <si>
    <t>1141639</t>
  </si>
  <si>
    <t>511809071</t>
  </si>
  <si>
    <t>מסחר</t>
  </si>
  <si>
    <t>יוניברסל אגח ג- יוניברסל מוטורס-UMI</t>
  </si>
  <si>
    <t>1160670</t>
  </si>
  <si>
    <t>ירושלים הנ אגח טו- ירושלים הנפקות</t>
  </si>
  <si>
    <t>1161769</t>
  </si>
  <si>
    <t>513682146</t>
  </si>
  <si>
    <t>ירושלים הנ אגח יח- ירושלים הנפקות</t>
  </si>
  <si>
    <t>1182054</t>
  </si>
  <si>
    <t>25/11/21</t>
  </si>
  <si>
    <t>ירושלים הנפקות 13- ירושלים הנפקות</t>
  </si>
  <si>
    <t>1142512</t>
  </si>
  <si>
    <t>ישרס אגח טז- ישרס</t>
  </si>
  <si>
    <t>6130223</t>
  </si>
  <si>
    <t>520017807</t>
  </si>
  <si>
    <t>כללביט אג7</t>
  </si>
  <si>
    <t>1132950</t>
  </si>
  <si>
    <t>513754069</t>
  </si>
  <si>
    <t>מגה אור אג8- מגה אור</t>
  </si>
  <si>
    <t>1147602</t>
  </si>
  <si>
    <t>513257873</t>
  </si>
  <si>
    <t>מז טפ הנפ נד 56- מזרחי טפחות הנפק</t>
  </si>
  <si>
    <t>2310415</t>
  </si>
  <si>
    <t>15/06/21</t>
  </si>
  <si>
    <t>מנורה מבטחים גיוס הון אג"ח א'- מנורה מבטחים גיוס הון</t>
  </si>
  <si>
    <t>1103670</t>
  </si>
  <si>
    <t>513937714</t>
  </si>
  <si>
    <t>16/11/17</t>
  </si>
  <si>
    <t>סלע נדל"ן אג"ח 2- סלע קפיטל נדל"ן</t>
  </si>
  <si>
    <t>1132927</t>
  </si>
  <si>
    <t>513992529</t>
  </si>
  <si>
    <t>13/02/22</t>
  </si>
  <si>
    <t>סלע נדל"ן אג3</t>
  </si>
  <si>
    <t>1138973</t>
  </si>
  <si>
    <t>סלע נדלן  אגח ד- סלע קפיטל נדל"ן</t>
  </si>
  <si>
    <t>1167147</t>
  </si>
  <si>
    <t>פניקס הון אגח ה- הפניקס גיוסי הון</t>
  </si>
  <si>
    <t>1135417</t>
  </si>
  <si>
    <t>514290345</t>
  </si>
  <si>
    <t>02/11/21</t>
  </si>
  <si>
    <t>רבוע נדלן אגח ז- רבוע נדלן</t>
  </si>
  <si>
    <t>1140615</t>
  </si>
  <si>
    <t>11/01/22</t>
  </si>
  <si>
    <t>אשטרום נכ אגח 12- אשטרום נכסים</t>
  </si>
  <si>
    <t>2510279</t>
  </si>
  <si>
    <t>520036617</t>
  </si>
  <si>
    <t>ilA+</t>
  </si>
  <si>
    <t>אשטרום נכסים אג"ח 11</t>
  </si>
  <si>
    <t>2510238</t>
  </si>
  <si>
    <t>גזית גלוב אג11- גזית גלוב</t>
  </si>
  <si>
    <t>1260546</t>
  </si>
  <si>
    <t>גזית גלוב אגח יג- גזית גלוב</t>
  </si>
  <si>
    <t>1260652</t>
  </si>
  <si>
    <t>גזית גלוב אגח יד- גזית גלוב</t>
  </si>
  <si>
    <t>1260736</t>
  </si>
  <si>
    <t>גזית גלוב אגחטז- גזית גלוב</t>
  </si>
  <si>
    <t>1260785</t>
  </si>
  <si>
    <t>24/10/21</t>
  </si>
  <si>
    <t>גירון     אגח ו- גירון פיתוח</t>
  </si>
  <si>
    <t>1139849</t>
  </si>
  <si>
    <t>520044520</t>
  </si>
  <si>
    <t>A1.il</t>
  </si>
  <si>
    <t>גירון  אגח ח- גירון פיתוח</t>
  </si>
  <si>
    <t>1183151</t>
  </si>
  <si>
    <t>גירון אג"ח 7</t>
  </si>
  <si>
    <t>1142629</t>
  </si>
  <si>
    <t>גלוב אג"ח 12- גזית גלוב</t>
  </si>
  <si>
    <t>1260603</t>
  </si>
  <si>
    <t>ג'נרישן קפ אגח ב- ג'נריישן קפיטל</t>
  </si>
  <si>
    <t>1177526</t>
  </si>
  <si>
    <t>515846558</t>
  </si>
  <si>
    <t>21/06/21</t>
  </si>
  <si>
    <t>ג'נרישן קפ אגחג- ג'נריישן קפיטל</t>
  </si>
  <si>
    <t>1184555</t>
  </si>
  <si>
    <t>השקעה ואחזקות</t>
  </si>
  <si>
    <t>מגה אור  אגח  י- מגה אור</t>
  </si>
  <si>
    <t>1178367</t>
  </si>
  <si>
    <t>מגה אור  אגח יא- מגה אור</t>
  </si>
  <si>
    <t>1178375</t>
  </si>
  <si>
    <t>12/07/21</t>
  </si>
  <si>
    <t>מגה אור אג"ח 4- מגה אור</t>
  </si>
  <si>
    <t>1130632</t>
  </si>
  <si>
    <t>12/01/22</t>
  </si>
  <si>
    <t>מגה אור החזקות אג"ח 6</t>
  </si>
  <si>
    <t>1138668</t>
  </si>
  <si>
    <t>פז נפט    אגח ז- פז חברת הנפט</t>
  </si>
  <si>
    <t>1142595</t>
  </si>
  <si>
    <t>510216054</t>
  </si>
  <si>
    <t>קיסטון ריט אגחא- קיסטון ריט</t>
  </si>
  <si>
    <t>1182187</t>
  </si>
  <si>
    <t>515983476</t>
  </si>
  <si>
    <t>05/12/21</t>
  </si>
  <si>
    <t>רבוע נדלן אג"ח 5</t>
  </si>
  <si>
    <t>1130467</t>
  </si>
  <si>
    <t>רבוע נדלן אג9- רבוע נדלן</t>
  </si>
  <si>
    <t>1174556</t>
  </si>
  <si>
    <t>רבוע נדלן אגח ו- רבוע נדלן</t>
  </si>
  <si>
    <t>1140607</t>
  </si>
  <si>
    <t>אדגר      אגח י- אדגר השקעות</t>
  </si>
  <si>
    <t>1820208</t>
  </si>
  <si>
    <t>520035171</t>
  </si>
  <si>
    <t>A2.il</t>
  </si>
  <si>
    <t>אדגר אג"ח 9- אדגר השקעות</t>
  </si>
  <si>
    <t>1820190</t>
  </si>
  <si>
    <t>אדגר אגח יב- אדגר השקעות</t>
  </si>
  <si>
    <t>1820331</t>
  </si>
  <si>
    <t>10/01/22</t>
  </si>
  <si>
    <t>אלדן תחבו אגח ז- אלדן תחבורה</t>
  </si>
  <si>
    <t>1184779</t>
  </si>
  <si>
    <t>510454333</t>
  </si>
  <si>
    <t>ilA</t>
  </si>
  <si>
    <t>אלון רבוע אגח ז- אלון רבוע כחול</t>
  </si>
  <si>
    <t>1183979</t>
  </si>
  <si>
    <t>520042847</t>
  </si>
  <si>
    <t>26/01/22</t>
  </si>
  <si>
    <t>אספן גרופ אגח ט- אספן גרופ</t>
  </si>
  <si>
    <t>3130424</t>
  </si>
  <si>
    <t>520037540</t>
  </si>
  <si>
    <t>19/10/21</t>
  </si>
  <si>
    <t>510560188</t>
  </si>
  <si>
    <t>18/11/21</t>
  </si>
  <si>
    <t>אפי נכסים אגח יג- אפי נכסים</t>
  </si>
  <si>
    <t>אפי נכסים אגחיד- אפי נכסים</t>
  </si>
  <si>
    <t>1184530</t>
  </si>
  <si>
    <t>אפריקה ישראל נכסים בע"מ אג"ח 7</t>
  </si>
  <si>
    <t>1132232</t>
  </si>
  <si>
    <t>אפריקה נכס אגחח- אפי נכסים</t>
  </si>
  <si>
    <t>1142231</t>
  </si>
  <si>
    <t>אשטרום נכ אגח10</t>
  </si>
  <si>
    <t>2510204</t>
  </si>
  <si>
    <t>אשטרום נכסים אגח 8- אשטרום נכסים</t>
  </si>
  <si>
    <t>2510162</t>
  </si>
  <si>
    <t>אשטרום קב אגח ד- אשטרום קבוצה</t>
  </si>
  <si>
    <t>1182989</t>
  </si>
  <si>
    <t>510381601</t>
  </si>
  <si>
    <t>בנייה</t>
  </si>
  <si>
    <t>27/12/21</t>
  </si>
  <si>
    <t>מימון ישיר אג ב- מימון ישיר קב</t>
  </si>
  <si>
    <t>1168145</t>
  </si>
  <si>
    <t>513893123</t>
  </si>
  <si>
    <t>אשראי חוץ בנקאי</t>
  </si>
  <si>
    <t>19/01/22</t>
  </si>
  <si>
    <t>מימון ישיר אגח ד- מימון ישיר קב</t>
  </si>
  <si>
    <t>מימון ישיר אגחג</t>
  </si>
  <si>
    <t>1171214</t>
  </si>
  <si>
    <t>מנרב    אגח  ד- מנרב אחזקות</t>
  </si>
  <si>
    <t>1550169</t>
  </si>
  <si>
    <t>520034505</t>
  </si>
  <si>
    <t>מנרב אג"ח ב- מנרב אחזקות</t>
  </si>
  <si>
    <t>1550052</t>
  </si>
  <si>
    <t>שיכון ובינוי אג6- שיכון ובינוי</t>
  </si>
  <si>
    <t>1129733</t>
  </si>
  <si>
    <t>520036104</t>
  </si>
  <si>
    <t>שיכון ובינוי אג8- שיכון ובינוי</t>
  </si>
  <si>
    <t>1135888</t>
  </si>
  <si>
    <t>שיכון ובינוי אגח 5- שיכון ובינוי</t>
  </si>
  <si>
    <t>1125210</t>
  </si>
  <si>
    <t>או פי סי אגח 2</t>
  </si>
  <si>
    <t>1166057</t>
  </si>
  <si>
    <t>514401702</t>
  </si>
  <si>
    <t>ilA-</t>
  </si>
  <si>
    <t>בראק אן.וי אג"ח 2- בראק אן וי</t>
  </si>
  <si>
    <t>A3.il</t>
  </si>
  <si>
    <t>דליה אגח א- דליה אנרגיה</t>
  </si>
  <si>
    <t>516269248</t>
  </si>
  <si>
    <t>13/03/22</t>
  </si>
  <si>
    <t>הכשרת הישוב אג23- הכשרת הישוב</t>
  </si>
  <si>
    <t>6120323</t>
  </si>
  <si>
    <t>520020116</t>
  </si>
  <si>
    <t>מגוריט אג1- מגוריט</t>
  </si>
  <si>
    <t>1141712</t>
  </si>
  <si>
    <t>515434074</t>
  </si>
  <si>
    <t>מגוריט אגח ב- מגוריט</t>
  </si>
  <si>
    <t>27/01/22</t>
  </si>
  <si>
    <t>מגוריט אגח ג- מגוריט</t>
  </si>
  <si>
    <t>21/12/21</t>
  </si>
  <si>
    <t>נכסים ובנין אגח 4- נכסים ובנין</t>
  </si>
  <si>
    <t>6990154</t>
  </si>
  <si>
    <t>520025438</t>
  </si>
  <si>
    <t>רני צים   אגח ב- רני צים</t>
  </si>
  <si>
    <t>1171834</t>
  </si>
  <si>
    <t>514353671</t>
  </si>
  <si>
    <t>520033309</t>
  </si>
  <si>
    <t>ilBBB+</t>
  </si>
  <si>
    <t>חג'ג' אג9- חג'ג' נדלן</t>
  </si>
  <si>
    <t>מישורים אגח ח'- מישורים</t>
  </si>
  <si>
    <t>1143163</t>
  </si>
  <si>
    <t>511491839</t>
  </si>
  <si>
    <t>Baa1.il</t>
  </si>
  <si>
    <t>מישורים אגח ט- מישורים</t>
  </si>
  <si>
    <t>18/10/21</t>
  </si>
  <si>
    <t>דיסקונט הש אג6- דיסקונט השקעות</t>
  </si>
  <si>
    <t>6390207</t>
  </si>
  <si>
    <t>520023896</t>
  </si>
  <si>
    <t>ilBBB</t>
  </si>
  <si>
    <t>דוראל  אגח א- דוראל אנרגיה</t>
  </si>
  <si>
    <t>515364891</t>
  </si>
  <si>
    <t>אנרגיה מתחדשת</t>
  </si>
  <si>
    <t>12/10/21</t>
  </si>
  <si>
    <t>חלל תקשורת אגח יח- חלל תקשורת</t>
  </si>
  <si>
    <t>1158518</t>
  </si>
  <si>
    <t>511396046</t>
  </si>
  <si>
    <t>23/06/19</t>
  </si>
  <si>
    <t>חנן מור אג 9- חנן מור</t>
  </si>
  <si>
    <t>1160506</t>
  </si>
  <si>
    <t>513605519</t>
  </si>
  <si>
    <t>29/09/21</t>
  </si>
  <si>
    <t>מניבים ריט אג"ח 1- מניבים ריט</t>
  </si>
  <si>
    <t>1140581</t>
  </si>
  <si>
    <t>515327120</t>
  </si>
  <si>
    <t>מניבים ריט אג"ח ב- מניבים ריט</t>
  </si>
  <si>
    <t>1155928</t>
  </si>
  <si>
    <t>29/11/21</t>
  </si>
  <si>
    <t>מניבים ריט אגחג- מניבים ריט</t>
  </si>
  <si>
    <t>1177658</t>
  </si>
  <si>
    <t>משק אנרג  אגח א</t>
  </si>
  <si>
    <t>1169531</t>
  </si>
  <si>
    <t>516167343</t>
  </si>
  <si>
    <t>03/02/22</t>
  </si>
  <si>
    <t>נופר אנרג אגח א- נופר אנרג'י</t>
  </si>
  <si>
    <t>1179340</t>
  </si>
  <si>
    <t>514599943</t>
  </si>
  <si>
    <t>סולאיר אגח א- סולאיר</t>
  </si>
  <si>
    <t>1183730</t>
  </si>
  <si>
    <t>516046307</t>
  </si>
  <si>
    <t>20/01/22</t>
  </si>
  <si>
    <t>פריים אנרג'י אגח ב- פריים אנרג'י</t>
  </si>
  <si>
    <t>1184662</t>
  </si>
  <si>
    <t>514902147</t>
  </si>
  <si>
    <t>22/02/22</t>
  </si>
  <si>
    <t>צור       אגח י- צור שמיר</t>
  </si>
  <si>
    <t>7300171</t>
  </si>
  <si>
    <t>520025586</t>
  </si>
  <si>
    <t>08/12/19</t>
  </si>
  <si>
    <t>ריט אזורים אגח א- ריט אזורים ליוי</t>
  </si>
  <si>
    <t>1175769</t>
  </si>
  <si>
    <t>516117181</t>
  </si>
  <si>
    <t>27/05/21</t>
  </si>
  <si>
    <t>דיסק מנ מסחרי 1- דיסקונט מנפיקים</t>
  </si>
  <si>
    <t>7480320</t>
  </si>
  <si>
    <t>דיסקונט מנפיקים אג"ח יג</t>
  </si>
  <si>
    <t>7480155</t>
  </si>
  <si>
    <t>דיסקונט מנפיקים אג"ח יד</t>
  </si>
  <si>
    <t>7480163</t>
  </si>
  <si>
    <t>הראל פיקד אגח א- הראל פיקדון סחיר</t>
  </si>
  <si>
    <t>1159623</t>
  </si>
  <si>
    <t>515989440</t>
  </si>
  <si>
    <t>14/10/21</t>
  </si>
  <si>
    <t>הראל פיקדון אגח ב- הראל פיקדון סחיר</t>
  </si>
  <si>
    <t>1162502</t>
  </si>
  <si>
    <t>לאומי   אגח 178- לאומי</t>
  </si>
  <si>
    <t>6040323</t>
  </si>
  <si>
    <t>לאומי אג"ח 180- לאומי</t>
  </si>
  <si>
    <t>6040422</t>
  </si>
  <si>
    <t>לאומי אגח 184- לאומי</t>
  </si>
  <si>
    <t>6040604</t>
  </si>
  <si>
    <t>מז טפ הנפ אגח 60- מזרחי טפחות הנפק</t>
  </si>
  <si>
    <t>2310456</t>
  </si>
  <si>
    <t>מזרחי  טפ הנפק   40</t>
  </si>
  <si>
    <t>2310167</t>
  </si>
  <si>
    <t>מזרחי הנפקות אג"ח   41- מזרחי טפחות הנפק</t>
  </si>
  <si>
    <t>2310175</t>
  </si>
  <si>
    <t>עמידר אגח א- עמידר</t>
  </si>
  <si>
    <t>1143585</t>
  </si>
  <si>
    <t>520017393</t>
  </si>
  <si>
    <t>פועלים  אגח 100- פועלים</t>
  </si>
  <si>
    <t>6620488</t>
  </si>
  <si>
    <t>דיסקונט הת11- דיסקונט</t>
  </si>
  <si>
    <t>6910137</t>
  </si>
  <si>
    <t>520007030</t>
  </si>
  <si>
    <t>31/12/20</t>
  </si>
  <si>
    <t>חשמל     אגח 26- חשמל</t>
  </si>
  <si>
    <t>6000202</t>
  </si>
  <si>
    <t>חשמל אג"ח 30- חשמל</t>
  </si>
  <si>
    <t>6000277</t>
  </si>
  <si>
    <t>נמלי ישראל אג"ח ג- נמלי ישראל</t>
  </si>
  <si>
    <t>1145580</t>
  </si>
  <si>
    <t>פועלים הנפקות הת 16- פועלים הנפקות</t>
  </si>
  <si>
    <t>1940550</t>
  </si>
  <si>
    <t>08/03/22</t>
  </si>
  <si>
    <t>שטראוס    אגח ה- שטראוס גרופ</t>
  </si>
  <si>
    <t>7460389</t>
  </si>
  <si>
    <t>520003781</t>
  </si>
  <si>
    <t>מזון</t>
  </si>
  <si>
    <t>שטראוס    אגח ו- שטראוס גרופ</t>
  </si>
  <si>
    <t>7460421</t>
  </si>
  <si>
    <t>תעשיה אוירית אג"ח 4</t>
  </si>
  <si>
    <t>1133131</t>
  </si>
  <si>
    <t>520027194</t>
  </si>
  <si>
    <t>ביטחוניות</t>
  </si>
  <si>
    <t>איי.סי.אל אגח ז- איי.סי.אל</t>
  </si>
  <si>
    <t>2810372</t>
  </si>
  <si>
    <t>520027830</t>
  </si>
  <si>
    <t>אלביט מע' אגח ב- אלביט מערכות</t>
  </si>
  <si>
    <t>1178235</t>
  </si>
  <si>
    <t>520043027</t>
  </si>
  <si>
    <t>אמות      אגח ה- אמות</t>
  </si>
  <si>
    <t>1138114</t>
  </si>
  <si>
    <t>אמות אגח ז- אמות</t>
  </si>
  <si>
    <t>1162866</t>
  </si>
  <si>
    <t>אקויטל    אגח 2- אקויטל</t>
  </si>
  <si>
    <t>7550122</t>
  </si>
  <si>
    <t>520030859</t>
  </si>
  <si>
    <t>אקויטל אגח 3- אקויטל</t>
  </si>
  <si>
    <t>7550148</t>
  </si>
  <si>
    <t>ביג אג6- ביג</t>
  </si>
  <si>
    <t>1132521</t>
  </si>
  <si>
    <t>גב ים אג8- גב-ים</t>
  </si>
  <si>
    <t>7590151</t>
  </si>
  <si>
    <t>דה זראסאי אג5- דה זראסאי גרופ</t>
  </si>
  <si>
    <t>1169556</t>
  </si>
  <si>
    <t>1744984</t>
  </si>
  <si>
    <t>הראל השק אגח א- הראל השקעות</t>
  </si>
  <si>
    <t>5850110</t>
  </si>
  <si>
    <t>520033986</t>
  </si>
  <si>
    <t>Aa2.il</t>
  </si>
  <si>
    <t>וילאר אגח 7- וילאר</t>
  </si>
  <si>
    <t>4160149</t>
  </si>
  <si>
    <t>וילאר אגח ח- וילאר</t>
  </si>
  <si>
    <t>4160156</t>
  </si>
  <si>
    <t>זה זראסאי אג4- דה זראסאי גרופ</t>
  </si>
  <si>
    <t>1147560</t>
  </si>
  <si>
    <t>ישראכרט אגח א- ישראכרט</t>
  </si>
  <si>
    <t>1157536</t>
  </si>
  <si>
    <t>510706153</t>
  </si>
  <si>
    <t>שרותים פיננסים</t>
  </si>
  <si>
    <t>ישראמקו   אג3- ישראמקו יהש</t>
  </si>
  <si>
    <t>2320232</t>
  </si>
  <si>
    <t>550010003</t>
  </si>
  <si>
    <t>חיפושי נפט וגז</t>
  </si>
  <si>
    <t>כיל       אגח ה</t>
  </si>
  <si>
    <t>2810299</t>
  </si>
  <si>
    <t>מבנה תעשיה אג16</t>
  </si>
  <si>
    <t>2260438</t>
  </si>
  <si>
    <t>מגדל הון  אגח ד- מגדל ביטוח הון</t>
  </si>
  <si>
    <t>1137033</t>
  </si>
  <si>
    <t>513230029</t>
  </si>
  <si>
    <t>מליסרון אגח טו</t>
  </si>
  <si>
    <t>3230240</t>
  </si>
  <si>
    <t>מנורה מב  אגח ג- מנורה מבטחים החזקות</t>
  </si>
  <si>
    <t>5660063</t>
  </si>
  <si>
    <t>520007469</t>
  </si>
  <si>
    <t>נפטא אגח ח- נפטא</t>
  </si>
  <si>
    <t>6430169</t>
  </si>
  <si>
    <t>520020942</t>
  </si>
  <si>
    <t>סאמיט     אגח י- סאמיט</t>
  </si>
  <si>
    <t>1143395</t>
  </si>
  <si>
    <t>520043720</t>
  </si>
  <si>
    <t>סאמיט אג6- סאמיט</t>
  </si>
  <si>
    <t>1130939</t>
  </si>
  <si>
    <t>סילברסטין אגח א- סילברסטין נכסים</t>
  </si>
  <si>
    <t>1145598</t>
  </si>
  <si>
    <t>1737</t>
  </si>
  <si>
    <t>סילברסטין אגח ב- סילברסטין נכסים</t>
  </si>
  <si>
    <t>1160597</t>
  </si>
  <si>
    <t>שופרסל אג"ח ז- שופרסל</t>
  </si>
  <si>
    <t>7770258</t>
  </si>
  <si>
    <t>שופרסל אג5- שופרסל</t>
  </si>
  <si>
    <t>7770209</t>
  </si>
  <si>
    <t>שלמה החז אגח יז- שלמה החזקות</t>
  </si>
  <si>
    <t>1410299</t>
  </si>
  <si>
    <t>אלוני חץ אג10- אלוני חץ</t>
  </si>
  <si>
    <t>3900362</t>
  </si>
  <si>
    <t>אלוני חץ אג9- אלוני חץ</t>
  </si>
  <si>
    <t>3900354</t>
  </si>
  <si>
    <t>אלוני חץ אגח יב- אלוני חץ</t>
  </si>
  <si>
    <t>31/10/21</t>
  </si>
  <si>
    <t>אלקו אגח יג- אלקו</t>
  </si>
  <si>
    <t>6940233</t>
  </si>
  <si>
    <t>520025370</t>
  </si>
  <si>
    <t>אלקטרה צר אגח א- אלקטרה צריכה</t>
  </si>
  <si>
    <t>5010335</t>
  </si>
  <si>
    <t>520039967</t>
  </si>
  <si>
    <t>07/02/22</t>
  </si>
  <si>
    <t>בזק       אגח 9</t>
  </si>
  <si>
    <t>2300176</t>
  </si>
  <si>
    <t>בזק אג7- בזק</t>
  </si>
  <si>
    <t>2300150</t>
  </si>
  <si>
    <t>20/04/20</t>
  </si>
  <si>
    <t>בזק אגח 11- בזק</t>
  </si>
  <si>
    <t>2300234</t>
  </si>
  <si>
    <t>בזק אגח 13- בזק</t>
  </si>
  <si>
    <t>2300309</t>
  </si>
  <si>
    <t>ביג אגח יט- ביג</t>
  </si>
  <si>
    <t>1181007</t>
  </si>
  <si>
    <t>דה זראסאי אגח ג- דה זראסאי גרופ</t>
  </si>
  <si>
    <t>1137975</t>
  </si>
  <si>
    <t>הפניקס אג4- הפניקס</t>
  </si>
  <si>
    <t>7670250</t>
  </si>
  <si>
    <t>520017450</t>
  </si>
  <si>
    <t>הראל הנ אג14- הראל ביטוח מימון והנפקות</t>
  </si>
  <si>
    <t>1143122</t>
  </si>
  <si>
    <t>הראל הנ אג15- הראל ביטוח מימון והנפקות</t>
  </si>
  <si>
    <t>1143130</t>
  </si>
  <si>
    <t>הראל הנפ אגח טז- הראל ביטוח מימון והנפקות</t>
  </si>
  <si>
    <t>1157601</t>
  </si>
  <si>
    <t>הראל הנפ אגח יא- הראל ביטוח מימון והנפקות</t>
  </si>
  <si>
    <t>1136316</t>
  </si>
  <si>
    <t>הראל הנפקות אג יב- הראל ביטוח מימון והנפקות</t>
  </si>
  <si>
    <t>1138163</t>
  </si>
  <si>
    <t>הראל הנפקות אג יג- הראל ביטוח מימון והנפקות</t>
  </si>
  <si>
    <t>1138171</t>
  </si>
  <si>
    <t>הראל הנפקות אגח יז- הראל ביטוח מימון והנפקות</t>
  </si>
  <si>
    <t>1161454</t>
  </si>
  <si>
    <t>ווסטדייל  אגח א- ווסטדייל אמריקה</t>
  </si>
  <si>
    <t>1157577</t>
  </si>
  <si>
    <t>1772</t>
  </si>
  <si>
    <t>וורטון אגח א- וורטון פרופרטיז</t>
  </si>
  <si>
    <t>1140169</t>
  </si>
  <si>
    <t>1866231</t>
  </si>
  <si>
    <t>טאואר     אגח ז</t>
  </si>
  <si>
    <t>1138494</t>
  </si>
  <si>
    <t>520041997</t>
  </si>
  <si>
    <t>מוליכים למחצה</t>
  </si>
  <si>
    <t>יוניברסל  אגח ד- יוניברסל מוטורס-UMI</t>
  </si>
  <si>
    <t>1172253</t>
  </si>
  <si>
    <t>יוניברסל אגח ב- יוניברסל מוטורס-UMI</t>
  </si>
  <si>
    <t>1141647</t>
  </si>
  <si>
    <t>ישרס אג"ח 14- ישרס</t>
  </si>
  <si>
    <t>6130199</t>
  </si>
  <si>
    <t>כלל ביטוח  אגח יא- כללביט מימון</t>
  </si>
  <si>
    <t>1160647</t>
  </si>
  <si>
    <t>כלל ביטוח אג"ח 8- כללביט מימון</t>
  </si>
  <si>
    <t>1132968</t>
  </si>
  <si>
    <t>כללביט  אגח יב- כללביט מימון</t>
  </si>
  <si>
    <t>1179928</t>
  </si>
  <si>
    <t>כללביט אגח  י- כללביט מימון</t>
  </si>
  <si>
    <t>1136068</t>
  </si>
  <si>
    <t>מגדל הון  אג"ח ז- מגדל ביטוח הון</t>
  </si>
  <si>
    <t>1156041</t>
  </si>
  <si>
    <t>מגדל הון  אגח ה</t>
  </si>
  <si>
    <t>1139286</t>
  </si>
  <si>
    <t>מגדל הון  אגח ו- מגדל ביטוח הון</t>
  </si>
  <si>
    <t>1142785</t>
  </si>
  <si>
    <t>מגדל הון אג"ח 3- מגדל ביטוח הון</t>
  </si>
  <si>
    <t>1135862</t>
  </si>
  <si>
    <t>מגדל הון אגח ח- מגדל ביטוח הון</t>
  </si>
  <si>
    <t>1182955</t>
  </si>
  <si>
    <t>26/12/21</t>
  </si>
  <si>
    <t>מנורה הון התח ד- מנורה מבטחים גיוס הון</t>
  </si>
  <si>
    <t>1135920</t>
  </si>
  <si>
    <t>נמקו      אגח א- נמקו ריאלטי</t>
  </si>
  <si>
    <t>1139575</t>
  </si>
  <si>
    <t>1665</t>
  </si>
  <si>
    <t>נמקו אגח ב- נמקו ריאלטי</t>
  </si>
  <si>
    <t>1160258</t>
  </si>
  <si>
    <t>פורמולה אג"ח 1- פורמולה מערכות</t>
  </si>
  <si>
    <t>2560142</t>
  </si>
  <si>
    <t>520036690</t>
  </si>
  <si>
    <t>שרותי מידע</t>
  </si>
  <si>
    <t>22/03/22</t>
  </si>
  <si>
    <t>פורמולה אג"ח ג'- פורמולה מערכות</t>
  </si>
  <si>
    <t>2560209</t>
  </si>
  <si>
    <t>פניקס הון אג"ח 4- הפניקס גיוסי הון</t>
  </si>
  <si>
    <t>1133529</t>
  </si>
  <si>
    <t>פניקס הון אג"ח 8- הפניקס גיוסי הון</t>
  </si>
  <si>
    <t>1139815</t>
  </si>
  <si>
    <t>פניקס הון אגח ו- הפניקס גיוסי הון</t>
  </si>
  <si>
    <t>1136696</t>
  </si>
  <si>
    <t>פניקס הון אגח ט- הפניקס גיוסי הון</t>
  </si>
  <si>
    <t>1155522</t>
  </si>
  <si>
    <t>פניקס הון אגח י- הפניקס גיוסי הון</t>
  </si>
  <si>
    <t>1155530</t>
  </si>
  <si>
    <t>פניקס הון אגח יא- הפניקס גיוסי הון</t>
  </si>
  <si>
    <t>1159359</t>
  </si>
  <si>
    <t>1900288</t>
  </si>
  <si>
    <t>07/11/21</t>
  </si>
  <si>
    <t>פסיפיק אגח ב- פסיפיק אוק</t>
  </si>
  <si>
    <t>אבגול     אגח ג- אבגול</t>
  </si>
  <si>
    <t>1133289</t>
  </si>
  <si>
    <t>510119068</t>
  </si>
  <si>
    <t>עץ, נייר ודפוס</t>
  </si>
  <si>
    <t>אלקטרה  אג"ח ה'- אלקטרה</t>
  </si>
  <si>
    <t>7390222</t>
  </si>
  <si>
    <t>520028911</t>
  </si>
  <si>
    <t>אלקטרה אג"ח 4</t>
  </si>
  <si>
    <t>7390149</t>
  </si>
  <si>
    <t>אמ.ג'יג'י אג"ח א'- אמ.ג'י.ג'י</t>
  </si>
  <si>
    <t>1155795</t>
  </si>
  <si>
    <t>1761</t>
  </si>
  <si>
    <t>אמ.ג'יג'י אגח ב- אמ.ג'י.ג'י</t>
  </si>
  <si>
    <t>1160811</t>
  </si>
  <si>
    <t>דלתא.ק1- דלתא</t>
  </si>
  <si>
    <t>6270144</t>
  </si>
  <si>
    <t>520025602</t>
  </si>
  <si>
    <t>דמרי      אגח ז- דמרי</t>
  </si>
  <si>
    <t>1141191</t>
  </si>
  <si>
    <t>511399388</t>
  </si>
  <si>
    <t>דמרי אג"ח 6- דמרי</t>
  </si>
  <si>
    <t>1136936</t>
  </si>
  <si>
    <t>דמרי אג"ח 8- דמרי</t>
  </si>
  <si>
    <t>1153725</t>
  </si>
  <si>
    <t>דמרי אגח ט</t>
  </si>
  <si>
    <t>1168368</t>
  </si>
  <si>
    <t>וואן תוכנה אג3-דל סחירות מרווח הוגן- וואן טכנולוגיות תוכנה</t>
  </si>
  <si>
    <t>1610187</t>
  </si>
  <si>
    <t>520034695</t>
  </si>
  <si>
    <t>ווסטדייל אגח ב- ווסטדייל אמריקה</t>
  </si>
  <si>
    <t>1161322</t>
  </si>
  <si>
    <t>טמפו משק  אגח ג- טמפו משקאות</t>
  </si>
  <si>
    <t>1162544</t>
  </si>
  <si>
    <t>513682625</t>
  </si>
  <si>
    <t>טמפו משקאות אג2</t>
  </si>
  <si>
    <t>1133511</t>
  </si>
  <si>
    <t>לוינשטיין הנדסה  אגח ג</t>
  </si>
  <si>
    <t>5730080</t>
  </si>
  <si>
    <t>520033424</t>
  </si>
  <si>
    <t>לוינשטיין נכ אגח ג- לוינשטין נכסים</t>
  </si>
  <si>
    <t>1182799</t>
  </si>
  <si>
    <t>511134298</t>
  </si>
  <si>
    <t>לייטסטון  אגח ב- לייטסטון</t>
  </si>
  <si>
    <t>1160746</t>
  </si>
  <si>
    <t>1630</t>
  </si>
  <si>
    <t>לייטסטון אג1- לייטסטון</t>
  </si>
  <si>
    <t>1133891</t>
  </si>
  <si>
    <t>מיטב דש השקעות אגח ד- מיטב דש השקעות</t>
  </si>
  <si>
    <t>1161371</t>
  </si>
  <si>
    <t>520043795</t>
  </si>
  <si>
    <t>ממן       אגח ג- ממן</t>
  </si>
  <si>
    <t>2380053</t>
  </si>
  <si>
    <t>520036435</t>
  </si>
  <si>
    <t>ממן אגח ב- ממן</t>
  </si>
  <si>
    <t>2380046</t>
  </si>
  <si>
    <t>מנורה הון הת אגח ו'- מנורה מבטחים גיוס הון</t>
  </si>
  <si>
    <t>1160241</t>
  </si>
  <si>
    <t>מנורה הון הת5- מנורה מבטחים גיוס הון</t>
  </si>
  <si>
    <t>1143411</t>
  </si>
  <si>
    <t>נייר חדרה אג6- נייר חדרה</t>
  </si>
  <si>
    <t>6320105</t>
  </si>
  <si>
    <t>520018383</t>
  </si>
  <si>
    <t>סופרגז אגח א- סופרגז אנרגיה</t>
  </si>
  <si>
    <t>1167360</t>
  </si>
  <si>
    <t>516077989</t>
  </si>
  <si>
    <t>סטרוברי אגח ג- סטרוברי</t>
  </si>
  <si>
    <t>1179019</t>
  </si>
  <si>
    <t>1863501</t>
  </si>
  <si>
    <t>ספנסר אגח ג- ספנסר אקוויטי</t>
  </si>
  <si>
    <t>1147495</t>
  </si>
  <si>
    <t>1838863</t>
  </si>
  <si>
    <t>פז נפט אג4</t>
  </si>
  <si>
    <t>1132505</t>
  </si>
  <si>
    <t>פז נפט אג5- פז חברת הנפט</t>
  </si>
  <si>
    <t>1139534</t>
  </si>
  <si>
    <t>פז נפט אגח ח- פז חברת הנפט</t>
  </si>
  <si>
    <t>1162817</t>
  </si>
  <si>
    <t>פרטנר     אגח ו- פרטנר</t>
  </si>
  <si>
    <t>1141415</t>
  </si>
  <si>
    <t>520044314</t>
  </si>
  <si>
    <t>פרטנר  אגח ז- פרטנר</t>
  </si>
  <si>
    <t>1156397</t>
  </si>
  <si>
    <t>פתאל אג2- פתאל נכסים (אירופה)</t>
  </si>
  <si>
    <t>1140854</t>
  </si>
  <si>
    <t>515328250</t>
  </si>
  <si>
    <t>קרסו      אגח ג- קרסו מוטורס</t>
  </si>
  <si>
    <t>1141829</t>
  </si>
  <si>
    <t>514065283</t>
  </si>
  <si>
    <t>קרסו  אגח ד- קרסו מוטורס</t>
  </si>
  <si>
    <t>1173566</t>
  </si>
  <si>
    <t>20/03/22</t>
  </si>
  <si>
    <t>קרסו אגח א- קרסו מוטורס</t>
  </si>
  <si>
    <t>1136464</t>
  </si>
  <si>
    <t>קרסו אגח ב- קרסו מוטורס</t>
  </si>
  <si>
    <t>1139591</t>
  </si>
  <si>
    <t>שפיר הנדס אגח ב- שפיר הנדסה</t>
  </si>
  <si>
    <t>1141951</t>
  </si>
  <si>
    <t>514892801</t>
  </si>
  <si>
    <t>מתכת ומוצרי בניה</t>
  </si>
  <si>
    <t>שפיר הנדסה אגח א</t>
  </si>
  <si>
    <t>1136134</t>
  </si>
  <si>
    <t>שפיר הנדסה אגח ג- שפיר הנדסה</t>
  </si>
  <si>
    <t>1178417</t>
  </si>
  <si>
    <t>*אלבר אג15- אלבר שירותי מימונית</t>
  </si>
  <si>
    <t>1138536</t>
  </si>
  <si>
    <t>512025891</t>
  </si>
  <si>
    <t>*אלבר אגח יח- אלבר שירותי מימונית</t>
  </si>
  <si>
    <t>1158740</t>
  </si>
  <si>
    <t>אזורים   אגח 12</t>
  </si>
  <si>
    <t>7150360</t>
  </si>
  <si>
    <t>520025990</t>
  </si>
  <si>
    <t>אזורים   אגח 14- אזורים</t>
  </si>
  <si>
    <t>7150444</t>
  </si>
  <si>
    <t>אזורים אגח 13- אזורים</t>
  </si>
  <si>
    <t>7150410</t>
  </si>
  <si>
    <t>אי.די.אי הנפקות הת ד- איידיאיי הנפקות</t>
  </si>
  <si>
    <t>1133099</t>
  </si>
  <si>
    <t>514486042</t>
  </si>
  <si>
    <t>איי.די.איי. אג"ח ה- איידיאיי הנפקות</t>
  </si>
  <si>
    <t>1155878</t>
  </si>
  <si>
    <t>איידיאייהנ הת ו- איידיאיי הנפקות</t>
  </si>
  <si>
    <t>1183037</t>
  </si>
  <si>
    <t>28/12/21</t>
  </si>
  <si>
    <t>אלדן תחבורה אג3- אלדן תחבורה</t>
  </si>
  <si>
    <t>1140813</t>
  </si>
  <si>
    <t>אלדן תחבורה אגח ב</t>
  </si>
  <si>
    <t>1138254</t>
  </si>
  <si>
    <t>28/02/22</t>
  </si>
  <si>
    <t>אלדן תחבורה אגח ו- אלדן תחבורה</t>
  </si>
  <si>
    <t>1161678</t>
  </si>
  <si>
    <t>אלון רבוע אגח ו- אלון רבוע כחול</t>
  </si>
  <si>
    <t>1169127</t>
  </si>
  <si>
    <t>אנלייט אנ אגח ד- אנלייט אנרגיה</t>
  </si>
  <si>
    <t>7200256</t>
  </si>
  <si>
    <t>520041146</t>
  </si>
  <si>
    <t>אנלייט אנר אג ג- אנלייט אנרגיה</t>
  </si>
  <si>
    <t>7200249</t>
  </si>
  <si>
    <t>06/03/22</t>
  </si>
  <si>
    <t>אנלייט אנרגיה  אגח ה'- אנלייט אנרגיה</t>
  </si>
  <si>
    <t>7200116</t>
  </si>
  <si>
    <t>אנלייט אנרגיה אג ו- אנלייט אנרגיה</t>
  </si>
  <si>
    <t>7200173</t>
  </si>
  <si>
    <t>אנרג'יקס אג ב</t>
  </si>
  <si>
    <t>1168483</t>
  </si>
  <si>
    <t>513901371</t>
  </si>
  <si>
    <t>08/10/20</t>
  </si>
  <si>
    <t>אנרג'יקס אגח א- אנרג'יקס</t>
  </si>
  <si>
    <t>1161751</t>
  </si>
  <si>
    <t>אפי נכסים אגח י- אפי נכסים</t>
  </si>
  <si>
    <t>1160878</t>
  </si>
  <si>
    <t>אפי נכסים אגח יב- אפי נכסים</t>
  </si>
  <si>
    <t>1173764</t>
  </si>
  <si>
    <t>אפריקה מג אגח ה- אפריקה מגורים</t>
  </si>
  <si>
    <t>1162825</t>
  </si>
  <si>
    <t>520034760</t>
  </si>
  <si>
    <t>אפריקה מגורים אג 4- אפריקה מגורים</t>
  </si>
  <si>
    <t>1142645</t>
  </si>
  <si>
    <t>אפריקה נכסים אג"ח ט- אפי נכסים</t>
  </si>
  <si>
    <t>1156470</t>
  </si>
  <si>
    <t>אשדר      אגח ד- אשדר</t>
  </si>
  <si>
    <t>1135607</t>
  </si>
  <si>
    <t>510609761</t>
  </si>
  <si>
    <t>אשדר אגח 5- אשדר</t>
  </si>
  <si>
    <t>1157783</t>
  </si>
  <si>
    <t>אשטרום נכסים אג"ח 9- אשטרום נכסים</t>
  </si>
  <si>
    <t>2510170</t>
  </si>
  <si>
    <t>אשטרום קב אגח ב- אשטרום קבוצה</t>
  </si>
  <si>
    <t>1132331</t>
  </si>
  <si>
    <t>אשטרום קב אגח ג- אשטרום קבוצה</t>
  </si>
  <si>
    <t>1140102</t>
  </si>
  <si>
    <t>בזן   אגח יב- בזן (בתי זיקוק)</t>
  </si>
  <si>
    <t>2590578</t>
  </si>
  <si>
    <t>520036658</t>
  </si>
  <si>
    <t>בזן  אגח י'- בזן (בתי זיקוק)</t>
  </si>
  <si>
    <t>2590511</t>
  </si>
  <si>
    <t>בזן אג"ח 5- בזן (בתי זיקוק)</t>
  </si>
  <si>
    <t>2590388</t>
  </si>
  <si>
    <t>גולד בונד אג3</t>
  </si>
  <si>
    <t>1490051</t>
  </si>
  <si>
    <t>520034349</t>
  </si>
  <si>
    <t>ג'נריישן קפ אגח א- ג'נריישן קפיטל</t>
  </si>
  <si>
    <t>1166222</t>
  </si>
  <si>
    <t>דה לסר אגח ו- דה לסר</t>
  </si>
  <si>
    <t>1167477</t>
  </si>
  <si>
    <t>1513</t>
  </si>
  <si>
    <t>520044322</t>
  </si>
  <si>
    <t>10/11/21</t>
  </si>
  <si>
    <t>הרץ פרופר אגח ב- הרץ פרופרטיס</t>
  </si>
  <si>
    <t>1184753</t>
  </si>
  <si>
    <t>1957081</t>
  </si>
  <si>
    <t>ויקטורי   אגח א- ויקטורי</t>
  </si>
  <si>
    <t>1136126</t>
  </si>
  <si>
    <t>514068980</t>
  </si>
  <si>
    <t>ויתניה    אגח ד- ויתניה</t>
  </si>
  <si>
    <t>1139476</t>
  </si>
  <si>
    <t>512096793</t>
  </si>
  <si>
    <t>חברה לישראל אגח 10</t>
  </si>
  <si>
    <t>5760236</t>
  </si>
  <si>
    <t>520028010</t>
  </si>
  <si>
    <t>חברה לישראל אגח 12- חברה לישראל</t>
  </si>
  <si>
    <t>5760251</t>
  </si>
  <si>
    <t>חברה לישראל אגח 15- חברה לישראל</t>
  </si>
  <si>
    <t>5760327</t>
  </si>
  <si>
    <t>חברה לישראל אגח14- חברה לישראל</t>
  </si>
  <si>
    <t>5760301</t>
  </si>
  <si>
    <t>יצוא אגח א</t>
  </si>
  <si>
    <t>7040082</t>
  </si>
  <si>
    <t>520025156</t>
  </si>
  <si>
    <t>05/08/20</t>
  </si>
  <si>
    <t>מגדלי תיכון אגח ד- מגדלי ים תיכון</t>
  </si>
  <si>
    <t>1159326</t>
  </si>
  <si>
    <t>512719485</t>
  </si>
  <si>
    <t>מגדלי תיכון אגחה</t>
  </si>
  <si>
    <t>1168517</t>
  </si>
  <si>
    <t>נאוי אגח ה- נאוי</t>
  </si>
  <si>
    <t>520036070</t>
  </si>
  <si>
    <t>נכסים ובנין אגח 7- נכסים ובנין</t>
  </si>
  <si>
    <t>6990196</t>
  </si>
  <si>
    <t>נכסים ובנין אגח ט- נכסים ובנין</t>
  </si>
  <si>
    <t>6990212</t>
  </si>
  <si>
    <t>סאות'רן אג"ח ג- סאותרן פרופרטיס</t>
  </si>
  <si>
    <t>1159474</t>
  </si>
  <si>
    <t>1921080</t>
  </si>
  <si>
    <t>סלקום    אגח יא</t>
  </si>
  <si>
    <t>1139252</t>
  </si>
  <si>
    <t>511930125</t>
  </si>
  <si>
    <t>סלקום    אגח יב- סלקום</t>
  </si>
  <si>
    <t>1143080</t>
  </si>
  <si>
    <t>סלקום אג"ח 9</t>
  </si>
  <si>
    <t>1132836</t>
  </si>
  <si>
    <t>ספנסר  אג2- ספנסר אקוויטי</t>
  </si>
  <si>
    <t>1139898</t>
  </si>
  <si>
    <t>פנינסולה אגח ג- פנינסולה</t>
  </si>
  <si>
    <t>3330222</t>
  </si>
  <si>
    <t>520033713</t>
  </si>
  <si>
    <t>פרשקובסקי אגח יג</t>
  </si>
  <si>
    <t>1169309</t>
  </si>
  <si>
    <t>513817817</t>
  </si>
  <si>
    <t>פרשקובסקי אגח יד- פרשקובסקי</t>
  </si>
  <si>
    <t>1183623</t>
  </si>
  <si>
    <t>פתאל אג1</t>
  </si>
  <si>
    <t>1137512</t>
  </si>
  <si>
    <t>פתאל אגח 3- פתאל נכסים (אירופה)</t>
  </si>
  <si>
    <t>1141852</t>
  </si>
  <si>
    <t>פתאל אירו אגח ד- פתאל נכסים (אירופה)</t>
  </si>
  <si>
    <t>1168038</t>
  </si>
  <si>
    <t>קופרליין  אגח ג- קופרליין</t>
  </si>
  <si>
    <t>1167881</t>
  </si>
  <si>
    <t>1648</t>
  </si>
  <si>
    <t>01/09/20</t>
  </si>
  <si>
    <t>שיכון ובינוי אג7- שיכון ובינוי</t>
  </si>
  <si>
    <t>1129741</t>
  </si>
  <si>
    <t>שכון ובי אגח 10- שיכון ובינוי</t>
  </si>
  <si>
    <t>1175132</t>
  </si>
  <si>
    <t>או.פי.סי  אגח ג- או.פי.סי אנרגיה</t>
  </si>
  <si>
    <t>1180355</t>
  </si>
  <si>
    <t>אוריין    אגח ב- אוריין</t>
  </si>
  <si>
    <t>1143379</t>
  </si>
  <si>
    <t>511068256</t>
  </si>
  <si>
    <t>אלון רבוע אגח ד- אלון רבוע כחול</t>
  </si>
  <si>
    <t>1139583</t>
  </si>
  <si>
    <t>אלטיטיוד  אגח א- אלטיטיוד השקעות</t>
  </si>
  <si>
    <t>1143924</t>
  </si>
  <si>
    <t>1963039</t>
  </si>
  <si>
    <t>אלקטרה נדלן אגח ה- אלקטרה נדל"ן</t>
  </si>
  <si>
    <t>1138593</t>
  </si>
  <si>
    <t>510607328</t>
  </si>
  <si>
    <t>אנקור     אגח א- אנקור פרופרטיס</t>
  </si>
  <si>
    <t>1141118</t>
  </si>
  <si>
    <t>1939883</t>
  </si>
  <si>
    <t>אסאר אקורד אגח א- אס.אר אקורד</t>
  </si>
  <si>
    <t>520038670</t>
  </si>
  <si>
    <t>אפקון החזקות אג"ח א- אפקון החזקות</t>
  </si>
  <si>
    <t>5780135</t>
  </si>
  <si>
    <t>520033473</t>
  </si>
  <si>
    <t>20/01/20</t>
  </si>
  <si>
    <t>אקסטל  אגח ג- אקסטל לימיטד</t>
  </si>
  <si>
    <t>1175041</t>
  </si>
  <si>
    <t>1622</t>
  </si>
  <si>
    <t>דה לסר אג"ח ה- דה לסר</t>
  </si>
  <si>
    <t>1135664</t>
  </si>
  <si>
    <t>דור אלון  אגח ה- דור אלון</t>
  </si>
  <si>
    <t>1136761</t>
  </si>
  <si>
    <t>520043878</t>
  </si>
  <si>
    <t>דור אלון  אגח ז- דור אלון</t>
  </si>
  <si>
    <t>1157700</t>
  </si>
  <si>
    <t>דור אלון אג6- דור אלון</t>
  </si>
  <si>
    <t>1140656</t>
  </si>
  <si>
    <t>דורסל אגח ד- דורסל</t>
  </si>
  <si>
    <t>1178128</t>
  </si>
  <si>
    <t>512112806</t>
  </si>
  <si>
    <t>הרץ פרופר אגח א- הרץ פרופרטיס</t>
  </si>
  <si>
    <t>1142603</t>
  </si>
  <si>
    <t>לאומי מסחרי 1- לאומי</t>
  </si>
  <si>
    <t>6040612</t>
  </si>
  <si>
    <t>27/03/22</t>
  </si>
  <si>
    <t>מלרן אגח א- מלרן פרוייקטים</t>
  </si>
  <si>
    <t>1162072</t>
  </si>
  <si>
    <t>514097591</t>
  </si>
  <si>
    <t>מלרן אגח ג- מלרן פרוייקטים</t>
  </si>
  <si>
    <t>1180058</t>
  </si>
  <si>
    <t>מלרן אגח2- מלרן פרוייקטים</t>
  </si>
  <si>
    <t>1170323</t>
  </si>
  <si>
    <t>נאוויטס פט אגח ג- נאוויטס פטרו</t>
  </si>
  <si>
    <t>1181593</t>
  </si>
  <si>
    <t>550263107</t>
  </si>
  <si>
    <t>נאוויטס פטרו אגח ב- נאוויטס פטרו</t>
  </si>
  <si>
    <t>1169614</t>
  </si>
  <si>
    <t>סאות'רן   אגח א- סאותרן פרופרטיס</t>
  </si>
  <si>
    <t>1140094</t>
  </si>
  <si>
    <t>סאות'רן אגח ב- סאותרן פרופרטיס</t>
  </si>
  <si>
    <t>1143387</t>
  </si>
  <si>
    <t>פתאל החזק  אג 1</t>
  </si>
  <si>
    <t>1169721</t>
  </si>
  <si>
    <t>512607888</t>
  </si>
  <si>
    <t>מלונאות ותיירות</t>
  </si>
  <si>
    <t>12/11/20</t>
  </si>
  <si>
    <t>פתאל החזקות אג2- פתאל החזקות</t>
  </si>
  <si>
    <t>1150812</t>
  </si>
  <si>
    <t>פתאל החזקות אגח ג- פתאל החזקות</t>
  </si>
  <si>
    <t>1161785</t>
  </si>
  <si>
    <t>09/01/22</t>
  </si>
  <si>
    <t>קופרליין  אגח ב- קופרליין</t>
  </si>
  <si>
    <t>1140177</t>
  </si>
  <si>
    <t>קליין     אגח ב- קליין קבוצה</t>
  </si>
  <si>
    <t>1140409</t>
  </si>
  <si>
    <t>1886279</t>
  </si>
  <si>
    <t>קרדן נדלן אג5- קרדן נדלן</t>
  </si>
  <si>
    <t>1172725</t>
  </si>
  <si>
    <t>520041005</t>
  </si>
  <si>
    <t>קרדן נדלן אגח ד</t>
  </si>
  <si>
    <t>1162353</t>
  </si>
  <si>
    <t>שיכון בינוי נעמ 2- שיכון ובינוי</t>
  </si>
  <si>
    <t>1183052</t>
  </si>
  <si>
    <t>24/01/22</t>
  </si>
  <si>
    <t>שלמה נדלן אגח ג- שלמה נדלן</t>
  </si>
  <si>
    <t>1137439</t>
  </si>
  <si>
    <t>513957472</t>
  </si>
  <si>
    <t>שלמה נדלן אגח ד- שלמה נדלן</t>
  </si>
  <si>
    <t>אאורה אג"ח י"ב- אאורה</t>
  </si>
  <si>
    <t>3730454</t>
  </si>
  <si>
    <t>520038274</t>
  </si>
  <si>
    <t>אאורה אגח טו- אאורה</t>
  </si>
  <si>
    <t>3730504</t>
  </si>
  <si>
    <t>אאורה אגח טז- אאורה</t>
  </si>
  <si>
    <t>3730579</t>
  </si>
  <si>
    <t>28/07/21</t>
  </si>
  <si>
    <t>אאורה אגח יד- אאורה</t>
  </si>
  <si>
    <t>3730488</t>
  </si>
  <si>
    <t>אורשי  אגח ג- אורשי</t>
  </si>
  <si>
    <t>1170372</t>
  </si>
  <si>
    <t>513547224</t>
  </si>
  <si>
    <t>איילון הנ אגח ב- איילון ביטוח הנפקות</t>
  </si>
  <si>
    <t>1178813</t>
  </si>
  <si>
    <t>514732825</t>
  </si>
  <si>
    <t>אלומיי אג"ח ג</t>
  </si>
  <si>
    <t>1159375</t>
  </si>
  <si>
    <t>520039868</t>
  </si>
  <si>
    <t>25/10/21</t>
  </si>
  <si>
    <t>בית הזהב אגח ג</t>
  </si>
  <si>
    <t>2350080</t>
  </si>
  <si>
    <t>520034562</t>
  </si>
  <si>
    <t>גיבוי אחזקות אגח 2- גיבוי אחזקות</t>
  </si>
  <si>
    <t>520039314</t>
  </si>
  <si>
    <t>24/11/21</t>
  </si>
  <si>
    <t>גיבוי אחזקות אגח א-דל סחירות מרווח הוגן- גיבוי אחזקות</t>
  </si>
  <si>
    <t>4480133</t>
  </si>
  <si>
    <t>17/06/21</t>
  </si>
  <si>
    <t>דלשה קפיטל אגח ב- דלשה קפיטל</t>
  </si>
  <si>
    <t>1137314</t>
  </si>
  <si>
    <t>1888119</t>
  </si>
  <si>
    <t>חג'ג'    אגח יא- חג'ג' נדלן</t>
  </si>
  <si>
    <t>8230328</t>
  </si>
  <si>
    <t>חג'ג' אג"ח 8- חג'ג' נדלן</t>
  </si>
  <si>
    <t>8230229</t>
  </si>
  <si>
    <t>חג'ג' אגח 7- חג'ג' נדלן</t>
  </si>
  <si>
    <t>8230195</t>
  </si>
  <si>
    <t>מויניאן   אגח ב- מויניאן לימיטד</t>
  </si>
  <si>
    <t>1143015</t>
  </si>
  <si>
    <t>1643</t>
  </si>
  <si>
    <t>מויניאן אג"ח א'- מויניאן לימיטד</t>
  </si>
  <si>
    <t>1135656</t>
  </si>
  <si>
    <t>צמח המרמן אג5-דל סחירות  מרווח הוגן- צמח המרמן</t>
  </si>
  <si>
    <t>1151125</t>
  </si>
  <si>
    <t>512531203</t>
  </si>
  <si>
    <t>צמח המרמן אגח ו- צמח המרמן</t>
  </si>
  <si>
    <t>1158633</t>
  </si>
  <si>
    <t>צרפתי     אגח ט- צרפתי</t>
  </si>
  <si>
    <t>4250197</t>
  </si>
  <si>
    <t>520039090</t>
  </si>
  <si>
    <t>צרפתי    אגח יא</t>
  </si>
  <si>
    <t>02/02/22</t>
  </si>
  <si>
    <t>שוהם ביזנס אגח ג- שוהם ביזנס</t>
  </si>
  <si>
    <t>1171446</t>
  </si>
  <si>
    <t>520043860</t>
  </si>
  <si>
    <t>שוהם ביזנס אגח ד- שוהם ביזנס</t>
  </si>
  <si>
    <t>1182047</t>
  </si>
  <si>
    <t>*הכשרה חב לבטוח אגח 4- הכשרה חב לביטוח</t>
  </si>
  <si>
    <t>1156025</t>
  </si>
  <si>
    <t>520042177</t>
  </si>
  <si>
    <t>Baa2.il</t>
  </si>
  <si>
    <t>אורון  אגח ב- אורון קבוצה</t>
  </si>
  <si>
    <t>1160571</t>
  </si>
  <si>
    <t>513432765</t>
  </si>
  <si>
    <t>אמ.די.ג'י אג3- אמ.די.ג'י</t>
  </si>
  <si>
    <t>1142504</t>
  </si>
  <si>
    <t>1632</t>
  </si>
  <si>
    <t>ברם אג"ח 1</t>
  </si>
  <si>
    <t>1135730</t>
  </si>
  <si>
    <t>513579482</t>
  </si>
  <si>
    <t>11/11/19</t>
  </si>
  <si>
    <t>דיסק השק  אגח י- דיסקונט השקעות</t>
  </si>
  <si>
    <t>6390348</t>
  </si>
  <si>
    <t>דיסק השק אגח יא- דיסקונט השקעות</t>
  </si>
  <si>
    <t>6390405</t>
  </si>
  <si>
    <t>ווטרסטון אג1- ווטרסטון</t>
  </si>
  <si>
    <t>1140987</t>
  </si>
  <si>
    <t>1938699</t>
  </si>
  <si>
    <t>לוזון קבוצה אג10</t>
  </si>
  <si>
    <t>4730206</t>
  </si>
  <si>
    <t>520039660</t>
  </si>
  <si>
    <t>01/11/20</t>
  </si>
  <si>
    <t>נובל      אגח א- נובל אסטס</t>
  </si>
  <si>
    <t>1141860</t>
  </si>
  <si>
    <t>1947641</t>
  </si>
  <si>
    <t>דלק קב   אגח לד- דלק קבוצה</t>
  </si>
  <si>
    <t>1143361</t>
  </si>
  <si>
    <t>ilBBB-</t>
  </si>
  <si>
    <t>דלק קבוצה אג31- דלק קבוצה</t>
  </si>
  <si>
    <t>1134790</t>
  </si>
  <si>
    <t>07/05/20</t>
  </si>
  <si>
    <t>בי קומיוניק אג"ח 3</t>
  </si>
  <si>
    <t>1139203</t>
  </si>
  <si>
    <t>512832742</t>
  </si>
  <si>
    <t>Caa2.il</t>
  </si>
  <si>
    <t>30/11/21</t>
  </si>
  <si>
    <t>אול-יר    אגח ה- אול יר</t>
  </si>
  <si>
    <t>1143304</t>
  </si>
  <si>
    <t>184580</t>
  </si>
  <si>
    <t>Caa3.il</t>
  </si>
  <si>
    <t>19/11/20</t>
  </si>
  <si>
    <t>אול-יר אגח ג- אול יר</t>
  </si>
  <si>
    <t>1140136</t>
  </si>
  <si>
    <t>אול-יר    אגח ב- אול יר</t>
  </si>
  <si>
    <t>1139781</t>
  </si>
  <si>
    <t>C.il</t>
  </si>
  <si>
    <t>14/01/21</t>
  </si>
  <si>
    <t>אמ אר אר אגח ב- אמ אר אר</t>
  </si>
  <si>
    <t>1184696</t>
  </si>
  <si>
    <t>1983001</t>
  </si>
  <si>
    <t>אם.אר.פי אג"ח ג</t>
  </si>
  <si>
    <t>1139278</t>
  </si>
  <si>
    <t>520044421</t>
  </si>
  <si>
    <t>04/05/20</t>
  </si>
  <si>
    <t>אקונרג'י אג א- אקונרג'י אנרגיה מתחדשת</t>
  </si>
  <si>
    <t>1182518</t>
  </si>
  <si>
    <t>516339777</t>
  </si>
  <si>
    <t>12/12/21</t>
  </si>
  <si>
    <t>בי קומיונק אגח ו- בי קומיוניקיישנס</t>
  </si>
  <si>
    <t>13/12/21</t>
  </si>
  <si>
    <t>ברוקלנד אגח ב- ברוקלנד</t>
  </si>
  <si>
    <t>1136993</t>
  </si>
  <si>
    <t>1814237</t>
  </si>
  <si>
    <t>12/07/18</t>
  </si>
  <si>
    <t>דלק קב   אגח לה- דלק קבוצה</t>
  </si>
  <si>
    <t>דלק קב אגח לו- דלק קבוצה</t>
  </si>
  <si>
    <t>חנן מור אגח י- חנן מור</t>
  </si>
  <si>
    <t>1165299</t>
  </si>
  <si>
    <t>25/02/20</t>
  </si>
  <si>
    <t>חנן מור אגח יג- חנן מור</t>
  </si>
  <si>
    <t>1181502</t>
  </si>
  <si>
    <t>חנן מור אגח יד- חנן מור</t>
  </si>
  <si>
    <t>1181510</t>
  </si>
  <si>
    <t>ישראל קנדה אגח ז- ישראל קנדה</t>
  </si>
  <si>
    <t>520039298</t>
  </si>
  <si>
    <t>02/01/22</t>
  </si>
  <si>
    <t>לוי אגח ח- לוי</t>
  </si>
  <si>
    <t>7190242</t>
  </si>
  <si>
    <t>520041096</t>
  </si>
  <si>
    <t>נתנאל גרופ אג יא- נתנאל גרופ</t>
  </si>
  <si>
    <t>520039074</t>
  </si>
  <si>
    <t>07/12/21</t>
  </si>
  <si>
    <t>נתנאל גרופ אג יב- נתנאל גרופ</t>
  </si>
  <si>
    <t>ספיר קור אג18- ספיר קורפ</t>
  </si>
  <si>
    <t>3650140</t>
  </si>
  <si>
    <t>520038340</t>
  </si>
  <si>
    <t>פריורטק אגח א- פריורטק</t>
  </si>
  <si>
    <t>3280138</t>
  </si>
  <si>
    <t>520037797</t>
  </si>
  <si>
    <t>רבל אג ב- דל סחירות מרווח הוגן- רבל</t>
  </si>
  <si>
    <t>1142769</t>
  </si>
  <si>
    <t>513506329</t>
  </si>
  <si>
    <t>14/12/21</t>
  </si>
  <si>
    <t>רוטשטיין  אגח ט- רוטשטיין</t>
  </si>
  <si>
    <t>5390224</t>
  </si>
  <si>
    <t>520039959</t>
  </si>
  <si>
    <t>17/01/21</t>
  </si>
  <si>
    <t>רותם שני  אגח א- רותם שני</t>
  </si>
  <si>
    <t>1173996</t>
  </si>
  <si>
    <t>512287517</t>
  </si>
  <si>
    <t>10/03/21</t>
  </si>
  <si>
    <t>אלה פקדון אג1- אלה פקדונות</t>
  </si>
  <si>
    <t>1141662</t>
  </si>
  <si>
    <t>אלה פקדון אגח ד- אלה פקדונות</t>
  </si>
  <si>
    <t>1162304</t>
  </si>
  <si>
    <t>15/01/20</t>
  </si>
  <si>
    <t>אלביט מע' אגח ד- אלביט מערכות</t>
  </si>
  <si>
    <t>1178268</t>
  </si>
  <si>
    <t>08/07/21</t>
  </si>
  <si>
    <t>אלביט מערכות אגח ג- אלביט מערכות</t>
  </si>
  <si>
    <t>1178250</t>
  </si>
  <si>
    <t>ישראמקו   אגח ב</t>
  </si>
  <si>
    <t>2320224</t>
  </si>
  <si>
    <t>03/11/20</t>
  </si>
  <si>
    <t>ישראמקו אג1- ישראמקו יהש</t>
  </si>
  <si>
    <t>2320174</t>
  </si>
  <si>
    <t>דלק תמלוגים אג"ח א- דלק תמלוגים</t>
  </si>
  <si>
    <t>1147479</t>
  </si>
  <si>
    <t>514837111</t>
  </si>
  <si>
    <t>שמוס  אג"ח א- שמוס</t>
  </si>
  <si>
    <t>1155951</t>
  </si>
  <si>
    <t>633896</t>
  </si>
  <si>
    <t>אבגול     אגח ד- אבגול</t>
  </si>
  <si>
    <t>1140417</t>
  </si>
  <si>
    <t>דלתא      אגח ו- דלתא</t>
  </si>
  <si>
    <t>6270193</t>
  </si>
  <si>
    <t>סאפיינס   אגח ב- סאפיינס</t>
  </si>
  <si>
    <t>1141936</t>
  </si>
  <si>
    <t>1146</t>
  </si>
  <si>
    <t>תמר פטרו  אגח א- תמר פטרוליום</t>
  </si>
  <si>
    <t>1141332</t>
  </si>
  <si>
    <t>515334662</t>
  </si>
  <si>
    <t>20/10/21</t>
  </si>
  <si>
    <t>תמר פטרו  אגח ב- תמר פטרוליום</t>
  </si>
  <si>
    <t>1143593</t>
  </si>
  <si>
    <t>בזן       אגח ט- בזן (בתי זיקוק)</t>
  </si>
  <si>
    <t>2590461</t>
  </si>
  <si>
    <t>בזן אג"ח 6- בזן (בתי זיקוק)</t>
  </si>
  <si>
    <t>2590396</t>
  </si>
  <si>
    <t>חברה לישראל אג"ח 11</t>
  </si>
  <si>
    <t>5760244</t>
  </si>
  <si>
    <t>חברה לישראל אג"ח 13</t>
  </si>
  <si>
    <t>5760269</t>
  </si>
  <si>
    <t>פננטפארק  אגח א- פננטפארק</t>
  </si>
  <si>
    <t>1142371</t>
  </si>
  <si>
    <t>1504619</t>
  </si>
  <si>
    <t>חלל תקש   אג יז- חלל תקשורת</t>
  </si>
  <si>
    <t>1140888</t>
  </si>
  <si>
    <t>30/08/17</t>
  </si>
  <si>
    <t>חלל תקש  אגח טז- חלל תקשורת</t>
  </si>
  <si>
    <t>1139922</t>
  </si>
  <si>
    <t>28/12/17</t>
  </si>
  <si>
    <t>נאוויטס פט אג ד- נאוויטס פטרו</t>
  </si>
  <si>
    <t>1181627</t>
  </si>
  <si>
    <t>רציו מימון אגח ד- רציו מימון</t>
  </si>
  <si>
    <t>1178144</t>
  </si>
  <si>
    <t>515060044</t>
  </si>
  <si>
    <t>06/07/21</t>
  </si>
  <si>
    <t>סה"כ אחר</t>
  </si>
  <si>
    <t>ISRELE 5 12/11/24</t>
  </si>
  <si>
    <t>IL0060001943</t>
  </si>
  <si>
    <t>בלומברג</t>
  </si>
  <si>
    <t>5241</t>
  </si>
  <si>
    <t>Utilities</t>
  </si>
  <si>
    <t>BBB</t>
  </si>
  <si>
    <t>S&amp;P</t>
  </si>
  <si>
    <t>09/09/20</t>
  </si>
  <si>
    <t>TEVA  4.75 09/05/2027- טבע</t>
  </si>
  <si>
    <t>US88167AAP66</t>
  </si>
  <si>
    <t>520013954</t>
  </si>
  <si>
    <t>Pharma &amp; Biotechnology</t>
  </si>
  <si>
    <t>BB-</t>
  </si>
  <si>
    <t>TEVA  5.125 09/05/2029- טבע</t>
  </si>
  <si>
    <t>US88167AAQ40</t>
  </si>
  <si>
    <t>TEVA 3.75 09/05/2027- טבע</t>
  </si>
  <si>
    <t>XS2406607098</t>
  </si>
  <si>
    <t>03/11/21</t>
  </si>
  <si>
    <t>TEVA 4.1 1/10/2046- טבע</t>
  </si>
  <si>
    <t>US88167AAF84</t>
  </si>
  <si>
    <t>TEVA 4.375 09/05/2030- טבע</t>
  </si>
  <si>
    <t>XS2406607171</t>
  </si>
  <si>
    <t>DORLEV 7.494 30/12/23- DELEK OVERRIDING ROYALTY LEVIATHAN</t>
  </si>
  <si>
    <t>IL0011691354</t>
  </si>
  <si>
    <t>514798826</t>
  </si>
  <si>
    <t>Energy</t>
  </si>
  <si>
    <t>B+</t>
  </si>
  <si>
    <t>CAMT 0 01/12/2026- קמטק</t>
  </si>
  <si>
    <t>US13469VAA61</t>
  </si>
  <si>
    <t>511235434</t>
  </si>
  <si>
    <t>Semiconductors &amp; Semicon Equip</t>
  </si>
  <si>
    <t>FVRR 0 01/11/25</t>
  </si>
  <si>
    <t>US33835LAA35</t>
  </si>
  <si>
    <t>5153</t>
  </si>
  <si>
    <t>Consumer Durables &amp; Apparel</t>
  </si>
  <si>
    <t>10/11/20</t>
  </si>
  <si>
    <t>NVMI 0 15/10/25</t>
  </si>
  <si>
    <t>US66980MAB28</t>
  </si>
  <si>
    <t>511812463</t>
  </si>
  <si>
    <t>Technology Hardware &amp; Equip</t>
  </si>
  <si>
    <t>17/11/20</t>
  </si>
  <si>
    <t>MSFT 2.875 06/02/24</t>
  </si>
  <si>
    <t>US594918BX11</t>
  </si>
  <si>
    <t>5083</t>
  </si>
  <si>
    <t>AAA</t>
  </si>
  <si>
    <t>22/01/20</t>
  </si>
  <si>
    <t>AAPL 2.85 23/02/23</t>
  </si>
  <si>
    <t>US037833BU32</t>
  </si>
  <si>
    <t>930</t>
  </si>
  <si>
    <t>AA+</t>
  </si>
  <si>
    <t>16/01/20</t>
  </si>
  <si>
    <t>BRK 3.125 15/03/26</t>
  </si>
  <si>
    <t>US084670BS67</t>
  </si>
  <si>
    <t>3045</t>
  </si>
  <si>
    <t>Diversified Financials</t>
  </si>
  <si>
    <t>AA</t>
  </si>
  <si>
    <t>06/04/20</t>
  </si>
  <si>
    <t>NESNVX 3.5 24/09/25</t>
  </si>
  <si>
    <t>USU74078BY87</t>
  </si>
  <si>
    <t>3125</t>
  </si>
  <si>
    <t>Food Beverage &amp; Tobacco</t>
  </si>
  <si>
    <t>AA-</t>
  </si>
  <si>
    <t>V 1.1 15/02/31</t>
  </si>
  <si>
    <t>US92826CAN20</t>
  </si>
  <si>
    <t>5089</t>
  </si>
  <si>
    <t>10/08/20</t>
  </si>
  <si>
    <t>V 2.8 14/12/22</t>
  </si>
  <si>
    <t>US92826CAC64</t>
  </si>
  <si>
    <t>23/01/20</t>
  </si>
  <si>
    <t>XOM 2.709 06/03/25</t>
  </si>
  <si>
    <t>US30231GAF90</t>
  </si>
  <si>
    <t>5186</t>
  </si>
  <si>
    <t>British Airways 2.9 15/03/35- British Airways</t>
  </si>
  <si>
    <t>US11042CAA80</t>
  </si>
  <si>
    <t>5288</t>
  </si>
  <si>
    <t>Airlines</t>
  </si>
  <si>
    <t>A</t>
  </si>
  <si>
    <t>20/07/21</t>
  </si>
  <si>
    <t>PFIZER 2.95 15/03/24</t>
  </si>
  <si>
    <t>US717081ES88</t>
  </si>
  <si>
    <t>1190</t>
  </si>
  <si>
    <t>A2</t>
  </si>
  <si>
    <t>21/01/20</t>
  </si>
  <si>
    <t>PLD 1.25 15/10/30</t>
  </si>
  <si>
    <t>US74340XBR17</t>
  </si>
  <si>
    <t>5236</t>
  </si>
  <si>
    <t>Real Estate</t>
  </si>
  <si>
    <t>A-</t>
  </si>
  <si>
    <t>06/08/20</t>
  </si>
  <si>
    <t>GILD 1.65 01/10/2030</t>
  </si>
  <si>
    <t>US375558BY84</t>
  </si>
  <si>
    <t>5072</t>
  </si>
  <si>
    <t>BBB+</t>
  </si>
  <si>
    <t>23/09/20</t>
  </si>
  <si>
    <t>WFC 2.393 02/06/28</t>
  </si>
  <si>
    <t>US95000U2S19</t>
  </si>
  <si>
    <t>5085</t>
  </si>
  <si>
    <t>Banks</t>
  </si>
  <si>
    <t>BACR 3.695 16/05/24</t>
  </si>
  <si>
    <t>US06738EBC84</t>
  </si>
  <si>
    <t>520029281</t>
  </si>
  <si>
    <t>29/08/18</t>
  </si>
  <si>
    <t>DOX 2.538 15/06/30</t>
  </si>
  <si>
    <t>US02342TAE91</t>
  </si>
  <si>
    <t>5113</t>
  </si>
  <si>
    <t>17/06/20</t>
  </si>
  <si>
    <t>NDAQ 1.75 3/29</t>
  </si>
  <si>
    <t>XS1843442622</t>
  </si>
  <si>
    <t>FWB</t>
  </si>
  <si>
    <t>3205</t>
  </si>
  <si>
    <t>Baa2</t>
  </si>
  <si>
    <t>08/07/19</t>
  </si>
  <si>
    <t>15/01/26 FSK 3.4- FS KKR</t>
  </si>
  <si>
    <t>US302635AG21</t>
  </si>
  <si>
    <t>5143</t>
  </si>
  <si>
    <t>BBB-</t>
  </si>
  <si>
    <t>03/12/20</t>
  </si>
  <si>
    <t>15/07/24 FS KKR 4.625</t>
  </si>
  <si>
    <t>US302635AD99</t>
  </si>
  <si>
    <t>04/11/20</t>
  </si>
  <si>
    <t>25/GSBD 3.75 10/2</t>
  </si>
  <si>
    <t>US38147UAC18</t>
  </si>
  <si>
    <t>5193</t>
  </si>
  <si>
    <t>30/03/20</t>
  </si>
  <si>
    <t>ALATPF 5.25% PREP 21/07/23</t>
  </si>
  <si>
    <t>XS1634523754</t>
  </si>
  <si>
    <t>4845</t>
  </si>
  <si>
    <t>14/06/17</t>
  </si>
  <si>
    <t>ARES CAPITAL 3.25 15.07.25</t>
  </si>
  <si>
    <t>US04010LAY92</t>
  </si>
  <si>
    <t>5183</t>
  </si>
  <si>
    <t>AVGO 2.45 15/02/31</t>
  </si>
  <si>
    <t>US11135FBH38</t>
  </si>
  <si>
    <t>5256</t>
  </si>
  <si>
    <t>Telecommunication Services</t>
  </si>
  <si>
    <t>05/01/21</t>
  </si>
  <si>
    <t>CITCON 1.625 12/03/28- Citycon Treasury B.V</t>
  </si>
  <si>
    <t>XS2310411090</t>
  </si>
  <si>
    <t>EURONEXT</t>
  </si>
  <si>
    <t>5328</t>
  </si>
  <si>
    <t>11/03/22</t>
  </si>
  <si>
    <t>FSK 3.125 10.12.28- FS KKR</t>
  </si>
  <si>
    <t>US302635AK33</t>
  </si>
  <si>
    <t>04/10/21</t>
  </si>
  <si>
    <t>FSK 4.125 01/02/25</t>
  </si>
  <si>
    <t>US302635AE72</t>
  </si>
  <si>
    <t>GRAND CITI - GYCGR 2.5</t>
  </si>
  <si>
    <t>XS1811181566</t>
  </si>
  <si>
    <t>4959</t>
  </si>
  <si>
    <t>17/04/18</t>
  </si>
  <si>
    <t>HFC 4.5 01/10/2030- HollyFrontier</t>
  </si>
  <si>
    <t>US436106AC21</t>
  </si>
  <si>
    <t>5292</t>
  </si>
  <si>
    <t>05/08/21</t>
  </si>
  <si>
    <t>OWLRCK 3.75 22/7/25</t>
  </si>
  <si>
    <t>US69121KAC80</t>
  </si>
  <si>
    <t>5181</t>
  </si>
  <si>
    <t>PSEC 3.364 15.11.26</t>
  </si>
  <si>
    <t>US74348TAV44</t>
  </si>
  <si>
    <t>5268</t>
  </si>
  <si>
    <t>25/05/21</t>
  </si>
  <si>
    <t>PSEC 3.706 22/01/26</t>
  </si>
  <si>
    <t>US74348TAU60</t>
  </si>
  <si>
    <t>12/02/21</t>
  </si>
  <si>
    <t>AESGEN 5.5 14/05/27</t>
  </si>
  <si>
    <t>USP3713CAB48</t>
  </si>
  <si>
    <t>5170</t>
  </si>
  <si>
    <t>Ba1</t>
  </si>
  <si>
    <t>ALCOA 4.125 31/03/29- ALCOA NEDERLAND</t>
  </si>
  <si>
    <t>US013822AG68</t>
  </si>
  <si>
    <t>5282</t>
  </si>
  <si>
    <t>Materials</t>
  </si>
  <si>
    <t>BB+</t>
  </si>
  <si>
    <t>23/06/21</t>
  </si>
  <si>
    <t>BAYER 3.75 07/74</t>
  </si>
  <si>
    <t>DE000A11QR73</t>
  </si>
  <si>
    <t>4770</t>
  </si>
  <si>
    <t>SBRA 3.9 15/10/2019</t>
  </si>
  <si>
    <t>US78572XAG60</t>
  </si>
  <si>
    <t>5165</t>
  </si>
  <si>
    <t>Health Care Equip &amp; Services</t>
  </si>
  <si>
    <t>29/10/19</t>
  </si>
  <si>
    <t>ATRSAV 2.625 05/09/27- ATRIUM</t>
  </si>
  <si>
    <t>XS2294495838</t>
  </si>
  <si>
    <t>4595</t>
  </si>
  <si>
    <t>Other</t>
  </si>
  <si>
    <t>BB</t>
  </si>
  <si>
    <t>CIELBZ 3.75 11/22</t>
  </si>
  <si>
    <t>USU1714UAA35</t>
  </si>
  <si>
    <t>4710</t>
  </si>
  <si>
    <t>ENOIGA 4.5 30/03/28</t>
  </si>
  <si>
    <t>IL0011736571</t>
  </si>
  <si>
    <t>560033185</t>
  </si>
  <si>
    <t>09/03/21</t>
  </si>
  <si>
    <t>PEMEX 5.95 28/01/31</t>
  </si>
  <si>
    <t>US71654QDE98</t>
  </si>
  <si>
    <t>4768</t>
  </si>
  <si>
    <t>Ba3</t>
  </si>
  <si>
    <t>28/10/20</t>
  </si>
  <si>
    <t>PEMEX 6.84 23/1/2030</t>
  </si>
  <si>
    <t>US71654QDC33</t>
  </si>
  <si>
    <t>PETROLEOS MEXICANOS-PEMEX</t>
  </si>
  <si>
    <t>US71654QBW15</t>
  </si>
  <si>
    <t>03/02/20</t>
  </si>
  <si>
    <t>PRGO 3.15 15/06/30</t>
  </si>
  <si>
    <t>US71429MAC91</t>
  </si>
  <si>
    <t>5221</t>
  </si>
  <si>
    <t>16/06/20</t>
  </si>
  <si>
    <t>DAN 4.5 15/02/2032- DANA INC</t>
  </si>
  <si>
    <t>US235825AJ53</t>
  </si>
  <si>
    <t>5308</t>
  </si>
  <si>
    <t>Automobiles &amp; Components</t>
  </si>
  <si>
    <t>B1</t>
  </si>
  <si>
    <t>TURK 4.875 19/06/24</t>
  </si>
  <si>
    <t>XS1028951264</t>
  </si>
  <si>
    <t>5004</t>
  </si>
  <si>
    <t>14/08/18</t>
  </si>
  <si>
    <t>ENOGLN 6.50 30.04.2027- Energean</t>
  </si>
  <si>
    <t>USG3044DAA49</t>
  </si>
  <si>
    <t>5144</t>
  </si>
  <si>
    <t>B</t>
  </si>
  <si>
    <t>IAECN 9 15/07/26- ITHACA ENERGY NORTH</t>
  </si>
  <si>
    <t>USG49774AB18</t>
  </si>
  <si>
    <t>5327</t>
  </si>
  <si>
    <t>B3</t>
  </si>
  <si>
    <t>סה"כ תל אביב 35</t>
  </si>
  <si>
    <t>או.פי.סי אנרגיה- או.פי.סי אנרגיה</t>
  </si>
  <si>
    <t>1141571</t>
  </si>
  <si>
    <t>אורמת טכנו- אורמת טכנו</t>
  </si>
  <si>
    <t>1134402</t>
  </si>
  <si>
    <t>880326081</t>
  </si>
  <si>
    <t>אנרג'יקס- אנרג'יקס</t>
  </si>
  <si>
    <t>1123355</t>
  </si>
  <si>
    <t>פניקס    1- הפניקס</t>
  </si>
  <si>
    <t>767012</t>
  </si>
  <si>
    <t>הראל     1- הראל השקעות</t>
  </si>
  <si>
    <t>585018</t>
  </si>
  <si>
    <t>אלביט מערכות- אלביט מערכות</t>
  </si>
  <si>
    <t>1081124</t>
  </si>
  <si>
    <t>אשטרום קבוצה- אשטרום קבוצה</t>
  </si>
  <si>
    <t>1132315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</si>
  <si>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</si>
  <si>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</si>
  <si>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</si>
  <si>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</si>
  <si>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</si>
  <si>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</si>
  <si>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</si>
  <si>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לאומי- לאומי</t>
  </si>
  <si>
    <t>604611</t>
  </si>
  <si>
    <t>מזרחי- מזרחי טפחות</t>
  </si>
  <si>
    <t>695437</t>
  </si>
  <si>
    <t>520000522</t>
  </si>
  <si>
    <t>פועלים- פועלים</t>
  </si>
  <si>
    <t>662577</t>
  </si>
  <si>
    <t>אלקטרה- אלקטרה</t>
  </si>
  <si>
    <t>739037</t>
  </si>
  <si>
    <t>חברה לישראל- חברה לישראל</t>
  </si>
  <si>
    <t>576017</t>
  </si>
  <si>
    <t>קנון- קנון הולדינגס</t>
  </si>
  <si>
    <t>1134139</t>
  </si>
  <si>
    <t>1635</t>
  </si>
  <si>
    <t>אפקו- אופקו</t>
  </si>
  <si>
    <t>1129543</t>
  </si>
  <si>
    <t>2279206</t>
  </si>
  <si>
    <t>השקעות במדעי החיים</t>
  </si>
  <si>
    <t>איי.סי.אל- איי.סי.אל</t>
  </si>
  <si>
    <t>281014</t>
  </si>
  <si>
    <t>טאואר- טאואר</t>
  </si>
  <si>
    <t>1082379</t>
  </si>
  <si>
    <t>נובה- נובה</t>
  </si>
  <si>
    <t>1084557</t>
  </si>
  <si>
    <t>שטראוס- שטראוס גרופ</t>
  </si>
  <si>
    <t>746016</t>
  </si>
  <si>
    <t>שפיר הנדסה ותעשיה בע"מ- שפיר הנדסה</t>
  </si>
  <si>
    <t>1133875</t>
  </si>
  <si>
    <t>אירפורט סיטי- איירפורט סיטי</t>
  </si>
  <si>
    <t>1095835</t>
  </si>
  <si>
    <t>אלוני חץ- אלוני חץ</t>
  </si>
  <si>
    <t>390013</t>
  </si>
  <si>
    <t>אמות- אמות</t>
  </si>
  <si>
    <t>ביג- ביג</t>
  </si>
  <si>
    <t>1097260</t>
  </si>
  <si>
    <t>מבני תעשיה- מבנה נדל"ן</t>
  </si>
  <si>
    <t>226019</t>
  </si>
  <si>
    <t>מליסרון- מליסרון</t>
  </si>
  <si>
    <t>323014</t>
  </si>
  <si>
    <t>עזריאלי קבוצה- קבוצת עזריאלי</t>
  </si>
  <si>
    <t>1119478</t>
  </si>
  <si>
    <t>טבע- טבע</t>
  </si>
  <si>
    <t>629014</t>
  </si>
  <si>
    <t>פארמה</t>
  </si>
  <si>
    <t>מיטרוניקס- מיטרוניקס</t>
  </si>
  <si>
    <t>1091065</t>
  </si>
  <si>
    <t>511527202</t>
  </si>
  <si>
    <t>רובוטיקה ותלת מימד</t>
  </si>
  <si>
    <t>שופרסל- שופרסל</t>
  </si>
  <si>
    <t>777037</t>
  </si>
  <si>
    <t>לייבפרסון- לייבפרסון</t>
  </si>
  <si>
    <t>1123017</t>
  </si>
  <si>
    <t>512796756</t>
  </si>
  <si>
    <t>נייס- נייס</t>
  </si>
  <si>
    <t>273011</t>
  </si>
  <si>
    <t>520036872</t>
  </si>
  <si>
    <t>בזק- בזק</t>
  </si>
  <si>
    <t>230011</t>
  </si>
  <si>
    <t>סה"כ תל אביב 90</t>
  </si>
  <si>
    <t>דלתא     1- דלתא</t>
  </si>
  <si>
    <t>627034</t>
  </si>
  <si>
    <t>בזן- בזן (בתי זיקוק)</t>
  </si>
  <si>
    <t>2590248</t>
  </si>
  <si>
    <t>פז נפט- פז חברת הנפט</t>
  </si>
  <si>
    <t>1100007</t>
  </si>
  <si>
    <t>אנלייט אנרגיה- אנלייט אנרגיה</t>
  </si>
  <si>
    <t>720011</t>
  </si>
  <si>
    <t>דוראל אנרגיה- דוראל אנרגיה</t>
  </si>
  <si>
    <t>1166768</t>
  </si>
  <si>
    <t>נופר אנרג'י- נופר אנרג'י</t>
  </si>
  <si>
    <t>מימון ישיר- מימון ישיר קב</t>
  </si>
  <si>
    <t>1168186</t>
  </si>
  <si>
    <t>בונוס ביוגרופ- בונוס ביוגרופ</t>
  </si>
  <si>
    <t>485011</t>
  </si>
  <si>
    <t>520039777</t>
  </si>
  <si>
    <t>ביוטכנולוגיה</t>
  </si>
  <si>
    <t>איידיאיי ביטוח- איידיאיי ביטוח</t>
  </si>
  <si>
    <t>1129501</t>
  </si>
  <si>
    <t>513910703</t>
  </si>
  <si>
    <t>כלל ביטוח- כלל עסקי ביטוח</t>
  </si>
  <si>
    <t>224014</t>
  </si>
  <si>
    <t>520036120</t>
  </si>
  <si>
    <t>מגדל ביטוח- מגדל בטוח</t>
  </si>
  <si>
    <t>1081165</t>
  </si>
  <si>
    <t>520029984</t>
  </si>
  <si>
    <t>מנורה    1- מנורה מבטחים החזקות</t>
  </si>
  <si>
    <t>566018</t>
  </si>
  <si>
    <t>ראדא- ראדא</t>
  </si>
  <si>
    <t>1082650</t>
  </si>
  <si>
    <t>520035320</t>
  </si>
  <si>
    <t>אאורה</t>
  </si>
  <si>
    <t>373019</t>
  </si>
  <si>
    <t>אזורים- אזורים</t>
  </si>
  <si>
    <t>715011</t>
  </si>
  <si>
    <t>אפריקה מגורים- אפריקה מגורים</t>
  </si>
  <si>
    <t>1097948</t>
  </si>
  <si>
    <t>דמרי- דמרי</t>
  </si>
  <si>
    <t>1090315</t>
  </si>
  <si>
    <t>דניה סיבוס- דניה סיבוס</t>
  </si>
  <si>
    <t>1173137</t>
  </si>
  <si>
    <t>512569237</t>
  </si>
  <si>
    <t>חג'ג' נדל"ן- חג'ג' נדלן</t>
  </si>
  <si>
    <t>823013</t>
  </si>
  <si>
    <t>ישראל קנדה- ישראל קנדה</t>
  </si>
  <si>
    <t>434019</t>
  </si>
  <si>
    <t>פרשקובסקי- פרשקובסקי</t>
  </si>
  <si>
    <t>1102128</t>
  </si>
  <si>
    <t>פיבי- פיבי</t>
  </si>
  <si>
    <t>763011</t>
  </si>
  <si>
    <t>520029026</t>
  </si>
  <si>
    <t>אלקו- אלקו</t>
  </si>
  <si>
    <t>694034</t>
  </si>
  <si>
    <t>אקויטל- אקויטל</t>
  </si>
  <si>
    <t>755017</t>
  </si>
  <si>
    <t>מספנות ישראל- מספנות ישראל</t>
  </si>
  <si>
    <t>1168533</t>
  </si>
  <si>
    <t>516084753</t>
  </si>
  <si>
    <t>ערד- ערד השקעות</t>
  </si>
  <si>
    <t>731018</t>
  </si>
  <si>
    <t>520025198</t>
  </si>
  <si>
    <t>באטמ- באטמ</t>
  </si>
  <si>
    <t>1158823</t>
  </si>
  <si>
    <t>520042813</t>
  </si>
  <si>
    <t>השקעות בהיי טק</t>
  </si>
  <si>
    <t>אנרג'יאן- אנרג'יאן</t>
  </si>
  <si>
    <t>1155290</t>
  </si>
  <si>
    <t>דלק קבוצה- דלק קבוצה</t>
  </si>
  <si>
    <t>1084128</t>
  </si>
  <si>
    <t>דלק קד יהש- דלק קידוחים יהש</t>
  </si>
  <si>
    <t>475020</t>
  </si>
  <si>
    <t>550013098</t>
  </si>
  <si>
    <t>ישראמקו יהש- ישראמקו יהש</t>
  </si>
  <si>
    <t>232017</t>
  </si>
  <si>
    <t>נאוויטס פטר יהש- נאוויטס פטרו</t>
  </si>
  <si>
    <t>1141969</t>
  </si>
  <si>
    <t>נפטא- נפטא</t>
  </si>
  <si>
    <t>643015</t>
  </si>
  <si>
    <t>רציו   יהש- רציו יהש</t>
  </si>
  <si>
    <t>394015</t>
  </si>
  <si>
    <t>550012777</t>
  </si>
  <si>
    <t>פולירם- פולירם</t>
  </si>
  <si>
    <t>1170216</t>
  </si>
  <si>
    <t>515251593</t>
  </si>
  <si>
    <t>פלסאון תעשיות- פלסאון תעשיות</t>
  </si>
  <si>
    <t>1081603</t>
  </si>
  <si>
    <t>520042912</t>
  </si>
  <si>
    <t>קמטק- קמטק</t>
  </si>
  <si>
    <t>1095264</t>
  </si>
  <si>
    <t>תורפז- תורפז</t>
  </si>
  <si>
    <t>1175611</t>
  </si>
  <si>
    <t>514574524</t>
  </si>
  <si>
    <t>פתאל החזקות- פתאל החזקות</t>
  </si>
  <si>
    <t>1143429</t>
  </si>
  <si>
    <t>אילקס מדיקל</t>
  </si>
  <si>
    <t>1080753</t>
  </si>
  <si>
    <t>520042219</t>
  </si>
  <si>
    <t>דיפלומט אחזקות- דיפלומט</t>
  </si>
  <si>
    <t>1173491</t>
  </si>
  <si>
    <t>510400740</t>
  </si>
  <si>
    <t>דלק רכב- דלק רכב</t>
  </si>
  <si>
    <t>829010</t>
  </si>
  <si>
    <t>520033291</t>
  </si>
  <si>
    <t>נטו מלינדה 1- נטו מלינדה</t>
  </si>
  <si>
    <t>1105097</t>
  </si>
  <si>
    <t>511725459</t>
  </si>
  <si>
    <t>קרסו- קרסו מוטורס</t>
  </si>
  <si>
    <t>1123850</t>
  </si>
  <si>
    <t>תדיראן הולדינגס- תדיראן הולדינגס</t>
  </si>
  <si>
    <t>258012</t>
  </si>
  <si>
    <t>520036732</t>
  </si>
  <si>
    <t>אינרום- אינרום בניה</t>
  </si>
  <si>
    <t>1132356</t>
  </si>
  <si>
    <t>515001659</t>
  </si>
  <si>
    <t>אלקטרה נדלן- אלקטרה נדל"ן</t>
  </si>
  <si>
    <t>1094044</t>
  </si>
  <si>
    <t>ארגו פרופרטיז- ארגו פרופרטיז</t>
  </si>
  <si>
    <t>1175371</t>
  </si>
  <si>
    <t>70252750</t>
  </si>
  <si>
    <t>גזית גלוב- גזית גלוב</t>
  </si>
  <si>
    <t>126011</t>
  </si>
  <si>
    <t>סאמיט- סאמיט</t>
  </si>
  <si>
    <t>1081686</t>
  </si>
  <si>
    <t>אייאיאס תעש- אייאיאס</t>
  </si>
  <si>
    <t>431015</t>
  </si>
  <si>
    <t>520039132</t>
  </si>
  <si>
    <t>הכשרת הישוב- הכשרת הישוב</t>
  </si>
  <si>
    <t>612010</t>
  </si>
  <si>
    <t>ישרס     1- ישרס</t>
  </si>
  <si>
    <t>613034</t>
  </si>
  <si>
    <t>לוינשטין נכסים- לוינשטין נכסים</t>
  </si>
  <si>
    <t>1119080</t>
  </si>
  <si>
    <t>מגדלי תיכון- מגדלי ים תיכון</t>
  </si>
  <si>
    <t>1131523</t>
  </si>
  <si>
    <t>מגה אור- מגה אור</t>
  </si>
  <si>
    <t>1104488</t>
  </si>
  <si>
    <t>מניבים ריט- מניבים ריט</t>
  </si>
  <si>
    <t>1140573</t>
  </si>
  <si>
    <t>נכסים בנין- נכסים ובנין</t>
  </si>
  <si>
    <t>699017</t>
  </si>
  <si>
    <t>סלע נדל"ן- סלע קפיטל נדל"ן</t>
  </si>
  <si>
    <t>1109644</t>
  </si>
  <si>
    <t>רבוע נדלן- רבוע נדלן</t>
  </si>
  <si>
    <t>1098565</t>
  </si>
  <si>
    <t>ריט 1- ריט1</t>
  </si>
  <si>
    <t>1098920</t>
  </si>
  <si>
    <t>נייר חדרה- נייר חדרה</t>
  </si>
  <si>
    <t>632018</t>
  </si>
  <si>
    <t>אודיוקודס- אודיוקודס</t>
  </si>
  <si>
    <t>1082965</t>
  </si>
  <si>
    <t>520044132</t>
  </si>
  <si>
    <t>ציוד תקשורת</t>
  </si>
  <si>
    <t>גילת- גילת</t>
  </si>
  <si>
    <t>1082510</t>
  </si>
  <si>
    <t>520038936</t>
  </si>
  <si>
    <t>אלקטריאון- אלקטריאון וירלס</t>
  </si>
  <si>
    <t>368019</t>
  </si>
  <si>
    <t>520038126</t>
  </si>
  <si>
    <t>ורידיס- ורידיס</t>
  </si>
  <si>
    <t>1176387</t>
  </si>
  <si>
    <t>515935807</t>
  </si>
  <si>
    <t>אלקטרה צריכה- אלקטרה צריכה</t>
  </si>
  <si>
    <t>5010129</t>
  </si>
  <si>
    <t>דלתא מותגים- דלתא מותגים</t>
  </si>
  <si>
    <t>1173699</t>
  </si>
  <si>
    <t>516250107</t>
  </si>
  <si>
    <t>טרמינל איקס- טרמינל איקס</t>
  </si>
  <si>
    <t>1178714</t>
  </si>
  <si>
    <t>515722536</t>
  </si>
  <si>
    <t>יוחננוף- מ.יוחננוף ובניו (1988)</t>
  </si>
  <si>
    <t>1161264</t>
  </si>
  <si>
    <t>511344186</t>
  </si>
  <si>
    <t>מקס סטוק- מקס סטוק</t>
  </si>
  <si>
    <t>1168558</t>
  </si>
  <si>
    <t>513618967</t>
  </si>
  <si>
    <t>פוקס- פוקס</t>
  </si>
  <si>
    <t>1087022</t>
  </si>
  <si>
    <t>512157603</t>
  </si>
  <si>
    <t>ריטיילורס- ריטיילורס</t>
  </si>
  <si>
    <t>1175488</t>
  </si>
  <si>
    <t>514211457</t>
  </si>
  <si>
    <t>רמי לוי- רמי לוי</t>
  </si>
  <si>
    <t>1104249</t>
  </si>
  <si>
    <t>513770669</t>
  </si>
  <si>
    <t>וואן תוכנה- וואן טכנולוגיות תוכנה</t>
  </si>
  <si>
    <t>161018</t>
  </si>
  <si>
    <t>חילן- חילן</t>
  </si>
  <si>
    <t>1084698</t>
  </si>
  <si>
    <t>520039942</t>
  </si>
  <si>
    <t>מטריקס- מטריקס</t>
  </si>
  <si>
    <t>445015</t>
  </si>
  <si>
    <t>520039413</t>
  </si>
  <si>
    <t>מלם תים- מלם-תים</t>
  </si>
  <si>
    <t>156018</t>
  </si>
  <si>
    <t>520034620</t>
  </si>
  <si>
    <t>פורמולה- פורמולה מערכות</t>
  </si>
  <si>
    <t>256016</t>
  </si>
  <si>
    <t>דנאל כא- דנאל כא</t>
  </si>
  <si>
    <t>314013</t>
  </si>
  <si>
    <t>520037565</t>
  </si>
  <si>
    <t>נובולוג- נובולוג</t>
  </si>
  <si>
    <t>1140151</t>
  </si>
  <si>
    <t>510475312</t>
  </si>
  <si>
    <t>אלטשולר שחם גמל- אלטשולר שחם גמל ופנסיה</t>
  </si>
  <si>
    <t>1159037</t>
  </si>
  <si>
    <t>513173393</t>
  </si>
  <si>
    <t>הבורסה לניע בתא- הבורסה לניע בתא</t>
  </si>
  <si>
    <t>1159029</t>
  </si>
  <si>
    <t>520020033</t>
  </si>
  <si>
    <t>ישראכרט- ישראכרט</t>
  </si>
  <si>
    <t>1157403</t>
  </si>
  <si>
    <t>מגיק- מג'יק</t>
  </si>
  <si>
    <t>1082312</t>
  </si>
  <si>
    <t>520036740</t>
  </si>
  <si>
    <t>נאייקס- נאייקס</t>
  </si>
  <si>
    <t>1175116</t>
  </si>
  <si>
    <t>513639013</t>
  </si>
  <si>
    <t>סאפינס- סאפיינס</t>
  </si>
  <si>
    <t>1087659</t>
  </si>
  <si>
    <t>פריון נטוורק- פריון נטוורק</t>
  </si>
  <si>
    <t>1095819</t>
  </si>
  <si>
    <t>512849498</t>
  </si>
  <si>
    <t>סלקום- סלקום</t>
  </si>
  <si>
    <t>1101534</t>
  </si>
  <si>
    <t>פרטנר- פרטנר</t>
  </si>
  <si>
    <t>1083484</t>
  </si>
  <si>
    <t>סה"כ מניות היתר</t>
  </si>
  <si>
    <t>אקוואריוס מנועים- אקוואריוס</t>
  </si>
  <si>
    <t>1170240</t>
  </si>
  <si>
    <t>515114429</t>
  </si>
  <si>
    <t>אלקטרוניקה ואופטיקה</t>
  </si>
  <si>
    <t>ארד- ארד</t>
  </si>
  <si>
    <t>1091651</t>
  </si>
  <si>
    <t>510007800</t>
  </si>
  <si>
    <t>בליץ- בליץ</t>
  </si>
  <si>
    <t>424010</t>
  </si>
  <si>
    <t>520038779</t>
  </si>
  <si>
    <t>נור- נור אינק אינוביישנס</t>
  </si>
  <si>
    <t>1175728</t>
  </si>
  <si>
    <t>515926475</t>
  </si>
  <si>
    <t>נקסט ויז'ן- נקסט ויז'ן</t>
  </si>
  <si>
    <t>1176593</t>
  </si>
  <si>
    <t>514259019</t>
  </si>
  <si>
    <t>סונוביה- סונוביה</t>
  </si>
  <si>
    <t>1170539</t>
  </si>
  <si>
    <t>514997741</t>
  </si>
  <si>
    <t>פיסיבי- פי.סי.בי טכנולוגיות</t>
  </si>
  <si>
    <t>1091685</t>
  </si>
  <si>
    <t>511888356</t>
  </si>
  <si>
    <t>ג'נריישן קפיטל- ג'נריישן קפיטל</t>
  </si>
  <si>
    <t>1156926</t>
  </si>
  <si>
    <t>סופרגז- סופרגז אנרגיה</t>
  </si>
  <si>
    <t>1166917</t>
  </si>
  <si>
    <t>אלומיי- אלומיי קפיטל</t>
  </si>
  <si>
    <t>1082635</t>
  </si>
  <si>
    <t>אקונרג'י- אקונרג'י אנרגיה מתחדשת</t>
  </si>
  <si>
    <t>1178334</t>
  </si>
  <si>
    <t>משק אנרגיה- משק אנרגיה</t>
  </si>
  <si>
    <t>1166974</t>
  </si>
  <si>
    <t>סולאיר- סולאיר</t>
  </si>
  <si>
    <t>1172287</t>
  </si>
  <si>
    <t>מכלול מימון- מכלול מימון</t>
  </si>
  <si>
    <t>1179753</t>
  </si>
  <si>
    <t>515763845</t>
  </si>
  <si>
    <t>מלרן- מלרן פרוייקטים</t>
  </si>
  <si>
    <t>1170950</t>
  </si>
  <si>
    <t>מניף- מניף שירותים פיננסים</t>
  </si>
  <si>
    <t>1170893</t>
  </si>
  <si>
    <t>512764408</t>
  </si>
  <si>
    <t>נאוי- נאוי</t>
  </si>
  <si>
    <t>208017</t>
  </si>
  <si>
    <t>פנינסולה- פנינסולה</t>
  </si>
  <si>
    <t>333013</t>
  </si>
  <si>
    <t>פננטפארק- פננטפארק</t>
  </si>
  <si>
    <t>1142405</t>
  </si>
  <si>
    <t>ליברה- ליברה</t>
  </si>
  <si>
    <t>1176981</t>
  </si>
  <si>
    <t>515761625</t>
  </si>
  <si>
    <t>אורביט טכנולוג'יס- אורביט</t>
  </si>
  <si>
    <t>265017</t>
  </si>
  <si>
    <t>520036153</t>
  </si>
  <si>
    <t>אימאג'סט- אימאג'סט אינטרנשיונל</t>
  </si>
  <si>
    <t>1183813</t>
  </si>
  <si>
    <t>512737560</t>
  </si>
  <si>
    <t>אקרו- אקרו קבוצה</t>
  </si>
  <si>
    <t>1184902</t>
  </si>
  <si>
    <t>511996803</t>
  </si>
  <si>
    <t>דוניץ- דוניץ</t>
  </si>
  <si>
    <t>400010</t>
  </si>
  <si>
    <t>520038605</t>
  </si>
  <si>
    <t>חג'ג' אירופה- חג'ג' אירופה</t>
  </si>
  <si>
    <t>1143635</t>
  </si>
  <si>
    <t>515682292</t>
  </si>
  <si>
    <t>חנן מור- חנן מור</t>
  </si>
  <si>
    <t>יעקובי קבוצה- יעקובי קבוצה</t>
  </si>
  <si>
    <t>1142421</t>
  </si>
  <si>
    <t>514010081</t>
  </si>
  <si>
    <t>צמח המרמן- צמח המרמן</t>
  </si>
  <si>
    <t>1104058</t>
  </si>
  <si>
    <t>צרפתי- צרפתי</t>
  </si>
  <si>
    <t>425017</t>
  </si>
  <si>
    <t>דורי הנדסה- קבוצת עמוס לוזון</t>
  </si>
  <si>
    <t>473017</t>
  </si>
  <si>
    <t>רותם שני- רותם שני</t>
  </si>
  <si>
    <t>1171529</t>
  </si>
  <si>
    <t>איי ספאק 1- איי ספאק</t>
  </si>
  <si>
    <t>1179589</t>
  </si>
  <si>
    <t>516247772</t>
  </si>
  <si>
    <t>אלומה תשתיות- אלומה תשתיות</t>
  </si>
  <si>
    <t>1181643</t>
  </si>
  <si>
    <t>516214871</t>
  </si>
  <si>
    <t>להב- להב</t>
  </si>
  <si>
    <t>136010</t>
  </si>
  <si>
    <t>520034257</t>
  </si>
  <si>
    <t>מבטח שמיר- מבטח שמיר</t>
  </si>
  <si>
    <t>127019</t>
  </si>
  <si>
    <t>520034125</t>
  </si>
  <si>
    <t>קיסטון ריט- קיסטון ריט</t>
  </si>
  <si>
    <t>1175934</t>
  </si>
  <si>
    <t>רפק</t>
  </si>
  <si>
    <t>769026</t>
  </si>
  <si>
    <t>520029505</t>
  </si>
  <si>
    <t>ביג-טק 50- ביג טק 50 מו"פ</t>
  </si>
  <si>
    <t>1172295</t>
  </si>
  <si>
    <t>540295417</t>
  </si>
  <si>
    <t>יוניקורן טכנולוגיות - יוניקורן טכנו</t>
  </si>
  <si>
    <t>1168657</t>
  </si>
  <si>
    <t>540294428</t>
  </si>
  <si>
    <t>מנרה יהש- מנרה ונצ'רס</t>
  </si>
  <si>
    <t>1178474</t>
  </si>
  <si>
    <t>540304045</t>
  </si>
  <si>
    <t>איי.איי.אם. יהש- איי.איי.אם אינפ</t>
  </si>
  <si>
    <t>1171230</t>
  </si>
  <si>
    <t>540299518</t>
  </si>
  <si>
    <t>אלמדה יהש- אלמדה ונצ'רס</t>
  </si>
  <si>
    <t>1168962</t>
  </si>
  <si>
    <t>540296795</t>
  </si>
  <si>
    <t>קפיטל פוינט- קפיטל פוינט</t>
  </si>
  <si>
    <t>1097146</t>
  </si>
  <si>
    <t>512950320</t>
  </si>
  <si>
    <t>גניגר- גניגר</t>
  </si>
  <si>
    <t>1095892</t>
  </si>
  <si>
    <t>512416991</t>
  </si>
  <si>
    <t>כפרית</t>
  </si>
  <si>
    <t>522011</t>
  </si>
  <si>
    <t>520038787</t>
  </si>
  <si>
    <t>סנו- סנו</t>
  </si>
  <si>
    <t>813014</t>
  </si>
  <si>
    <t>520032988</t>
  </si>
  <si>
    <t>רבל- רבל</t>
  </si>
  <si>
    <t>1103878</t>
  </si>
  <si>
    <t>רם און- רם און</t>
  </si>
  <si>
    <t>1090943</t>
  </si>
  <si>
    <t>512776964</t>
  </si>
  <si>
    <t>פריורטק</t>
  </si>
  <si>
    <t>328013</t>
  </si>
  <si>
    <t>גן שמואל- גן שמואל</t>
  </si>
  <si>
    <t>532010</t>
  </si>
  <si>
    <t>520039934</t>
  </si>
  <si>
    <t>כלל משקאות- כלל משקאות</t>
  </si>
  <si>
    <t>1147685</t>
  </si>
  <si>
    <t>515818524</t>
  </si>
  <si>
    <t>מהדרין- מהדרין</t>
  </si>
  <si>
    <t>686014</t>
  </si>
  <si>
    <t>520018482</t>
  </si>
  <si>
    <t>נטו- נטו אחזקות</t>
  </si>
  <si>
    <t>168013</t>
  </si>
  <si>
    <t>520034109</t>
  </si>
  <si>
    <t>קרור     1- קרור</t>
  </si>
  <si>
    <t>621011</t>
  </si>
  <si>
    <t>520001546</t>
  </si>
  <si>
    <t>אפיטומי מדיקל- אפיטומי</t>
  </si>
  <si>
    <t>1182591</t>
  </si>
  <si>
    <t>513721803</t>
  </si>
  <si>
    <t>מכשור רפואי</t>
  </si>
  <si>
    <t>אריקה כרמל- אריקה כרמל</t>
  </si>
  <si>
    <t>1178912</t>
  </si>
  <si>
    <t>514034123</t>
  </si>
  <si>
    <t>יומן אקסטנשנס- יומן אקסטנשנס</t>
  </si>
  <si>
    <t>1170000</t>
  </si>
  <si>
    <t>514707736</t>
  </si>
  <si>
    <t>סופווייב מדיקל- סופווייב מדיקל</t>
  </si>
  <si>
    <t>1175439</t>
  </si>
  <si>
    <t>515198158</t>
  </si>
  <si>
    <t>פלסאנמור- פלסאנמור</t>
  </si>
  <si>
    <t>1176700</t>
  </si>
  <si>
    <t>515139129</t>
  </si>
  <si>
    <t>איסתא- איסתא</t>
  </si>
  <si>
    <t>520042763</t>
  </si>
  <si>
    <t>ישרוטל- ישרוטל</t>
  </si>
  <si>
    <t>1080985</t>
  </si>
  <si>
    <t>520042482</t>
  </si>
  <si>
    <t>בכורי שדה- בכורי שדה</t>
  </si>
  <si>
    <t>1172618</t>
  </si>
  <si>
    <t>512402538</t>
  </si>
  <si>
    <t>גלוברנדס- גלוברנדס גרופ</t>
  </si>
  <si>
    <t>1147487</t>
  </si>
  <si>
    <t>515809499</t>
  </si>
  <si>
    <t>סקופ- סקופ</t>
  </si>
  <si>
    <t>288019</t>
  </si>
  <si>
    <t>520037425</t>
  </si>
  <si>
    <t>פרימוטק- פרימוטק</t>
  </si>
  <si>
    <t>1175496</t>
  </si>
  <si>
    <t>516292992</t>
  </si>
  <si>
    <t>חמת- חמת</t>
  </si>
  <si>
    <t>384016</t>
  </si>
  <si>
    <t>520038530</t>
  </si>
  <si>
    <t>בית שמש- מנועי בית שמש</t>
  </si>
  <si>
    <t>1081561</t>
  </si>
  <si>
    <t>520043480</t>
  </si>
  <si>
    <t>קליל     5- קליל</t>
  </si>
  <si>
    <t>797035</t>
  </si>
  <si>
    <t>520032442</t>
  </si>
  <si>
    <t>רב בריח- רב-בריח(08)</t>
  </si>
  <si>
    <t>1179993</t>
  </si>
  <si>
    <t>514160530</t>
  </si>
  <si>
    <t>אדגר- אדגר השקעות</t>
  </si>
  <si>
    <t>1820083</t>
  </si>
  <si>
    <t>אפריקה נכסים- אפי נכסים</t>
  </si>
  <si>
    <t>1091354</t>
  </si>
  <si>
    <t>סים בכורה  סד L- סים קומרשייל</t>
  </si>
  <si>
    <t>1142355</t>
  </si>
  <si>
    <t>908311</t>
  </si>
  <si>
    <t>בית בכפר- בית בכפר</t>
  </si>
  <si>
    <t>1183656</t>
  </si>
  <si>
    <t>511605719</t>
  </si>
  <si>
    <t>וילאר- וילאר</t>
  </si>
  <si>
    <t>416016</t>
  </si>
  <si>
    <t>מגוריט- מגוריט</t>
  </si>
  <si>
    <t>1139195</t>
  </si>
  <si>
    <t>רני צים- רני צים</t>
  </si>
  <si>
    <t>1143619</t>
  </si>
  <si>
    <t>אבגול- אבגול</t>
  </si>
  <si>
    <t>1100957</t>
  </si>
  <si>
    <t>ניסן</t>
  </si>
  <si>
    <t>660019</t>
  </si>
  <si>
    <t>520040940</t>
  </si>
  <si>
    <t>ספאנטק- ספאנטק</t>
  </si>
  <si>
    <t>1090117</t>
  </si>
  <si>
    <t>512288713</t>
  </si>
  <si>
    <t>טופ גאם- טופ גאם</t>
  </si>
  <si>
    <t>1179142</t>
  </si>
  <si>
    <t>פודטק</t>
  </si>
  <si>
    <t>סבוריט- סבוריט</t>
  </si>
  <si>
    <t>1169978</t>
  </si>
  <si>
    <t>515933950</t>
  </si>
  <si>
    <t>פליינג ספארק- פליינג ספארק</t>
  </si>
  <si>
    <t>1173582</t>
  </si>
  <si>
    <t>515259307</t>
  </si>
  <si>
    <t>אוגווינד- אוגווינד</t>
  </si>
  <si>
    <t>1105907</t>
  </si>
  <si>
    <t>513961334</t>
  </si>
  <si>
    <t>אפולו פאוור- אפולו פאוור</t>
  </si>
  <si>
    <t>1082114</t>
  </si>
  <si>
    <t>520043928</t>
  </si>
  <si>
    <t>ג'נסל- ג'נסל</t>
  </si>
  <si>
    <t>514579887</t>
  </si>
  <si>
    <t>פינרג'י- פינרג'י</t>
  </si>
  <si>
    <t>1172360</t>
  </si>
  <si>
    <t>514354786</t>
  </si>
  <si>
    <t>צ'קראטק- צ'קראטק</t>
  </si>
  <si>
    <t>1174184</t>
  </si>
  <si>
    <t>514881564</t>
  </si>
  <si>
    <t>איירטאצ- איירטאצ' סולאר</t>
  </si>
  <si>
    <t>1173376</t>
  </si>
  <si>
    <t>515509347</t>
  </si>
  <si>
    <t>הייקון מערכות- הייקון מערכות</t>
  </si>
  <si>
    <t>514347160</t>
  </si>
  <si>
    <t>מאסיבית- מאסיבית</t>
  </si>
  <si>
    <t>1172972</t>
  </si>
  <si>
    <t>514919810</t>
  </si>
  <si>
    <t>שלוש 3 דיאם- שלוש 3 דיאם</t>
  </si>
  <si>
    <t>1177518</t>
  </si>
  <si>
    <t>515512580</t>
  </si>
  <si>
    <t>משביר לצרכן- 365 המשביר</t>
  </si>
  <si>
    <t>1104959</t>
  </si>
  <si>
    <t>513389270</t>
  </si>
  <si>
    <t>אייס קמעונאות- אייס קפיטל קמעונאות</t>
  </si>
  <si>
    <t>1171669</t>
  </si>
  <si>
    <t>515546224</t>
  </si>
  <si>
    <t>ויקטורי- ויקטורי</t>
  </si>
  <si>
    <t>1123777</t>
  </si>
  <si>
    <t>איאלדי (ALD) - האב- האב אבטחת מידע</t>
  </si>
  <si>
    <t>1084003</t>
  </si>
  <si>
    <t>511029373</t>
  </si>
  <si>
    <t>מחשוב ישיר- מיחשוב ישיר</t>
  </si>
  <si>
    <t>507012</t>
  </si>
  <si>
    <t>520040007</t>
  </si>
  <si>
    <t>אוברסיז קומרס בע"מ- אוברסיז</t>
  </si>
  <si>
    <t>1139617</t>
  </si>
  <si>
    <t>510490071</t>
  </si>
  <si>
    <t>אוריין- אוריין</t>
  </si>
  <si>
    <t>1103506</t>
  </si>
  <si>
    <t>אי.טי.ג'י.איי- אי.טי.ג'י.איי</t>
  </si>
  <si>
    <t>1176114</t>
  </si>
  <si>
    <t>513764399</t>
  </si>
  <si>
    <t>גלובל כנפיים- גלובל כנפיים</t>
  </si>
  <si>
    <t>1141316</t>
  </si>
  <si>
    <t>513342444</t>
  </si>
  <si>
    <t>הולמס פלייס- הולמס פלייס</t>
  </si>
  <si>
    <t>1142587</t>
  </si>
  <si>
    <t>512466723</t>
  </si>
  <si>
    <t>שגריר- שגריר רכב</t>
  </si>
  <si>
    <t>1138379</t>
  </si>
  <si>
    <t>515158665</t>
  </si>
  <si>
    <t>מגדלור- מגדלור</t>
  </si>
  <si>
    <t>1182567</t>
  </si>
  <si>
    <t>515514263</t>
  </si>
  <si>
    <t>אידומו- אידומו</t>
  </si>
  <si>
    <t>1176346</t>
  </si>
  <si>
    <t>513973727</t>
  </si>
  <si>
    <t>איידנטי- איידנטי הלת'קייר</t>
  </si>
  <si>
    <t>1177450</t>
  </si>
  <si>
    <t>515679405</t>
  </si>
  <si>
    <t>אייקון גרופ- אייקון גרופ</t>
  </si>
  <si>
    <t>1182484</t>
  </si>
  <si>
    <t>513955252</t>
  </si>
  <si>
    <t>אימפקס- אימפקס אי או</t>
  </si>
  <si>
    <t>1180306</t>
  </si>
  <si>
    <t>515272789</t>
  </si>
  <si>
    <t>גלאסבוקס- גלאסבוקס</t>
  </si>
  <si>
    <t>1176288</t>
  </si>
  <si>
    <t>514525260</t>
  </si>
  <si>
    <t>גרופ 107- גרופ 107</t>
  </si>
  <si>
    <t>1180181</t>
  </si>
  <si>
    <t>516199445</t>
  </si>
  <si>
    <t>טופ מערכות- טופ מערכות</t>
  </si>
  <si>
    <t>1083377</t>
  </si>
  <si>
    <t>520044231</t>
  </si>
  <si>
    <t>טראקנט- טראקנט אנטרפרייז</t>
  </si>
  <si>
    <t>1174093</t>
  </si>
  <si>
    <t>515446474</t>
  </si>
  <si>
    <t>יוזרוואי- יוזרוואי</t>
  </si>
  <si>
    <t>1183748</t>
  </si>
  <si>
    <t>516218989</t>
  </si>
  <si>
    <t>סיפיה וויז'ן- סיפיה ווז'ן</t>
  </si>
  <si>
    <t>1181932</t>
  </si>
  <si>
    <t>513476010</t>
  </si>
  <si>
    <t>פוםוום- פוםוום</t>
  </si>
  <si>
    <t>1173434</t>
  </si>
  <si>
    <t>515236735</t>
  </si>
  <si>
    <t>פיימנט- פיימנט</t>
  </si>
  <si>
    <t>1180876</t>
  </si>
  <si>
    <t>515166544</t>
  </si>
  <si>
    <t>קוויקליזארד- קוויקליזארד</t>
  </si>
  <si>
    <t>1172840</t>
  </si>
  <si>
    <t>514439785</t>
  </si>
  <si>
    <t>קונטיניואל- קונטיניואל</t>
  </si>
  <si>
    <t>1182260</t>
  </si>
  <si>
    <t>514949973</t>
  </si>
  <si>
    <t>שמיים- שמיים אימפרוב</t>
  </si>
  <si>
    <t>1176239</t>
  </si>
  <si>
    <t>515181014</t>
  </si>
  <si>
    <t>בי קומיוניקיישנס- בי קומיוניקיישנס</t>
  </si>
  <si>
    <t>1107663</t>
  </si>
  <si>
    <t>סה"כ call 001 אופציות</t>
  </si>
  <si>
    <t>Rada Electronic Industries</t>
  </si>
  <si>
    <t>IL0010826506</t>
  </si>
  <si>
    <t>NASDAQ</t>
  </si>
  <si>
    <t>5204</t>
  </si>
  <si>
    <t>AEROSPACE &amp; DEFENSE</t>
  </si>
  <si>
    <t>G WILLI FOOD INTERNATIONAL</t>
  </si>
  <si>
    <t>IL0010828585</t>
  </si>
  <si>
    <t>520043209</t>
  </si>
  <si>
    <t>Food &amp; Staples Retailing</t>
  </si>
  <si>
    <t>MITC US- MEATECH</t>
  </si>
  <si>
    <t>US5834351026</t>
  </si>
  <si>
    <t>520041955</t>
  </si>
  <si>
    <t>INMODE- INMODEMD</t>
  </si>
  <si>
    <t>IL0011595993</t>
  </si>
  <si>
    <t>5297</t>
  </si>
  <si>
    <t>S H L Telemedicine Ltd</t>
  </si>
  <si>
    <t>IL0010855885</t>
  </si>
  <si>
    <t>5261</t>
  </si>
  <si>
    <t>CESAR STONE SDO</t>
  </si>
  <si>
    <t>IL0011259137</t>
  </si>
  <si>
    <t>2264</t>
  </si>
  <si>
    <t>INDUSTRIAL</t>
  </si>
  <si>
    <t>KORNIT DIGITAL-KRNT</t>
  </si>
  <si>
    <t>IL0011216723</t>
  </si>
  <si>
    <t>1564</t>
  </si>
  <si>
    <t>ZIM INTEGRATED- ZIM</t>
  </si>
  <si>
    <t>IL0065100930</t>
  </si>
  <si>
    <t>HIPPO HOLDINGS INC- HIPPO HOLDINGS INC</t>
  </si>
  <si>
    <t>US4335391037</t>
  </si>
  <si>
    <t>5299</t>
  </si>
  <si>
    <t>Insurance</t>
  </si>
  <si>
    <t>ROGEN PHARMAL - URGN</t>
  </si>
  <si>
    <t>IL0011407140</t>
  </si>
  <si>
    <t>2313</t>
  </si>
  <si>
    <t>TARO PHARMACEUTICAL INDUS</t>
  </si>
  <si>
    <t>IL0010827181</t>
  </si>
  <si>
    <t>5188</t>
  </si>
  <si>
    <t>Protalix Biotherapeutics Inc</t>
  </si>
  <si>
    <t>US74365A3095</t>
  </si>
  <si>
    <t>1554</t>
  </si>
  <si>
    <t>CYBER ARK</t>
  </si>
  <si>
    <t>IL0011334468</t>
  </si>
  <si>
    <t>5265</t>
  </si>
  <si>
    <t>Software &amp; Services</t>
  </si>
  <si>
    <t>PALO ALTO NETWO</t>
  </si>
  <si>
    <t>US6974351057</t>
  </si>
  <si>
    <t>4723</t>
  </si>
  <si>
    <t>PERION NETWORK</t>
  </si>
  <si>
    <t>IL0010958192</t>
  </si>
  <si>
    <t>5277</t>
  </si>
  <si>
    <t>REE  Automotive - בנאמנות- REE</t>
  </si>
  <si>
    <t>IL0011786154</t>
  </si>
  <si>
    <t>514557339</t>
  </si>
  <si>
    <t>REE AUTOMOTIVE- REE</t>
  </si>
  <si>
    <t>SimilarWeb- SimilarWeb</t>
  </si>
  <si>
    <t>IL0011751653</t>
  </si>
  <si>
    <t>5283</t>
  </si>
  <si>
    <t>Varonis Systems</t>
  </si>
  <si>
    <t>US9222801022</t>
  </si>
  <si>
    <t>5264</t>
  </si>
  <si>
    <t>WIX -  WIX.COM- WIX.COM</t>
  </si>
  <si>
    <t>IL0011301780</t>
  </si>
  <si>
    <t>2275</t>
  </si>
  <si>
    <t>Arbe Robotics- Arbe Robotics</t>
  </si>
  <si>
    <t>US4563571029</t>
  </si>
  <si>
    <t>515333128</t>
  </si>
  <si>
    <t>RADWARE LTD</t>
  </si>
  <si>
    <t>IL0010834765</t>
  </si>
  <si>
    <t>2159</t>
  </si>
  <si>
    <t>SCOUTCAM- SCOUTCAM</t>
  </si>
  <si>
    <t>US81063V2043</t>
  </si>
  <si>
    <t>5287</t>
  </si>
  <si>
    <t>SOLAREDGE</t>
  </si>
  <si>
    <t>US83417M1045</t>
  </si>
  <si>
    <t>4744</t>
  </si>
  <si>
    <t>GILAT SATELLITE</t>
  </si>
  <si>
    <t>IL0010825102</t>
  </si>
  <si>
    <t>SILICOM</t>
  </si>
  <si>
    <t>IL0010826928</t>
  </si>
  <si>
    <t>520041120</t>
  </si>
  <si>
    <t>ITURAN LOCATION-US</t>
  </si>
  <si>
    <t>IL0010818685</t>
  </si>
  <si>
    <t>5169</t>
  </si>
  <si>
    <t>RDCM-RADCOM LTD</t>
  </si>
  <si>
    <t>IL0010826688</t>
  </si>
  <si>
    <t>2104</t>
  </si>
  <si>
    <t>BAYERISCHE MOTO- BMW</t>
  </si>
  <si>
    <t>DE0005190003</t>
  </si>
  <si>
    <t>5315</t>
  </si>
  <si>
    <t>VOLKSWAGEN AG- VOLKSWAGEN</t>
  </si>
  <si>
    <t>DE0007664005</t>
  </si>
  <si>
    <t>4255</t>
  </si>
  <si>
    <t>IWG PLC</t>
  </si>
  <si>
    <t>JE00BYVQYS01</t>
  </si>
  <si>
    <t>LSE</t>
  </si>
  <si>
    <t>5280</t>
  </si>
  <si>
    <t>Commercial &amp; Pro Services</t>
  </si>
  <si>
    <t>POOL CORP- Pool Corp</t>
  </si>
  <si>
    <t>US73278L1052</t>
  </si>
  <si>
    <t>5272</t>
  </si>
  <si>
    <t>SUNRUN INC</t>
  </si>
  <si>
    <t>US86771W1053</t>
  </si>
  <si>
    <t>ARKO CORP- ARKO</t>
  </si>
  <si>
    <t>US0412421085</t>
  </si>
  <si>
    <t>3535148</t>
  </si>
  <si>
    <t>NEOEN FP</t>
  </si>
  <si>
    <t>FR0011675362</t>
  </si>
  <si>
    <t>5175</t>
  </si>
  <si>
    <t>ORSTED A/S</t>
  </si>
  <si>
    <t>DK0060094928</t>
  </si>
  <si>
    <t>5232</t>
  </si>
  <si>
    <t>RWE GR</t>
  </si>
  <si>
    <t>DE0007037129</t>
  </si>
  <si>
    <t>5242</t>
  </si>
  <si>
    <t>RWE GY</t>
  </si>
  <si>
    <t>INTL FLAVORS &amp; FRAGRANCES</t>
  </si>
  <si>
    <t>US4595061015</t>
  </si>
  <si>
    <t>5262</t>
  </si>
  <si>
    <t>Centene Coporation</t>
  </si>
  <si>
    <t>US15135B1017</t>
  </si>
  <si>
    <t>4885</t>
  </si>
  <si>
    <t>DARIOHEALTH</t>
  </si>
  <si>
    <t>US23725P2092</t>
  </si>
  <si>
    <t>5233</t>
  </si>
  <si>
    <t>VIATRIS INC</t>
  </si>
  <si>
    <t>US92556V1061</t>
  </si>
  <si>
    <t>5247</t>
  </si>
  <si>
    <t>MOSAIC-MOS</t>
  </si>
  <si>
    <t>US61945C1036</t>
  </si>
  <si>
    <t>5095</t>
  </si>
  <si>
    <t>FB - FACEBOOK</t>
  </si>
  <si>
    <t>US30303M1027</t>
  </si>
  <si>
    <t>5097</t>
  </si>
  <si>
    <t>Media</t>
  </si>
  <si>
    <t>GOOG GOOGLE C Class- GOOGLE</t>
  </si>
  <si>
    <t>US02079K1079</t>
  </si>
  <si>
    <t>960</t>
  </si>
  <si>
    <t>GOOGL - Google A Class</t>
  </si>
  <si>
    <t>US02079K3059</t>
  </si>
  <si>
    <t>CATERPILLAR</t>
  </si>
  <si>
    <t>US1491231015</t>
  </si>
  <si>
    <t>4923</t>
  </si>
  <si>
    <t>ABBVIE INC</t>
  </si>
  <si>
    <t>US00287Y1091</t>
  </si>
  <si>
    <t>5255</t>
  </si>
  <si>
    <t>ASTRAZENECA PLC</t>
  </si>
  <si>
    <t>US0463531089</t>
  </si>
  <si>
    <t>5238</t>
  </si>
  <si>
    <t>ELOXX PHARMACEUTICALS-ELO</t>
  </si>
  <si>
    <t>US29014R1032</t>
  </si>
  <si>
    <t>4962</t>
  </si>
  <si>
    <t>GLAXOSMITHKLINE PLC-SPON ADR- GLAXOSMITHKLINE PLC</t>
  </si>
  <si>
    <t>US37733W1053</t>
  </si>
  <si>
    <t>5325</t>
  </si>
  <si>
    <t>PFIZER INC-PFE- PFIZER</t>
  </si>
  <si>
    <t>US7170811035</t>
  </si>
  <si>
    <t>SNY - SANOFI AVENTIS- SANOFI AVENTIS</t>
  </si>
  <si>
    <t>US80105N1054</t>
  </si>
  <si>
    <t>5311</t>
  </si>
  <si>
    <t>TAKEDA PHARMACE-SP ADR- TAKEDA</t>
  </si>
  <si>
    <t>US8740602052</t>
  </si>
  <si>
    <t>5326</t>
  </si>
  <si>
    <t>PERRIGO CO PLC-PRGO</t>
  </si>
  <si>
    <t>IE00BGH1M568</t>
  </si>
  <si>
    <t>529592</t>
  </si>
  <si>
    <t>ADO PROPERTIES</t>
  </si>
  <si>
    <t>LU1250154413</t>
  </si>
  <si>
    <t>5160</t>
  </si>
  <si>
    <t>AROUNDTOWN PROP-ALATP- AROUNDTOWN</t>
  </si>
  <si>
    <t>LU1673108939</t>
  </si>
  <si>
    <t>LGI HOMES INC</t>
  </si>
  <si>
    <t>US50187T1060</t>
  </si>
  <si>
    <t>4803</t>
  </si>
  <si>
    <t>PARK PLAZA  HOTEL</t>
  </si>
  <si>
    <t>GG00B1Z5FH87</t>
  </si>
  <si>
    <t>5123</t>
  </si>
  <si>
    <t>PRIME US REIT</t>
  </si>
  <si>
    <t>SGXC75818630</t>
  </si>
  <si>
    <t>5197</t>
  </si>
  <si>
    <t>Infineon Technologies</t>
  </si>
  <si>
    <t>DE0006231004</t>
  </si>
  <si>
    <t>5266</t>
  </si>
  <si>
    <t>SOITEC FP</t>
  </si>
  <si>
    <t>FR0013227113</t>
  </si>
  <si>
    <t>5250</t>
  </si>
  <si>
    <t>TSM - TAIWAN SEMICONDUCTOR- TAIWAN SEMI</t>
  </si>
  <si>
    <t>us8740391003</t>
  </si>
  <si>
    <t>5088</t>
  </si>
  <si>
    <t>ALIBABA GROUP H</t>
  </si>
  <si>
    <t>US01609W1027</t>
  </si>
  <si>
    <t>4806</t>
  </si>
  <si>
    <t>MSFT -  MICROSOFT- MICROSOFT</t>
  </si>
  <si>
    <t>us5949181045</t>
  </si>
  <si>
    <t>MOMENTIVE GLOBAL- SURVEY MONKY</t>
  </si>
  <si>
    <t>US60878Y1082</t>
  </si>
  <si>
    <t>5260</t>
  </si>
  <si>
    <t>Amadeus IT Group- Amadeus</t>
  </si>
  <si>
    <t>ES0109067019</t>
  </si>
  <si>
    <t>5273</t>
  </si>
  <si>
    <t>AAPL - Apple</t>
  </si>
  <si>
    <t>US0378331005</t>
  </si>
  <si>
    <t>FTNT-FORTINET INC</t>
  </si>
  <si>
    <t>US34959E1091</t>
  </si>
  <si>
    <t>4721</t>
  </si>
  <si>
    <t>SMSN LI - SAMSUNG</t>
  </si>
  <si>
    <t>US7960508882</t>
  </si>
  <si>
    <t>5093</t>
  </si>
  <si>
    <t>SONY CORP- SONY CORP</t>
  </si>
  <si>
    <t>US8356993076</t>
  </si>
  <si>
    <t>4942</t>
  </si>
  <si>
    <t>ENEL SPA</t>
  </si>
  <si>
    <t>IT0003128367</t>
  </si>
  <si>
    <t>5039</t>
  </si>
  <si>
    <t>סה"כ שמחקות מדדי מניות בישראל</t>
  </si>
  <si>
    <t>הראל סל (4A) ת"א 90- הראל קרנות מדד</t>
  </si>
  <si>
    <t>1148931</t>
  </si>
  <si>
    <t>511776783</t>
  </si>
  <si>
    <t>מניות</t>
  </si>
  <si>
    <t>הראל סל (A4) תא נדלן- הראל קרנות מדד</t>
  </si>
  <si>
    <t>1148964</t>
  </si>
  <si>
    <t>MTF סל (4A) ת"א 125- מגדל קרנות נאמנות</t>
  </si>
  <si>
    <t>1150283</t>
  </si>
  <si>
    <t>511303661</t>
  </si>
  <si>
    <t>תכלית סל (4A) ת"א בנקים- מיטב תכלית</t>
  </si>
  <si>
    <t>1143726</t>
  </si>
  <si>
    <t>513534974</t>
  </si>
  <si>
    <t>תכלית סל (A4) ת"א 35- מיטב תכלית</t>
  </si>
  <si>
    <t>1143700</t>
  </si>
  <si>
    <t>פסגות ETF ת"א 125- פסגות קרנות מדד</t>
  </si>
  <si>
    <t>1148808</t>
  </si>
  <si>
    <t>513765339</t>
  </si>
  <si>
    <t>פסגות ETF ת"א 90- פסגות קרנות מדד</t>
  </si>
  <si>
    <t>1148642</t>
  </si>
  <si>
    <t>קסם 4A) ETF) ת"א SME60- קסם קרנות נאמנות</t>
  </si>
  <si>
    <t>1146539</t>
  </si>
  <si>
    <t>510938608</t>
  </si>
  <si>
    <t>קסם ETF ביטוח מניות והמירים- קסם קרנות נאמנות</t>
  </si>
  <si>
    <t>1146125</t>
  </si>
  <si>
    <t>קסם ETF ת"א 125- קסם קרנות נאמנות</t>
  </si>
  <si>
    <t>1146356</t>
  </si>
  <si>
    <t>קסם ETF ת"א 35 (A4)- קסם קרנות נאמנות</t>
  </si>
  <si>
    <t>1146570</t>
  </si>
  <si>
    <t>קסם ETF ת"א 90- קסם קרנות נאמנות</t>
  </si>
  <si>
    <t>1146331</t>
  </si>
  <si>
    <t>סה"כ שמחקות מדדי מניות בחו"ל</t>
  </si>
  <si>
    <t>הראל DAX 30 מנוטרל- הראל קרנות מדד</t>
  </si>
  <si>
    <t>1149160</t>
  </si>
  <si>
    <t>הראל NASDAQ100</t>
  </si>
  <si>
    <t>1149038</t>
  </si>
  <si>
    <t>הראל S&amp;P500 מנוטרל- הראל קרנות מדד</t>
  </si>
  <si>
    <t>1149137</t>
  </si>
  <si>
    <t>הראל דאו-ג'ונס 30</t>
  </si>
  <si>
    <t>1149228</t>
  </si>
  <si>
    <t>הראל סל (4A) EW S&amp;P 500 מנוטרלות מט"ח- הראל קרנות מדד</t>
  </si>
  <si>
    <t>1149970</t>
  </si>
  <si>
    <t>הראל סל 50 EURO STOXX- הראל קרנות מדד</t>
  </si>
  <si>
    <t>1149244</t>
  </si>
  <si>
    <t>Lyxor S&amp;P 500 UCITS ETF- ליקסור אינדקס</t>
  </si>
  <si>
    <t>LU1135865084</t>
  </si>
  <si>
    <t>419223375</t>
  </si>
  <si>
    <t>MTF סל (SP500 (4A מנוטרלת מט"ח- מגדל קרנות נאמנות</t>
  </si>
  <si>
    <t>1150572</t>
  </si>
  <si>
    <t>MTF סל Bluestar China Internet Sof (4D)</t>
  </si>
  <si>
    <t>1171586</t>
  </si>
  <si>
    <t>RUSSEL 2000 (4D) MTF מגדל- מגדל קרנות נאמנות</t>
  </si>
  <si>
    <t>1150242</t>
  </si>
  <si>
    <t>מגדל MTF DAX30 מנוטרל- מגדל קרנות נאמנות</t>
  </si>
  <si>
    <t>1150416</t>
  </si>
  <si>
    <t>מגדל S&amp;P (4D) MTF- מגדל קרנות נאמנות</t>
  </si>
  <si>
    <t>1150333</t>
  </si>
  <si>
    <t>מור סל (4D) S&amp;P500- מור קרנות נאמנות</t>
  </si>
  <si>
    <t>1165810</t>
  </si>
  <si>
    <t>514884485</t>
  </si>
  <si>
    <t>מור סל NASDAQ 100 מנוטרלת מט"ח- מור קרנות נאמנות</t>
  </si>
  <si>
    <t>1165844</t>
  </si>
  <si>
    <t>מור סל S&amp;P 500 מנוטרלת מט"ח- מור קרנות נאמנות</t>
  </si>
  <si>
    <t>1165828</t>
  </si>
  <si>
    <t>תכלית 100 NASDAQ NDX</t>
  </si>
  <si>
    <t>1144401</t>
  </si>
  <si>
    <t>תכלית RUSSL 2000- מיטב תכלית</t>
  </si>
  <si>
    <t>1144484</t>
  </si>
  <si>
    <t>תכלית S&amp;P500</t>
  </si>
  <si>
    <t>1144385</t>
  </si>
  <si>
    <t>פסגות DAX 30 מנוטרל- פסגות קרנות מדד</t>
  </si>
  <si>
    <t>1149830</t>
  </si>
  <si>
    <t>פסגות NDX 100 (4A)ETF מנוטרלת מט"ח- פסגות קרנות מדד</t>
  </si>
  <si>
    <t>1149822</t>
  </si>
  <si>
    <t>פסגות S&amp;P 500 מנוטרלת מט"ח- פסגות קרנות מדד</t>
  </si>
  <si>
    <t>1148436</t>
  </si>
  <si>
    <t>פסגות S&amp;P500</t>
  </si>
  <si>
    <t>1148162</t>
  </si>
  <si>
    <t>FTSE CHINA 50 (D4) ETF קסם- קסם קרנות נאמנות</t>
  </si>
  <si>
    <t>1146521</t>
  </si>
  <si>
    <t>Indxx China Internet (4D) ETF קסם- קסם קרנות נאמנות</t>
  </si>
  <si>
    <t>1170844</t>
  </si>
  <si>
    <t>MVIS US Listed semico 25 (4D) ETF קסם- קסם קרנות נאמנות</t>
  </si>
  <si>
    <t>1174119</t>
  </si>
  <si>
    <t>קסם DAX 30 ETF- קסם קרנות נאמנות</t>
  </si>
  <si>
    <t>1146513</t>
  </si>
  <si>
    <t>קסם ETF אינדקס Cloud Computing- קסם קרנות נאמנות</t>
  </si>
  <si>
    <t>1169465</t>
  </si>
  <si>
    <t>קסם NASDAQ100</t>
  </si>
  <si>
    <t>1146505</t>
  </si>
  <si>
    <t>קסם NDX100(4A)ETF מנוטרלת מט"ח- קסם קרנות נאמנות</t>
  </si>
  <si>
    <t>1146612</t>
  </si>
  <si>
    <t>קסם S&amp;P 500 (4A) ETF מנוטרלת- קסם קרנות נאמנות</t>
  </si>
  <si>
    <t>1146604</t>
  </si>
  <si>
    <t>קסם S&amp;P500</t>
  </si>
  <si>
    <t>1146471</t>
  </si>
  <si>
    <t>סה"כ שמחקות מדדים אחרים בישראל</t>
  </si>
  <si>
    <t>הראל סל (00) תל בונד שקלי- הראל קרנות מדד</t>
  </si>
  <si>
    <t>1150523</t>
  </si>
  <si>
    <t>אג"ח</t>
  </si>
  <si>
    <t>MTF סל תל בונד 60- מגדל קרנות נאמנות</t>
  </si>
  <si>
    <t>1149996</t>
  </si>
  <si>
    <t>תכלית תל בונד מאגר- מיטב תכלית</t>
  </si>
  <si>
    <t>1144013</t>
  </si>
  <si>
    <t>תכלית תל בונד שקלי סד.2- מיטב תכלית</t>
  </si>
  <si>
    <t>1145184</t>
  </si>
  <si>
    <t>פסגות EFT (00) תל בונד 20- פסגות קרנות מדד</t>
  </si>
  <si>
    <t>1147958</t>
  </si>
  <si>
    <t>פסגות סל בונד צמוד יתר- פסגות קרנות מדד</t>
  </si>
  <si>
    <t>1148030</t>
  </si>
  <si>
    <t>פסגות סל תל בונד 60 סדרה 3- פסגות קרנות מדד</t>
  </si>
  <si>
    <t>1148006</t>
  </si>
  <si>
    <t>פסגות תל בונד מאגר- פסגות קרנות מדד</t>
  </si>
  <si>
    <t>1148170</t>
  </si>
  <si>
    <t>קסם בונד צמוד בנקים- קסם קרנות נאמנות</t>
  </si>
  <si>
    <t>1146281</t>
  </si>
  <si>
    <t>קסם תל בונד 20- קסם קרנות נאמנות</t>
  </si>
  <si>
    <t>1145960</t>
  </si>
  <si>
    <t>קסם תל בונד 60- קסם קרנות נאמנות</t>
  </si>
  <si>
    <t>1146232</t>
  </si>
  <si>
    <t>סה"כ שמחקות מדדים אחרים בחו"ל</t>
  </si>
  <si>
    <t>סה"כ short</t>
  </si>
  <si>
    <t>סה"כ שמחקות מדדי מניות</t>
  </si>
  <si>
    <t>EWY - SOUTH KOREA- BlackRock</t>
  </si>
  <si>
    <t>US4642867729</t>
  </si>
  <si>
    <t>2235</t>
  </si>
  <si>
    <t>First Trust Nasdaq Cyber ETF</t>
  </si>
  <si>
    <t>US33734X8469</t>
  </si>
  <si>
    <t>3165</t>
  </si>
  <si>
    <t>GLOBAL X COPPER- GLOBAL X</t>
  </si>
  <si>
    <t>US37954Y8306</t>
  </si>
  <si>
    <t>5099</t>
  </si>
  <si>
    <t>RSP-S&amp;P 500 EQUAL WEI- Guggenheim Funds</t>
  </si>
  <si>
    <t>US46137V3574</t>
  </si>
  <si>
    <t>4205</t>
  </si>
  <si>
    <t>CHINA-INVESCO</t>
  </si>
  <si>
    <t>LU1549405709</t>
  </si>
  <si>
    <t>1290</t>
  </si>
  <si>
    <t>QQQQ - Nasdaq 100- INVESCO POWERSHARES</t>
  </si>
  <si>
    <t>US46090E1038</t>
  </si>
  <si>
    <t>DAXEX  GY - DAX- ISHARES</t>
  </si>
  <si>
    <t>DE0005933931</t>
  </si>
  <si>
    <t>4601</t>
  </si>
  <si>
    <t>FXI - CHINA 50- ISHARES</t>
  </si>
  <si>
    <t>US4642871846</t>
  </si>
  <si>
    <t>ISHARES CORE MSCI EM</t>
  </si>
  <si>
    <t>IE00BKM4GZ66</t>
  </si>
  <si>
    <t>iShares MDAX UCITS ETF</t>
  </si>
  <si>
    <t>DE0005933923</t>
  </si>
  <si>
    <t>ISHARES S&amp;P 500- ISHARES</t>
  </si>
  <si>
    <t>US4642872000</t>
  </si>
  <si>
    <t>IWM - RUSSELL 2000- ISHARES</t>
  </si>
  <si>
    <t>US4642876555</t>
  </si>
  <si>
    <t>BlueStar Israel Technology- ITEQ ETF</t>
  </si>
  <si>
    <t>US26924G8704</t>
  </si>
  <si>
    <t>5305</t>
  </si>
  <si>
    <t>JETS ETF- JETS</t>
  </si>
  <si>
    <t>US26922A8421</t>
  </si>
  <si>
    <t>4992</t>
  </si>
  <si>
    <t>CSI-KWEB CHINA</t>
  </si>
  <si>
    <t>US5007673065</t>
  </si>
  <si>
    <t>4868</t>
  </si>
  <si>
    <t>LYXOR EURO STOXX BANKS- LYXOR</t>
  </si>
  <si>
    <t>LU1829219390</t>
  </si>
  <si>
    <t>4617</t>
  </si>
  <si>
    <t>MEUD FP</t>
  </si>
  <si>
    <t>LU0908500753</t>
  </si>
  <si>
    <t>XME - METALS AND MINING</t>
  </si>
  <si>
    <t>US78464A7550</t>
  </si>
  <si>
    <t>970</t>
  </si>
  <si>
    <t>HEALTH CARE XLV- STATE STREET-SPDRS</t>
  </si>
  <si>
    <t>us81369y2090</t>
  </si>
  <si>
    <t>4640</t>
  </si>
  <si>
    <t>KBE - US BANKS ETF- STATE STREET-SPDRS</t>
  </si>
  <si>
    <t>US78464A7972</t>
  </si>
  <si>
    <t>SPY - S&amp;P 500</t>
  </si>
  <si>
    <t>US78462F1030</t>
  </si>
  <si>
    <t>XLF - Financial Select- STATE STREET-SPDRS</t>
  </si>
  <si>
    <t>US81369Y6059</t>
  </si>
  <si>
    <t>XLP - CONSUMER STAPLES</t>
  </si>
  <si>
    <t>US81369Y3080</t>
  </si>
  <si>
    <t>SMH US-VANECK VECTORS</t>
  </si>
  <si>
    <t>US92189F6768</t>
  </si>
  <si>
    <t>4816</t>
  </si>
  <si>
    <t>VOO US_VANGUARD S&amp;P 500</t>
  </si>
  <si>
    <t>US9229083632</t>
  </si>
  <si>
    <t>4922</t>
  </si>
  <si>
    <t>WISDOMTREE INDIA</t>
  </si>
  <si>
    <t>US97717W4226</t>
  </si>
  <si>
    <t>3115</t>
  </si>
  <si>
    <t>XTRACKERS CSI300 SWAP</t>
  </si>
  <si>
    <t>LU0779800910</t>
  </si>
  <si>
    <t>5246</t>
  </si>
  <si>
    <t>סה"כ שמחקות מדדים אחרים</t>
  </si>
  <si>
    <t>ISHARES IBOXX H</t>
  </si>
  <si>
    <t>US4642885135</t>
  </si>
  <si>
    <t>ISHARES LQD US IBOXX</t>
  </si>
  <si>
    <t>US4642872422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</si>
  <si>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</si>
  <si>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</si>
  <si>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</si>
  <si>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</si>
  <si>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</si>
  <si>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קסם KTF (A4) 500 S&amp;P מנוטרלת מט"ח- קסם קרנות נאמנות</t>
  </si>
  <si>
    <t>5122957</t>
  </si>
  <si>
    <t>Alger Small Cap Focus Fund- ALGER SICAV</t>
  </si>
  <si>
    <t>LU1687262870</t>
  </si>
  <si>
    <t>5219</t>
  </si>
  <si>
    <t>ASHOKA INDIA OPPORTUNITIES</t>
  </si>
  <si>
    <t>IE00BH3N4915</t>
  </si>
  <si>
    <t>5223</t>
  </si>
  <si>
    <t>ATONRA SICAV</t>
  </si>
  <si>
    <t>LU2170994714</t>
  </si>
  <si>
    <t>5229</t>
  </si>
  <si>
    <t>Comgest Growth Europe Opportunities</t>
  </si>
  <si>
    <t>IE00BHWQNN83</t>
  </si>
  <si>
    <t>4886</t>
  </si>
  <si>
    <t>COMGEST GROWTH JAPAN-YEN IA- Comgest</t>
  </si>
  <si>
    <t>IE00BQ1YBP44</t>
  </si>
  <si>
    <t>HBMN Healthcare Investment AG</t>
  </si>
  <si>
    <t>CH0012627250</t>
  </si>
  <si>
    <t>4863</t>
  </si>
  <si>
    <t>HEPTAGON-FUTURE Equity fund</t>
  </si>
  <si>
    <t>IE00BYWKMJ85</t>
  </si>
  <si>
    <t>5189</t>
  </si>
  <si>
    <t>KOTAK FUNDS-IND-KOTIMAU</t>
  </si>
  <si>
    <t>LU0675383409</t>
  </si>
  <si>
    <t>4735</t>
  </si>
  <si>
    <t>LEGG MASON JAPAN-XA</t>
  </si>
  <si>
    <t>GB00B8JYLC77</t>
  </si>
  <si>
    <t>5243</t>
  </si>
  <si>
    <t>PRIMO MILLER OPPORTUNITY</t>
  </si>
  <si>
    <t>IE00BJMHLZ33</t>
  </si>
  <si>
    <t>Schroder International Selection Fund China</t>
  </si>
  <si>
    <t>LU2016214293</t>
  </si>
  <si>
    <t>5105</t>
  </si>
  <si>
    <t>Spyglass US Growth Fund</t>
  </si>
  <si>
    <t>IE00BK6SB820</t>
  </si>
  <si>
    <t>5222</t>
  </si>
  <si>
    <t>TRICLAE LX Equity FUND</t>
  </si>
  <si>
    <t>LU1687402393</t>
  </si>
  <si>
    <t>5187</t>
  </si>
  <si>
    <t>UTI INDIAN DYN Equity fund</t>
  </si>
  <si>
    <t>IE00BYPC7R45</t>
  </si>
  <si>
    <t>5199</t>
  </si>
  <si>
    <t>סה"כ כתבי אופציות בישראל</t>
  </si>
  <si>
    <t>סקודיקס אופצייה 1 30/01/25- סקודיקס</t>
  </si>
  <si>
    <t>1178508</t>
  </si>
  <si>
    <t>אלומיי  אפ 1</t>
  </si>
  <si>
    <t>1169325</t>
  </si>
  <si>
    <t>אייספאק 1  אפ 1_10/12/2023- איי ספאק</t>
  </si>
  <si>
    <t>1179613</t>
  </si>
  <si>
    <t>קיסטון ריט אפ 1- קיסטון ריט</t>
  </si>
  <si>
    <t>1181734</t>
  </si>
  <si>
    <t>ביג-טק 50  אופציה 1 09/02/23- ביג טק 50 מו"פ</t>
  </si>
  <si>
    <t>1172303</t>
  </si>
  <si>
    <t>ביג-טק 50 אופציה 2 01/01/23- ביג טק 50 מו"פ</t>
  </si>
  <si>
    <t>1180819</t>
  </si>
  <si>
    <t>יוניקורן טכ אפ2 10/9/23- יוניקורן טכנו</t>
  </si>
  <si>
    <t>1168673</t>
  </si>
  <si>
    <t>יוניקורן טכ אפ3 15/11/22- יוניקורן טכנו</t>
  </si>
  <si>
    <t>1181544</t>
  </si>
  <si>
    <t>אלמדה  אופציה 1 5/4/22</t>
  </si>
  <si>
    <t>1168970</t>
  </si>
  <si>
    <t>אלמדה  אופציה 2 10/10/23</t>
  </si>
  <si>
    <t>1168988</t>
  </si>
  <si>
    <t>אלמדה אופציה 4 19/12/22- אלמדה ונצ'רס</t>
  </si>
  <si>
    <t>1180744</t>
  </si>
  <si>
    <t>פולירם אופציה 1 29/11/22- פולירם</t>
  </si>
  <si>
    <t>1170224</t>
  </si>
  <si>
    <t>אמות אופציה 1 22/12/22- אמות</t>
  </si>
  <si>
    <t>1180546</t>
  </si>
  <si>
    <t>ביג  אופציה 1 13/12/22- ביג</t>
  </si>
  <si>
    <t>1171024</t>
  </si>
  <si>
    <t>בית בכפר אופציה 1 30/01/25- בית בכפר</t>
  </si>
  <si>
    <t>1183664</t>
  </si>
  <si>
    <t>מניבים ריט אפ 3 15/12/2022</t>
  </si>
  <si>
    <t>1170927</t>
  </si>
  <si>
    <t>פליינג ספרק אופציה 1 04/03/2024- פליינג ספארק</t>
  </si>
  <si>
    <t>1173590</t>
  </si>
  <si>
    <t>אפולו פאוור אפ4 17/7/22- אפולו פאוור</t>
  </si>
  <si>
    <t>1183276</t>
  </si>
  <si>
    <t>צ'קראטק אפ 3 20.03.25- צ'קראטק</t>
  </si>
  <si>
    <t>1185321</t>
  </si>
  <si>
    <t>אייס קמעונאות אופציה 1 15/01/23- אייס קפיטל קמעונאות</t>
  </si>
  <si>
    <t>1171677</t>
  </si>
  <si>
    <t>אידומו  אפ 1_ 10/12/2023- אידומו</t>
  </si>
  <si>
    <t>1176353</t>
  </si>
  <si>
    <t>איידנטי  אופציה 1 14/12/22- איידנטי הלת'קייר</t>
  </si>
  <si>
    <t>1177468</t>
  </si>
  <si>
    <t>איידנטי  אופציה 2 14/06/24- איידנטי הלת'קייר</t>
  </si>
  <si>
    <t>1177476</t>
  </si>
  <si>
    <t>גרופ 107 אופציה 1 01/09/24- גרופ 107</t>
  </si>
  <si>
    <t>1180199</t>
  </si>
  <si>
    <t>טראקנט אופציה 1 02/03/25- טראקנט אנטרפרייז</t>
  </si>
  <si>
    <t>1174101</t>
  </si>
  <si>
    <t>סיפיה אופציה 1 18/11/24- סיפיה ווז'ן</t>
  </si>
  <si>
    <t>1182005</t>
  </si>
  <si>
    <t>פיימנט אופציה 1 15/10/24- פיימנט</t>
  </si>
  <si>
    <t>1180884</t>
  </si>
  <si>
    <t>קבסיר  אופציה 1 31/08/23- קבסיר אדיוקיישן</t>
  </si>
  <si>
    <t>1173152</t>
  </si>
  <si>
    <t>קוויקליזארד אופציה 1 22/02/23- קוויקליזארד</t>
  </si>
  <si>
    <t>1172865</t>
  </si>
  <si>
    <t>קונטיניואל אפ 1 12/12/24- קונטיניואל</t>
  </si>
  <si>
    <t>1182278</t>
  </si>
  <si>
    <t>שמיים  אפ_1 01/06/2025- שמיים אימפרוב</t>
  </si>
  <si>
    <t>1176247</t>
  </si>
  <si>
    <t>סה"כ כתבי אופציה בחו"ל</t>
  </si>
  <si>
    <t>סה"כ מדדים כולל מניות</t>
  </si>
  <si>
    <t>סה"כ ש"ח/מט"ח</t>
  </si>
  <si>
    <t>סה"כ ריבית</t>
  </si>
  <si>
    <t>ONAJ2 C13800 29/04/22</t>
  </si>
  <si>
    <t>BBG014CB59S7</t>
  </si>
  <si>
    <t>SCJ2C C4450 29/04/2022</t>
  </si>
  <si>
    <t>BBG0139D0MF9</t>
  </si>
  <si>
    <t>SPX PUT 4320 20/05/22</t>
  </si>
  <si>
    <t>BBG013NYFYCL6</t>
  </si>
  <si>
    <t>SPXW PUT 3850 31/03/2022</t>
  </si>
  <si>
    <t>BBG00ZRQ9R51</t>
  </si>
  <si>
    <t>SPXW PUT 4030 31/03/2022</t>
  </si>
  <si>
    <t>BBG012T2T4C5</t>
  </si>
  <si>
    <t>SPXW US P4225 29.04.22</t>
  </si>
  <si>
    <t>BBG0139BLVS6</t>
  </si>
  <si>
    <t>סה"כ מטבע</t>
  </si>
  <si>
    <t>סה"כ סחורות</t>
  </si>
  <si>
    <t>ASX SPI 200 -XPM2 - 16/06/22</t>
  </si>
  <si>
    <t>BBG00YJXK0Q1</t>
  </si>
  <si>
    <t>CORN- C Z3-14/12/23</t>
  </si>
  <si>
    <t>BBG00R1WMFC7</t>
  </si>
  <si>
    <t>DAX - DFWM2 -17/06/2022</t>
  </si>
  <si>
    <t>DE000C1TL540</t>
  </si>
  <si>
    <t>DAX - GXM2 - 17/06/2022</t>
  </si>
  <si>
    <t>DE000C1TL524</t>
  </si>
  <si>
    <t>DJIA  MINI-DMM2-17/06/22</t>
  </si>
  <si>
    <t>BBG011CK2WD1</t>
  </si>
  <si>
    <t>EURO STOXX 50 -VGM2 17/06/2022</t>
  </si>
  <si>
    <t>DE000C5HZK47</t>
  </si>
  <si>
    <t>FTSE 100 - Z M2 - 17/06/2022</t>
  </si>
  <si>
    <t>GB00JH72L283</t>
  </si>
  <si>
    <t>FTSE CHINA  A50 - XUJ2 - 28/04/22</t>
  </si>
  <si>
    <t>SGXDB0727600</t>
  </si>
  <si>
    <t>FUT VAL AUD HSBC-רוו"ה מחוזים</t>
  </si>
  <si>
    <t>333773</t>
  </si>
  <si>
    <t>FUT VAL EUR HSBC - רוו"ה מחוזים</t>
  </si>
  <si>
    <t>333740</t>
  </si>
  <si>
    <t>FUT VAL GBP HSB - רוו"ה מחוזים</t>
  </si>
  <si>
    <t>333732</t>
  </si>
  <si>
    <t>FUT VAL HKD HSB - רוו"ה מחוזים</t>
  </si>
  <si>
    <t>333724</t>
  </si>
  <si>
    <t>FUT VAL USD - רוו"ה מחוזים</t>
  </si>
  <si>
    <t>415349</t>
  </si>
  <si>
    <t>HANG SENG INDEX -HIJ2 - 28/04/2022</t>
  </si>
  <si>
    <t>BBG015NSY2Z0</t>
  </si>
  <si>
    <t>MINI NASDAQ100-NQM2- 17/06/22</t>
  </si>
  <si>
    <t>BBG00ZLJP6H8</t>
  </si>
  <si>
    <t>RUSSELL2000 -RTYM2- 17/06/22</t>
  </si>
  <si>
    <t>BBG00ZLJPC58</t>
  </si>
  <si>
    <t>S&amp;P500 E-MINI -ESM2-17/06/22</t>
  </si>
  <si>
    <t>BBG00ZLJP660</t>
  </si>
  <si>
    <t>SOYBEAN- S X3- 14/11/23</t>
  </si>
  <si>
    <t>BBG00QSFNS92</t>
  </si>
  <si>
    <t>STOXX 600- SXOM2-17/06/22</t>
  </si>
  <si>
    <t>DE000C1TL6N4</t>
  </si>
  <si>
    <t>ULRTA 10 YEAR US - UXYM2 - 21/6/22</t>
  </si>
  <si>
    <t>BBG012J3GTL3</t>
  </si>
  <si>
    <t>ULTRA LONG TERM US -WNM2 -21/06/22</t>
  </si>
  <si>
    <t>BBG012J3GT60</t>
  </si>
  <si>
    <t>US TREASURY NOTE 2 YEAR-YUM2 -30/06/22</t>
  </si>
  <si>
    <t>BBG012NYLWK8</t>
  </si>
  <si>
    <t>USD HSBC OPT - שווי הוגן אופציות</t>
  </si>
  <si>
    <t>336966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</si>
  <si>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</si>
  <si>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</si>
  <si>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</si>
  <si>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</si>
  <si>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</si>
  <si>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</si>
  <si>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</si>
  <si>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</si>
  <si>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אג"ח ט' 20/32 - פרמיה 6.21- האוצר - ממשלתית צמודה</t>
  </si>
  <si>
    <t>3920322</t>
  </si>
  <si>
    <t>אג"ח ט' 20/32 - פרמיה- האוצר - ממשלתית צמודה</t>
  </si>
  <si>
    <t>3920321</t>
  </si>
  <si>
    <t>26/07/20</t>
  </si>
  <si>
    <t>אג"ח ט' 21/33 - פרמיה- האוצר - ממשלתית צמודה</t>
  </si>
  <si>
    <t>3921331</t>
  </si>
  <si>
    <t>26/07/21</t>
  </si>
  <si>
    <t>אג"ח ט' מדד 20/32- האוצר - ממשלתית צמודה</t>
  </si>
  <si>
    <t>392032</t>
  </si>
  <si>
    <t>אג"ח ט' מדד 21/33- האוצר - ממשלתית צמודה</t>
  </si>
  <si>
    <t>392133</t>
  </si>
  <si>
    <t>אג"ח ט' מדד 22\10- האוצר - ממשלתית צמודה</t>
  </si>
  <si>
    <t>391022</t>
  </si>
  <si>
    <t>אג"ח ט' מדד 23\11- האוצר - ממשלתית צמודה</t>
  </si>
  <si>
    <t>391123</t>
  </si>
  <si>
    <t>אג"ח ט' מדד 24\12- האוצר - ממשלתית צמודה</t>
  </si>
  <si>
    <t>391224</t>
  </si>
  <si>
    <t>אג"ח ט' מדד 25\13- האוצר - ממשלתית צמודה</t>
  </si>
  <si>
    <t>391325</t>
  </si>
  <si>
    <t>אג"ח ט' מדד 26\14- האוצר - ממשלתית צמודה</t>
  </si>
  <si>
    <t>391426</t>
  </si>
  <si>
    <t>אג"ח ט' מדד 27\15- האוצר - ממשלתית צמודה</t>
  </si>
  <si>
    <t>391527</t>
  </si>
  <si>
    <t>אג"ח ט' מדד 28\16- האוצר - ממשלתית צמודה</t>
  </si>
  <si>
    <t>391628</t>
  </si>
  <si>
    <t>אג"ח ט' מדד 29\17- האוצר - ממשלתית צמודה</t>
  </si>
  <si>
    <t>391729</t>
  </si>
  <si>
    <t>אג"ח ט' מדד 29\17 הפרשה 6.18- האוצר - ממשלתית צמודה</t>
  </si>
  <si>
    <t>3917292</t>
  </si>
  <si>
    <t>אג"ח ט' מדד 29\17 הפרשה- האוצר - ממשלתית צמודה</t>
  </si>
  <si>
    <t>3917291</t>
  </si>
  <si>
    <t>אג"ח ט' מדד 30\18- האוצר - ממשלתית צמודה</t>
  </si>
  <si>
    <t>391830</t>
  </si>
  <si>
    <t>אג"ח ט' מדד 30\18 -פרמיה- האוצר - ממשלתית צמודה</t>
  </si>
  <si>
    <t>3918301</t>
  </si>
  <si>
    <t>אג"ח ט' מדד 31\19- האוצר - ממשלתית צמודה</t>
  </si>
  <si>
    <t>391931</t>
  </si>
  <si>
    <t>אג"ח ט' מדד 31\19 פרמיה- האוצר - ממשלתית צמודה</t>
  </si>
  <si>
    <t>3919311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</si>
  <si>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</si>
  <si>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</si>
  <si>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</si>
  <si>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</si>
  <si>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</si>
  <si>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</si>
  <si>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</si>
  <si>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</si>
  <si>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אגח7-רמ- מימון ישיר 7</t>
  </si>
  <si>
    <t>1153071</t>
  </si>
  <si>
    <t>515828820</t>
  </si>
  <si>
    <t>13/08/18</t>
  </si>
  <si>
    <t>מקורות אג"ח 8 22.04.13- מקורות</t>
  </si>
  <si>
    <t>1124346</t>
  </si>
  <si>
    <t>04/09/18</t>
  </si>
  <si>
    <t>רפאל אג3מ- רפאל</t>
  </si>
  <si>
    <t>1140276</t>
  </si>
  <si>
    <t>520042185</t>
  </si>
  <si>
    <t>04/05/21</t>
  </si>
  <si>
    <t>תשת אנרג אגא-רמ</t>
  </si>
  <si>
    <t>1168087</t>
  </si>
  <si>
    <t>520027293</t>
  </si>
  <si>
    <t>17/08/20</t>
  </si>
  <si>
    <t>פיקדון בנק לאומי 6.6% -24/01/27- לאומי</t>
  </si>
  <si>
    <t>200035059</t>
  </si>
  <si>
    <t>25/12/02</t>
  </si>
  <si>
    <t>מימון ישיר אג"ח 8-רמ- מימון ישיר 8</t>
  </si>
  <si>
    <t>1154798</t>
  </si>
  <si>
    <t>515832442</t>
  </si>
  <si>
    <t>16/09/18</t>
  </si>
  <si>
    <t>מימון ישיר אג"ח א-רמ- מימון ישיר קב</t>
  </si>
  <si>
    <t>1139740</t>
  </si>
  <si>
    <t>04/08/20</t>
  </si>
  <si>
    <t>8% דיידלנד א- דיידלנד</t>
  </si>
  <si>
    <t>1104835</t>
  </si>
  <si>
    <t>4130</t>
  </si>
  <si>
    <t>10/06/07</t>
  </si>
  <si>
    <t>אנטר הולד אגח ב- אנטר הולדינגס 1</t>
  </si>
  <si>
    <t>4740163</t>
  </si>
  <si>
    <t>985</t>
  </si>
  <si>
    <t>04/11/09</t>
  </si>
  <si>
    <t>אנטר הולדינגס אג"ח 1- אנטר הולדינגס 1</t>
  </si>
  <si>
    <t>4740130</t>
  </si>
  <si>
    <t>29/11/06</t>
  </si>
  <si>
    <t>אנטר הולדינגס אגחא 09\7- אנטר הולדינגס 1</t>
  </si>
  <si>
    <t>4740189</t>
  </si>
  <si>
    <t>לגנא הולדינגס בע"מ אגח 1- לגנא</t>
  </si>
  <si>
    <t>3520046</t>
  </si>
  <si>
    <t>4707</t>
  </si>
  <si>
    <t>קאר אנד גו(סדרה א')בע"מ- קאר אנד גו</t>
  </si>
  <si>
    <t>1088202</t>
  </si>
  <si>
    <t>513406835</t>
  </si>
  <si>
    <t>רפאל  אג4מ- רפאל</t>
  </si>
  <si>
    <t>1140284</t>
  </si>
  <si>
    <t>רפאל   אג5מ</t>
  </si>
  <si>
    <t>1140292</t>
  </si>
  <si>
    <t>מת"ם  אגח א -רמ</t>
  </si>
  <si>
    <t>1138999</t>
  </si>
  <si>
    <t>510687403</t>
  </si>
  <si>
    <t>05/12/18</t>
  </si>
  <si>
    <t>אורמת אגח 4 - רמ</t>
  </si>
  <si>
    <t>1167212</t>
  </si>
  <si>
    <t>01/07/20</t>
  </si>
  <si>
    <t>מקס איט אגחג-רמ- מקס איט</t>
  </si>
  <si>
    <t>1158799</t>
  </si>
  <si>
    <t>512905423</t>
  </si>
  <si>
    <t>גמא נעמ 2 - לא סחיר- גמא ניהול</t>
  </si>
  <si>
    <t>1184209</t>
  </si>
  <si>
    <t>512711789</t>
  </si>
  <si>
    <t>גב-ים נגב אג"ח-רמ</t>
  </si>
  <si>
    <t>1151141</t>
  </si>
  <si>
    <t>514189596</t>
  </si>
  <si>
    <t>30/07/18</t>
  </si>
  <si>
    <t>לידר  אגח ח- רמ- לידר השקעות</t>
  </si>
  <si>
    <t>3180361</t>
  </si>
  <si>
    <t>520037664</t>
  </si>
  <si>
    <t>28/02/21</t>
  </si>
  <si>
    <t>נאוי נעמ 5-ל- נאוי</t>
  </si>
  <si>
    <t>2080281</t>
  </si>
  <si>
    <t>אלטשולר אג"ח א</t>
  </si>
  <si>
    <t>1139336</t>
  </si>
  <si>
    <t>511446551</t>
  </si>
  <si>
    <t>אליהו הנפקות אג"ח א'-רמ- אליהו הנפקות</t>
  </si>
  <si>
    <t>1142009</t>
  </si>
  <si>
    <t>515703528</t>
  </si>
  <si>
    <t>13/02/20</t>
  </si>
  <si>
    <t>ביטוח ישיר אג"ח 11</t>
  </si>
  <si>
    <t>1138825</t>
  </si>
  <si>
    <t>520044439</t>
  </si>
  <si>
    <t>27/04/20</t>
  </si>
  <si>
    <t>י.ח.ק אגח ב -רמ- י.ח.ק להשקעות</t>
  </si>
  <si>
    <t>1181783</t>
  </si>
  <si>
    <t>550016091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</si>
  <si>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</si>
  <si>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</si>
  <si>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</si>
  <si>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</si>
  <si>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</si>
  <si>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</si>
  <si>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</si>
  <si>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14/01/20</t>
  </si>
  <si>
    <t>ארפורט נעמ ח-ל- איירפורט סיטי</t>
  </si>
  <si>
    <t>1156496</t>
  </si>
  <si>
    <t>19/04/21</t>
  </si>
  <si>
    <t>אורבנקורפ אגח א- אורבנקורפ</t>
  </si>
  <si>
    <t>1137041</t>
  </si>
  <si>
    <t>514941525</t>
  </si>
  <si>
    <t>04/04/16</t>
  </si>
  <si>
    <t>וואליו אגח ב-רמ- וואליו קפיטל</t>
  </si>
  <si>
    <t>5990171</t>
  </si>
  <si>
    <t>520033804</t>
  </si>
  <si>
    <t>18/08/21</t>
  </si>
  <si>
    <t>וואליו אגח ג-רמ- וואליו קפיטל</t>
  </si>
  <si>
    <t>5990221</t>
  </si>
  <si>
    <t>אורמת אגח 3 -רמ</t>
  </si>
  <si>
    <t>1139179</t>
  </si>
  <si>
    <t>11/05/20</t>
  </si>
  <si>
    <t>SMART SHOOTER LTD-מניה לא סחירה- סמארט שוטר</t>
  </si>
  <si>
    <t>74213</t>
  </si>
  <si>
    <t>514615590</t>
  </si>
  <si>
    <t>סינמה סיטי-מניה-ל.סחיר- סינמה סיטי</t>
  </si>
  <si>
    <t>66602</t>
  </si>
  <si>
    <t>513910265</t>
  </si>
  <si>
    <t>גרופ 11- גרופ 11</t>
  </si>
  <si>
    <t>1181106</t>
  </si>
  <si>
    <t>1992</t>
  </si>
  <si>
    <t>איי.איי.אם. יהש - שותף כללי- איי.איי.אם אינפ</t>
  </si>
  <si>
    <t>74211</t>
  </si>
  <si>
    <t>בראון  הוטלס- מלונות בראון</t>
  </si>
  <si>
    <t>74194</t>
  </si>
  <si>
    <t>513956938</t>
  </si>
  <si>
    <t>גדות למסופים כימיקלים- גדות</t>
  </si>
  <si>
    <t>74222</t>
  </si>
  <si>
    <t>דאון טאון חיפה- טרה אמפריום אייץ (דאון טאון)</t>
  </si>
  <si>
    <t>74209</t>
  </si>
  <si>
    <t>514829126</t>
  </si>
  <si>
    <t>מור נדל"ן בינלאומי בע"מ-חדש- מור נדל"ן</t>
  </si>
  <si>
    <t>74164</t>
  </si>
  <si>
    <t>513842690</t>
  </si>
  <si>
    <t>וויו גרופ TASE UP- וויו גרופ</t>
  </si>
  <si>
    <t>1171107</t>
  </si>
  <si>
    <t>1837</t>
  </si>
  <si>
    <t>וואן זירו הבנק הדיגיטלי בע"מ- וואן זירו הבנק הדיגיטלי</t>
  </si>
  <si>
    <t>74229</t>
  </si>
  <si>
    <t>515981728</t>
  </si>
  <si>
    <t>Metro- Metro</t>
  </si>
  <si>
    <t>74227</t>
  </si>
  <si>
    <t>5307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</si>
  <si>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</si>
  <si>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</si>
  <si>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</si>
  <si>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</si>
  <si>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</si>
  <si>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</si>
  <si>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קרן FinTLV 2- FINTLV 2</t>
  </si>
  <si>
    <t>12/08/21</t>
  </si>
  <si>
    <t>First Time 2 קרן- First Time</t>
  </si>
  <si>
    <t>ION CROSS OVER קרן- ION</t>
  </si>
  <si>
    <t>07/07/20</t>
  </si>
  <si>
    <t>קרן ION CROSS OVER 2- ION</t>
  </si>
  <si>
    <t>ורטקס אופרטיוניטי 2- ורטקס אופרטיוניטי</t>
  </si>
  <si>
    <t>סה"כ קרנות גידור</t>
  </si>
  <si>
    <t>קרן טוטאל- טוטאל קפיטל</t>
  </si>
  <si>
    <t>קרן ברוש- קרן ברוש</t>
  </si>
  <si>
    <t>12/08/19</t>
  </si>
  <si>
    <t>קרן ואר- קרן ואר</t>
  </si>
  <si>
    <t>31/07/18</t>
  </si>
  <si>
    <t>סה"כ קרנות נדל"ן</t>
  </si>
  <si>
    <t>קרן 2 JTLV  אלעד מגורים- קרן 2 JTLV</t>
  </si>
  <si>
    <t>30/09/21</t>
  </si>
  <si>
    <t>קרן 2 JTLV- קרן 2 JTLV</t>
  </si>
  <si>
    <t>סה"כ קרנות השקעה אחרות</t>
  </si>
  <si>
    <t>FIMI 6 קרן- פימי</t>
  </si>
  <si>
    <t>קרן להב 1- קרן להב</t>
  </si>
  <si>
    <t>קרן להב 2- קרן להב</t>
  </si>
  <si>
    <t>02/09/20</t>
  </si>
  <si>
    <t>קרן להב 3- קרן להב</t>
  </si>
  <si>
    <t>קרן קוגיטו 2- קרן קוגיטו</t>
  </si>
  <si>
    <t>קרן קוגיטו- קרן קוגיטו</t>
  </si>
  <si>
    <t>קרן קרדיטו- קרן קרדיטו</t>
  </si>
  <si>
    <t>קרן שקד- קרן שקד</t>
  </si>
  <si>
    <t>דן תחבורה- דן תחבורה</t>
  </si>
  <si>
    <t>11/02/21</t>
  </si>
  <si>
    <t>IDE קרן אלפא 2- קרן אלפא</t>
  </si>
  <si>
    <t>28/02/19</t>
  </si>
  <si>
    <t>IDE קרן אלפא 3- קרן אלפא</t>
  </si>
  <si>
    <t>24/03/20</t>
  </si>
  <si>
    <t>קרן הליוס 4- קרן הליוס</t>
  </si>
  <si>
    <t>סה"כ קרנות הון סיכון בחו"ל</t>
  </si>
  <si>
    <t>SG VC 3 קרן- SG VC</t>
  </si>
  <si>
    <t>24/05/21</t>
  </si>
  <si>
    <t>SG VC 4 קרן- SG VC</t>
  </si>
  <si>
    <t>SG VC 5 קרן- SG VC</t>
  </si>
  <si>
    <t>22/09/21</t>
  </si>
  <si>
    <t>סה"כ קרנות גידור בחו"ל</t>
  </si>
  <si>
    <t>קרן דפנה- DAFNA INTERNATIONAL FUND</t>
  </si>
  <si>
    <t>23/04/19</t>
  </si>
  <si>
    <t>Sphera Biotech FUND- Sphera Biotech FUND</t>
  </si>
  <si>
    <t>14/12/20</t>
  </si>
  <si>
    <t>סה"כ קרנות נדל"ן בחו"ל</t>
  </si>
  <si>
    <t>קרן פארו פוינט- Faropoint Frg</t>
  </si>
  <si>
    <t>23/10/19</t>
  </si>
  <si>
    <t>אלקטרה נדל"ן (MF) קרן מספר 2- Electra Multifamily Investments Fund II LP</t>
  </si>
  <si>
    <t>19/09/19</t>
  </si>
  <si>
    <t>אלקטרה נדל"ן (MF) קרן מספר 3- Electra Multifamily Investments Fund III LP</t>
  </si>
  <si>
    <t>אלקטרה נדל"ן (MF) קרן מספר 1- Electra Multifamily Investments Fund LP</t>
  </si>
  <si>
    <t>04/06/19</t>
  </si>
  <si>
    <t>מיילסטון 4 MREI- MREI</t>
  </si>
  <si>
    <t>קרן הראל פיננסיים השקעות בנדל"ן- קרן הראל פיננסים השקעות בנדל"ן</t>
  </si>
  <si>
    <t>12/11/18</t>
  </si>
  <si>
    <t>סה"כ קרנות השקעה אחרות בחו"ל</t>
  </si>
  <si>
    <t>BK OPPORTUNITY 5- BK OPPORTUNITY</t>
  </si>
  <si>
    <t>KYG1312R1048</t>
  </si>
  <si>
    <t>06/09/18</t>
  </si>
  <si>
    <t>קרן חוב פונטיפקס 4- Pontifax Medison Debt Financing</t>
  </si>
  <si>
    <t>03/01/22</t>
  </si>
  <si>
    <t>קרן COLLER 8- קרן COLLER 8</t>
  </si>
  <si>
    <t>LPA  Nordic Power- LPA  Nordic Power</t>
  </si>
  <si>
    <t>24/11/20</t>
  </si>
  <si>
    <t>אלקטרה נדל"ן קרן חוב- Electra Capital PM Fund LP</t>
  </si>
  <si>
    <t>FUSE 11 FUND- FUSE 11 FUND</t>
  </si>
  <si>
    <t>07/04/21</t>
  </si>
  <si>
    <t>קרן REVOLVER- REVOLVER</t>
  </si>
  <si>
    <t>18/03/20</t>
  </si>
  <si>
    <t>קרן הפניקס קו-אינווסט- הפניקס</t>
  </si>
  <si>
    <t>26/08/21</t>
  </si>
  <si>
    <t>קרן ויולה קרדיט 6- קרן ויולה</t>
  </si>
  <si>
    <t>AGATE Medical  2- AGATE MEDICAL</t>
  </si>
  <si>
    <t>AGATE Medical- AGATE MEDICAL</t>
  </si>
  <si>
    <t>סה"כ כתבי אופציה בישראל</t>
  </si>
  <si>
    <t>MITC US-אופציה לא סחירה 18/05/2023- MEATECH</t>
  </si>
  <si>
    <t>320486391</t>
  </si>
  <si>
    <t>04/08/21</t>
  </si>
  <si>
    <t>בליץ אופציה לא סחירה 01/06/24- בליץ</t>
  </si>
  <si>
    <t>42401011</t>
  </si>
  <si>
    <t>08/06/21</t>
  </si>
  <si>
    <t>סולאיר אופציה לא סחירה 30/06/22- סולאיר</t>
  </si>
  <si>
    <t>117228711</t>
  </si>
  <si>
    <t>24/06/21</t>
  </si>
  <si>
    <t>SMART SHOOTER LTD אופציה לא סחירה 18/02/23- סמארט שוטר</t>
  </si>
  <si>
    <t>742131</t>
  </si>
  <si>
    <t>23/02/21</t>
  </si>
  <si>
    <t>איסתא- אופציה לא סחירה 05/01/24- איסתא</t>
  </si>
  <si>
    <t>108107411</t>
  </si>
  <si>
    <t>ישרוטל - אופציה</t>
  </si>
  <si>
    <t>108098511</t>
  </si>
  <si>
    <t>04/01/21</t>
  </si>
  <si>
    <t>אופ ב . המשביר ידני- 365 המשביר</t>
  </si>
  <si>
    <t>11049511</t>
  </si>
  <si>
    <t>24/12/18</t>
  </si>
  <si>
    <t>שיח מדיקל אופציה ב' לא סחירה 10/07/22- שיח מדיקל</t>
  </si>
  <si>
    <t>24901111</t>
  </si>
  <si>
    <t>10/06/20</t>
  </si>
  <si>
    <t>פנאקסיה ישראל אופציה לא סחירה 09/03/2022- פנאקסיה ישראל</t>
  </si>
  <si>
    <t>11043631</t>
  </si>
  <si>
    <t>קנאביס</t>
  </si>
  <si>
    <t>11/03/20</t>
  </si>
  <si>
    <t>אופציה לא סחירה-הייקון מערכות 01/09/23- הייקון מערכות</t>
  </si>
  <si>
    <t>116994511</t>
  </si>
  <si>
    <t>איאלדי (ALD) אופציה לא סחירה 15/02/24 - האב- האב אבטחת מידע</t>
  </si>
  <si>
    <t>10840031</t>
  </si>
  <si>
    <t>17/02/20</t>
  </si>
  <si>
    <t>שגריר- אופציה לא סחירה 22/02/23- שגריר רכב</t>
  </si>
  <si>
    <t>113837911</t>
  </si>
  <si>
    <t>22/02/21</t>
  </si>
  <si>
    <t>סה"כ מט"ח/מט"ח</t>
  </si>
  <si>
    <t>פורוורד אירו/שקל 3.5263 02/05/22 154071</t>
  </si>
  <si>
    <t>154071</t>
  </si>
  <si>
    <t>פורוורד אירו/שקל 3.5297 04/05/22 154066</t>
  </si>
  <si>
    <t>154066</t>
  </si>
  <si>
    <t>פורוורד אירו/שקל 3.5356 04/05/22 154065</t>
  </si>
  <si>
    <t>154065</t>
  </si>
  <si>
    <t>פורוורד אירו/שקל 3.5464 02/05/22 154069</t>
  </si>
  <si>
    <t>154069</t>
  </si>
  <si>
    <t>פורוורד אירו/שקל 3.5485 04/05/22 154020</t>
  </si>
  <si>
    <t>154020</t>
  </si>
  <si>
    <t>פורוורד אירו/שקל 3.5557 17/05/22 154025</t>
  </si>
  <si>
    <t>154025</t>
  </si>
  <si>
    <t>פורוורד אירו/שקל 3.575 17/05/22 154055</t>
  </si>
  <si>
    <t>154055</t>
  </si>
  <si>
    <t>פורוורד דולר/שקל 06/04/22 3.147 153980</t>
  </si>
  <si>
    <t>153980</t>
  </si>
  <si>
    <t>פורוורד דולר/שקל 18/05/22 3.2641 154053</t>
  </si>
  <si>
    <t>154053</t>
  </si>
  <si>
    <t>פורוורד דולר/שקל 3.1040 06/04/22 154010</t>
  </si>
  <si>
    <t>154010</t>
  </si>
  <si>
    <t>פורוורד דולר/שקל 3.109 17/05/22 154026</t>
  </si>
  <si>
    <t>154026</t>
  </si>
  <si>
    <t>פורוורד דולר/שקל 3.113 17/05/22 154024</t>
  </si>
  <si>
    <t>154024</t>
  </si>
  <si>
    <t>פורוורד דולר/שקל 3.1252 20/04/22 154018</t>
  </si>
  <si>
    <t>154018</t>
  </si>
  <si>
    <t>פורוורד דולר/שקל 3.1578 04/05/22 154031</t>
  </si>
  <si>
    <t>154031</t>
  </si>
  <si>
    <t>01/02/22</t>
  </si>
  <si>
    <t>פורוורד דולר/שקל 3.17 17/05/22 154027</t>
  </si>
  <si>
    <t>154027</t>
  </si>
  <si>
    <t>פורוורד דולר/שקל 3.1735 02/05/22 154070</t>
  </si>
  <si>
    <t>154070</t>
  </si>
  <si>
    <t>פורוורד דולר/שקל 3.174 04/05/22 154028</t>
  </si>
  <si>
    <t>154028</t>
  </si>
  <si>
    <t>פורוורד דולר/שקל 3.177 17/05/22 154034</t>
  </si>
  <si>
    <t>154034</t>
  </si>
  <si>
    <t>פורוורד דולר/שקל 3.18 17/05/22 154030</t>
  </si>
  <si>
    <t>154030</t>
  </si>
  <si>
    <t>31/01/22</t>
  </si>
  <si>
    <t>פורוורד דולר/שקל 3.1857 02/05/22 154068</t>
  </si>
  <si>
    <t>154068</t>
  </si>
  <si>
    <t>פורוורד דולר/שקל 3.19565 17/05/22 154067</t>
  </si>
  <si>
    <t>154067</t>
  </si>
  <si>
    <t>פורוורד דולר/שקל 3.2095 17/05/22 154042</t>
  </si>
  <si>
    <t>154042</t>
  </si>
  <si>
    <t>17/02/22</t>
  </si>
  <si>
    <t>פורוורד דולר/שקל 3.217 20/04/22 154044</t>
  </si>
  <si>
    <t>154044</t>
  </si>
  <si>
    <t>פורוורד דולר/שקל 3.2228 17/05/22 154041</t>
  </si>
  <si>
    <t>154041</t>
  </si>
  <si>
    <t>15/02/22</t>
  </si>
  <si>
    <t>פורוורד דולר/שקל 3.226 04/05/22 154061</t>
  </si>
  <si>
    <t>154061</t>
  </si>
  <si>
    <t>פורוורד דולר/שקל 3.26 17/05/22 154058</t>
  </si>
  <si>
    <t>154058</t>
  </si>
  <si>
    <t>16/03/22</t>
  </si>
  <si>
    <t>פורוורד דולר/שקל 3.2608 17/05/22 154045</t>
  </si>
  <si>
    <t>154045</t>
  </si>
  <si>
    <t>24/02/22</t>
  </si>
  <si>
    <t>פורוורד דולר/שקל 3.264 17/05/22 154051</t>
  </si>
  <si>
    <t>154051</t>
  </si>
  <si>
    <t>שטרלינג/שקל 10.07.28 שער 4.05 153359</t>
  </si>
  <si>
    <t>153359</t>
  </si>
  <si>
    <t>10/07/20</t>
  </si>
  <si>
    <t>פורוורד אירו/דולר 1.1248 12/01/23 154049</t>
  </si>
  <si>
    <t>154049</t>
  </si>
  <si>
    <t>03/03/22</t>
  </si>
  <si>
    <t>פורוורד אירו/דולר 1.14605 12/01/2023 154017</t>
  </si>
  <si>
    <t>154017</t>
  </si>
  <si>
    <t>לונג אינפלציה 08.11.2022 2.585%</t>
  </si>
  <si>
    <t>23482</t>
  </si>
  <si>
    <t>סה"כ כנגד חסכון עמיתים/מבוטחים</t>
  </si>
  <si>
    <t>לא</t>
  </si>
  <si>
    <t>1309</t>
  </si>
  <si>
    <t>דירוג פנימי</t>
  </si>
  <si>
    <t>הלוואות עמיתים</t>
  </si>
  <si>
    <t>1302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</si>
  <si>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</si>
  <si>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</si>
  <si>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</si>
  <si>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</si>
  <si>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</si>
  <si>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</si>
  <si>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15/12/19</t>
  </si>
  <si>
    <t>הלוואה – מלונות בראון ג' 01.04.2023</t>
  </si>
  <si>
    <t>96023</t>
  </si>
  <si>
    <t>31/03/20</t>
  </si>
  <si>
    <t>הלוואה – א.פ.י נתיב פיתוח בע"מ 30.04.2022</t>
  </si>
  <si>
    <t>96029</t>
  </si>
  <si>
    <t>511519134</t>
  </si>
  <si>
    <t>18/06/20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</si>
  <si>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</si>
  <si>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</si>
  <si>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</si>
  <si>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</si>
  <si>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</si>
  <si>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</si>
  <si>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</si>
  <si>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</si>
  <si>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27/03/19</t>
  </si>
  <si>
    <t>סינמה סיטי הלוואה 1 08/01/27</t>
  </si>
  <si>
    <t>96039</t>
  </si>
  <si>
    <t>30/06/21</t>
  </si>
  <si>
    <t>סה"כ מובטחות במשכנתא או תיקי משכנתאות</t>
  </si>
  <si>
    <t>סה"כ נקוב במט"ח</t>
  </si>
  <si>
    <t>סה"כ צמודי מט"ח</t>
  </si>
  <si>
    <t>סה"כ מניב</t>
  </si>
  <si>
    <t>אשדוד - משרדים</t>
  </si>
  <si>
    <t>משרדים</t>
  </si>
  <si>
    <t>אשדוד</t>
  </si>
  <si>
    <t>אשדוד סנטר</t>
  </si>
  <si>
    <t>הוצאות לשלם אשדוד</t>
  </si>
  <si>
    <t>סה"כ לא מניב</t>
  </si>
  <si>
    <t>CSA במטבע 20001 (OTC) - בטחונות</t>
  </si>
  <si>
    <t>77720001</t>
  </si>
  <si>
    <t>MONEY CHF HSBC - בטחונות</t>
  </si>
  <si>
    <t>327080</t>
  </si>
  <si>
    <t>MONEY GBP HSBC - בטחונות</t>
  </si>
  <si>
    <t>327114</t>
  </si>
  <si>
    <t>MONEY HKD HSBC - בטחונות</t>
  </si>
  <si>
    <t>327106</t>
  </si>
  <si>
    <t>בטחונות-MONEY JPY HSBC</t>
  </si>
  <si>
    <t>327072</t>
  </si>
  <si>
    <t>MONEY AUD HSBC-בטחונות</t>
  </si>
  <si>
    <t>333856</t>
  </si>
  <si>
    <t>MONEY EUR HSBC - בטחונות</t>
  </si>
  <si>
    <t>327064</t>
  </si>
  <si>
    <t>MONEY USD HSBC - בטחונות</t>
  </si>
  <si>
    <t>415323</t>
  </si>
  <si>
    <t>11576681</t>
  </si>
  <si>
    <t xml:space="preserve">פימי 6
</t>
  </si>
  <si>
    <t xml:space="preserve"> שקד 
</t>
  </si>
  <si>
    <t xml:space="preserve">קוגיטו
</t>
  </si>
  <si>
    <t xml:space="preserve"> first time2 
</t>
  </si>
  <si>
    <t xml:space="preserve">קרן הליוס
</t>
  </si>
  <si>
    <t xml:space="preserve">ION 
</t>
  </si>
  <si>
    <t>JTLV2</t>
  </si>
  <si>
    <t>JTLV2 אלעד מגורים</t>
  </si>
  <si>
    <t>ION 2</t>
  </si>
  <si>
    <t>להב 3</t>
  </si>
  <si>
    <t>FINTLV 2</t>
  </si>
  <si>
    <t>ורטקס אופרטיוניטי 2</t>
  </si>
  <si>
    <t>קוגיטו 2</t>
  </si>
  <si>
    <t xml:space="preserve">מיילסטון
 MREI 4 
</t>
  </si>
  <si>
    <t>קרן חוב פונטיפקס 4</t>
  </si>
  <si>
    <t>הפניקס קו-אינווסט</t>
  </si>
  <si>
    <t>REVOLVER</t>
  </si>
  <si>
    <t>ויולה קרדיט 6</t>
  </si>
  <si>
    <t>אלקטרה נדל"ן קרן חוב</t>
  </si>
  <si>
    <t xml:space="preserve"> FUSE11</t>
  </si>
  <si>
    <t>קרן COLLER 8</t>
  </si>
  <si>
    <t>הלוואות עמיתים שיקלי</t>
  </si>
  <si>
    <t>הלוואות עמיתים צמוד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</si>
</sst>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1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13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4" fontId="2" fillId="0" borderId="0" xfId="0" applyNumberFormat="1" applyFont="1" applyAlignment="1">
      <alignment horizontal="center"/>
    </xf>
    <xf numFmtId="3" fontId="18" fillId="0" borderId="0" xfId="0" applyNumberFormat="1" applyFont="1"/>
    <xf numFmtId="0" fontId="1" fillId="0" borderId="0" xfId="0" applyFont="1"/>
    <xf numFmtId="43" fontId="20" fillId="0" borderId="0" xfId="11" applyFont="1" applyFill="1" applyAlignment="1">
      <alignment horizontal="center" vertical="center" wrapText="1"/>
    </xf>
    <xf numFmtId="14" fontId="0" fillId="0" borderId="0" xfId="0" applyNumberFormat="1" applyFill="1"/>
    <xf numFmtId="0" fontId="2" fillId="0" borderId="0" xfId="0" applyFont="1" applyFill="1" applyAlignment="1">
      <alignment horizontal="center"/>
    </xf>
    <xf numFmtId="166" fontId="0" fillId="0" borderId="0" xfId="0" applyNumberFormat="1" applyFont="1" applyFill="1"/>
    <xf numFmtId="0" fontId="18" fillId="0" borderId="0" xfId="0" applyFont="1" applyFill="1"/>
    <xf numFmtId="4" fontId="18" fillId="0" borderId="0" xfId="0" applyNumberFormat="1" applyFont="1" applyFill="1"/>
    <xf numFmtId="166" fontId="18" fillId="0" borderId="0" xfId="0" applyNumberFormat="1" applyFont="1" applyFill="1"/>
    <xf numFmtId="0" fontId="0" fillId="0" borderId="0" xfId="0" applyFill="1"/>
    <xf numFmtId="4" fontId="0" fillId="0" borderId="0" xfId="0" applyNumberFormat="1" applyFont="1" applyFill="1"/>
    <xf numFmtId="0" fontId="0" fillId="0" borderId="30" xfId="0" applyFill="1" applyBorder="1"/>
    <xf numFmtId="4" fontId="2" fillId="0" borderId="0" xfId="0" applyNumberFormat="1" applyFont="1" applyFill="1" applyAlignment="1">
      <alignment horizontal="center"/>
    </xf>
    <xf numFmtId="43" fontId="2" fillId="0" borderId="0" xfId="11" applyFont="1" applyFill="1" applyAlignment="1">
      <alignment horizontal="center"/>
    </xf>
    <xf numFmtId="4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righ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I58"/>
  <sheetViews>
    <sheetView rightToLeft="1" topLeftCell="A19" workbookViewId="0">
      <selection activeCell="AH19" sqref="G1:AH1048576"/>
    </sheetView>
  </sheetViews>
  <sheetFormatPr defaultColWidth="9.140625" defaultRowHeight="18"/>
  <cols>
    <col min="1" max="1" width="6.28515625" style="1" customWidth="1"/>
    <col min="2" max="2" width="47.28515625" style="10" customWidth="1"/>
    <col min="3" max="3" width="18" style="1" customWidth="1"/>
    <col min="4" max="4" width="20.140625" style="1" customWidth="1"/>
    <col min="5" max="6" width="6.7109375" style="1" customWidth="1"/>
    <col min="7" max="7" width="78.140625" style="1" bestFit="1" customWidth="1"/>
    <col min="8" max="8" width="7.85546875" style="1" customWidth="1"/>
    <col min="9" max="9" width="8.140625" style="1" customWidth="1"/>
    <col min="10" max="10" width="6.28515625" style="1" customWidth="1"/>
    <col min="11" max="11" width="8" style="1" customWidth="1"/>
    <col min="12" max="12" width="8.7109375" style="1" customWidth="1"/>
    <col min="13" max="13" width="10" style="1" customWidth="1"/>
    <col min="14" max="14" width="9.5703125" style="1" customWidth="1"/>
    <col min="15" max="15" width="6.140625" style="1" customWidth="1"/>
    <col min="16" max="17" width="5.7109375" style="1" customWidth="1"/>
    <col min="18" max="18" width="6.85546875" style="1" customWidth="1"/>
    <col min="19" max="19" width="6.42578125" style="1" customWidth="1"/>
    <col min="20" max="20" width="6.7109375" style="1" customWidth="1"/>
    <col min="21" max="21" width="7.28515625" style="1" customWidth="1"/>
    <col min="22" max="33" width="5.7109375" style="1" customWidth="1"/>
    <col min="34" max="16384" width="9.140625" style="1"/>
  </cols>
  <sheetData>
    <row r="1" spans="1:9">
      <c r="B1" s="2" t="s">
        <v>0</v>
      </c>
      <c r="C1" t="s">
        <v>195</v>
      </c>
    </row>
    <row r="2" spans="1:9">
      <c r="B2" s="2" t="s">
        <v>1</v>
      </c>
    </row>
    <row r="3" spans="1:9">
      <c r="B3" s="2" t="s">
        <v>2</v>
      </c>
      <c r="C3" t="s">
        <v>196</v>
      </c>
    </row>
    <row r="4" spans="1:9">
      <c r="B4" s="2" t="s">
        <v>3</v>
      </c>
    </row>
    <row r="6" spans="1:9" ht="26.25" customHeight="1">
      <c r="B6" s="97" t="s">
        <v>4</v>
      </c>
      <c r="C6" s="98"/>
      <c r="D6" s="99"/>
    </row>
    <row r="7" spans="1:9" s="3" customFormat="1">
      <c r="B7" s="4"/>
      <c r="C7" s="59" t="s">
        <v>5</v>
      </c>
      <c r="D7" s="60" t="s">
        <v>189</v>
      </c>
      <c r="E7" s="1"/>
      <c r="F7" s="1"/>
      <c r="G7" s="1"/>
      <c r="H7" s="1"/>
      <c r="I7" s="1"/>
    </row>
    <row r="8" spans="1:9" s="3" customFormat="1">
      <c r="B8" s="4"/>
      <c r="C8" s="61" t="s">
        <v>6</v>
      </c>
      <c r="D8" s="62" t="s">
        <v>7</v>
      </c>
      <c r="G8" s="1"/>
      <c r="H8" s="1"/>
      <c r="I8" s="1"/>
    </row>
    <row r="9" spans="1:9" s="5" customFormat="1" ht="18" customHeight="1">
      <c r="B9" s="65"/>
      <c r="C9" s="64" t="s">
        <v>8</v>
      </c>
      <c r="D9" s="63" t="s">
        <v>9</v>
      </c>
      <c r="G9" s="1"/>
      <c r="H9" s="1"/>
      <c r="I9" s="1"/>
    </row>
    <row r="10" spans="1:9" s="5" customFormat="1" ht="18" customHeight="1">
      <c r="B10" s="66" t="s">
        <v>10</v>
      </c>
      <c r="C10" s="56"/>
      <c r="D10" s="57"/>
      <c r="G10" s="1"/>
      <c r="H10" s="1"/>
      <c r="I10" s="1"/>
    </row>
    <row r="11" spans="1:9">
      <c r="A11" s="7" t="s">
        <v>11</v>
      </c>
      <c r="B11" s="67" t="s">
        <v>12</v>
      </c>
      <c r="C11" s="73">
        <f>מזומנים!J11</f>
        <v>2413653.568774824</v>
      </c>
      <c r="D11" s="74">
        <f>C11/$C$42</f>
        <v>0.10128892746574157</v>
      </c>
    </row>
    <row r="12" spans="1:9">
      <c r="B12" s="67" t="s">
        <v>13</v>
      </c>
      <c r="C12" s="58"/>
      <c r="D12" s="58"/>
    </row>
    <row r="13" spans="1:9">
      <c r="A13" s="8" t="s">
        <v>11</v>
      </c>
      <c r="B13" s="68" t="s">
        <v>14</v>
      </c>
      <c r="C13" s="75">
        <v>7598261.6481868196</v>
      </c>
      <c r="D13" s="76">
        <f t="shared" ref="D13:D22" si="0">C13/$C$42</f>
        <v>0.31886090982790938</v>
      </c>
    </row>
    <row r="14" spans="1:9">
      <c r="A14" s="8" t="s">
        <v>11</v>
      </c>
      <c r="B14" s="68" t="s">
        <v>15</v>
      </c>
      <c r="C14" s="75">
        <v>0</v>
      </c>
      <c r="D14" s="76">
        <f t="shared" si="0"/>
        <v>0</v>
      </c>
    </row>
    <row r="15" spans="1:9">
      <c r="A15" s="8" t="s">
        <v>11</v>
      </c>
      <c r="B15" s="68" t="s">
        <v>16</v>
      </c>
      <c r="C15" s="75">
        <v>2875125.640474584</v>
      </c>
      <c r="D15" s="76">
        <f t="shared" si="0"/>
        <v>0.12065459443740596</v>
      </c>
    </row>
    <row r="16" spans="1:9">
      <c r="A16" s="8" t="s">
        <v>11</v>
      </c>
      <c r="B16" s="68" t="s">
        <v>17</v>
      </c>
      <c r="C16" s="75">
        <f>מניות!L11</f>
        <v>4352862.3822590811</v>
      </c>
      <c r="D16" s="76">
        <f t="shared" si="0"/>
        <v>0.18266778953236248</v>
      </c>
    </row>
    <row r="17" spans="1:4">
      <c r="A17" s="8" t="s">
        <v>11</v>
      </c>
      <c r="B17" s="68" t="s">
        <v>193</v>
      </c>
      <c r="C17" s="75">
        <v>3741266.6624020026</v>
      </c>
      <c r="D17" s="76">
        <f t="shared" si="0"/>
        <v>0.15700218643655181</v>
      </c>
    </row>
    <row r="18" spans="1:4">
      <c r="A18" s="8" t="s">
        <v>11</v>
      </c>
      <c r="B18" s="68" t="s">
        <v>18</v>
      </c>
      <c r="C18" s="75">
        <v>303996.9422910976</v>
      </c>
      <c r="D18" s="76">
        <f t="shared" si="0"/>
        <v>1.2757226072488961E-2</v>
      </c>
    </row>
    <row r="19" spans="1:4">
      <c r="A19" s="8" t="s">
        <v>11</v>
      </c>
      <c r="B19" s="68" t="s">
        <v>19</v>
      </c>
      <c r="C19" s="75">
        <v>11854.095258400001</v>
      </c>
      <c r="D19" s="76">
        <f t="shared" si="0"/>
        <v>4.9745688873218915E-4</v>
      </c>
    </row>
    <row r="20" spans="1:4">
      <c r="A20" s="8" t="s">
        <v>11</v>
      </c>
      <c r="B20" s="68" t="s">
        <v>20</v>
      </c>
      <c r="C20" s="75">
        <v>2267.4227732720001</v>
      </c>
      <c r="D20" s="76">
        <f t="shared" si="0"/>
        <v>9.5152354831392228E-5</v>
      </c>
    </row>
    <row r="21" spans="1:4">
      <c r="A21" s="8" t="s">
        <v>11</v>
      </c>
      <c r="B21" s="68" t="s">
        <v>21</v>
      </c>
      <c r="C21" s="75">
        <v>206451.38422312247</v>
      </c>
      <c r="D21" s="76">
        <f t="shared" si="0"/>
        <v>8.6637285285279721E-3</v>
      </c>
    </row>
    <row r="22" spans="1:4">
      <c r="A22" s="8" t="s">
        <v>11</v>
      </c>
      <c r="B22" s="68" t="s">
        <v>22</v>
      </c>
      <c r="C22" s="75">
        <v>0</v>
      </c>
      <c r="D22" s="76">
        <f t="shared" si="0"/>
        <v>0</v>
      </c>
    </row>
    <row r="23" spans="1:4">
      <c r="B23" s="67" t="s">
        <v>23</v>
      </c>
      <c r="C23" s="58"/>
      <c r="D23" s="58"/>
    </row>
    <row r="24" spans="1:4">
      <c r="A24" s="8" t="s">
        <v>11</v>
      </c>
      <c r="B24" s="68" t="s">
        <v>24</v>
      </c>
      <c r="C24" s="75">
        <v>29482.404253308905</v>
      </c>
      <c r="D24" s="76">
        <f t="shared" ref="D24:D37" si="1">C24/$C$42</f>
        <v>1.2372285503444885E-3</v>
      </c>
    </row>
    <row r="25" spans="1:4">
      <c r="A25" s="8" t="s">
        <v>11</v>
      </c>
      <c r="B25" s="68" t="s">
        <v>25</v>
      </c>
      <c r="C25" s="75">
        <v>0</v>
      </c>
      <c r="D25" s="76">
        <f t="shared" si="1"/>
        <v>0</v>
      </c>
    </row>
    <row r="26" spans="1:4">
      <c r="A26" s="8" t="s">
        <v>11</v>
      </c>
      <c r="B26" s="68" t="s">
        <v>16</v>
      </c>
      <c r="C26" s="75">
        <v>219826.62606188667</v>
      </c>
      <c r="D26" s="76">
        <f t="shared" si="1"/>
        <v>9.2250203054299162E-3</v>
      </c>
    </row>
    <row r="27" spans="1:4">
      <c r="A27" s="8" t="s">
        <v>11</v>
      </c>
      <c r="B27" s="68" t="s">
        <v>26</v>
      </c>
      <c r="C27" s="75">
        <v>300343.07422360423</v>
      </c>
      <c r="D27" s="76">
        <f t="shared" si="1"/>
        <v>1.2603891566474667E-2</v>
      </c>
    </row>
    <row r="28" spans="1:4">
      <c r="A28" s="8" t="s">
        <v>11</v>
      </c>
      <c r="B28" s="68" t="s">
        <v>27</v>
      </c>
      <c r="C28" s="75">
        <v>1060686.909992073</v>
      </c>
      <c r="D28" s="76">
        <f t="shared" si="1"/>
        <v>4.4511706601118951E-2</v>
      </c>
    </row>
    <row r="29" spans="1:4">
      <c r="A29" s="8" t="s">
        <v>11</v>
      </c>
      <c r="B29" s="68" t="s">
        <v>28</v>
      </c>
      <c r="C29" s="75">
        <v>4138.0725476089829</v>
      </c>
      <c r="D29" s="76">
        <f t="shared" si="1"/>
        <v>1.7365413808556609E-4</v>
      </c>
    </row>
    <row r="30" spans="1:4">
      <c r="A30" s="8" t="s">
        <v>11</v>
      </c>
      <c r="B30" s="68" t="s">
        <v>29</v>
      </c>
      <c r="C30" s="75">
        <v>0</v>
      </c>
      <c r="D30" s="76">
        <f t="shared" si="1"/>
        <v>0</v>
      </c>
    </row>
    <row r="31" spans="1:4">
      <c r="A31" s="8" t="s">
        <v>11</v>
      </c>
      <c r="B31" s="68" t="s">
        <v>30</v>
      </c>
      <c r="C31" s="75">
        <v>-13102.370650295888</v>
      </c>
      <c r="D31" s="76">
        <f t="shared" si="1"/>
        <v>-5.4984074251415173E-4</v>
      </c>
    </row>
    <row r="32" spans="1:4">
      <c r="A32" s="8" t="s">
        <v>11</v>
      </c>
      <c r="B32" s="68" t="s">
        <v>31</v>
      </c>
      <c r="C32" s="75">
        <v>0</v>
      </c>
      <c r="D32" s="76">
        <f t="shared" si="1"/>
        <v>0</v>
      </c>
    </row>
    <row r="33" spans="1:4">
      <c r="A33" s="8" t="s">
        <v>11</v>
      </c>
      <c r="B33" s="67" t="s">
        <v>32</v>
      </c>
      <c r="C33" s="75">
        <v>340875.46327664226</v>
      </c>
      <c r="D33" s="76">
        <f t="shared" si="1"/>
        <v>1.4304832524994385E-2</v>
      </c>
    </row>
    <row r="34" spans="1:4">
      <c r="A34" s="8" t="s">
        <v>11</v>
      </c>
      <c r="B34" s="67" t="s">
        <v>33</v>
      </c>
      <c r="C34" s="75">
        <v>0</v>
      </c>
      <c r="D34" s="76">
        <f t="shared" si="1"/>
        <v>0</v>
      </c>
    </row>
    <row r="35" spans="1:4">
      <c r="A35" s="8" t="s">
        <v>11</v>
      </c>
      <c r="B35" s="67" t="s">
        <v>34</v>
      </c>
      <c r="C35" s="75">
        <v>166884.50085617579</v>
      </c>
      <c r="D35" s="76">
        <f t="shared" si="1"/>
        <v>7.0033049983051036E-3</v>
      </c>
    </row>
    <row r="36" spans="1:4">
      <c r="A36" s="8" t="s">
        <v>11</v>
      </c>
      <c r="B36" s="67" t="s">
        <v>35</v>
      </c>
      <c r="C36" s="75">
        <v>0</v>
      </c>
      <c r="D36" s="76">
        <f t="shared" si="1"/>
        <v>0</v>
      </c>
    </row>
    <row r="37" spans="1:4">
      <c r="A37" s="8" t="s">
        <v>11</v>
      </c>
      <c r="B37" s="67" t="s">
        <v>36</v>
      </c>
      <c r="C37" s="75">
        <v>214517.68074541399</v>
      </c>
      <c r="D37" s="76">
        <f t="shared" si="1"/>
        <v>9.002230513209343E-3</v>
      </c>
    </row>
    <row r="38" spans="1:4">
      <c r="A38" s="8"/>
      <c r="B38" s="69" t="s">
        <v>37</v>
      </c>
      <c r="C38" s="58"/>
      <c r="D38" s="58"/>
    </row>
    <row r="39" spans="1:4">
      <c r="A39" s="8" t="s">
        <v>11</v>
      </c>
      <c r="B39" s="70" t="s">
        <v>38</v>
      </c>
      <c r="C39" s="75">
        <v>0</v>
      </c>
      <c r="D39" s="76">
        <f t="shared" ref="D39:D43" si="2">C39/$C$42</f>
        <v>0</v>
      </c>
    </row>
    <row r="40" spans="1:4">
      <c r="A40" s="8" t="s">
        <v>11</v>
      </c>
      <c r="B40" s="70" t="s">
        <v>39</v>
      </c>
      <c r="C40" s="75">
        <v>0</v>
      </c>
      <c r="D40" s="76">
        <f t="shared" si="2"/>
        <v>0</v>
      </c>
    </row>
    <row r="41" spans="1:4">
      <c r="A41" s="8" t="s">
        <v>11</v>
      </c>
      <c r="B41" s="70" t="s">
        <v>40</v>
      </c>
      <c r="C41" s="75">
        <v>0</v>
      </c>
      <c r="D41" s="76">
        <f t="shared" si="2"/>
        <v>0</v>
      </c>
    </row>
    <row r="42" spans="1:4">
      <c r="B42" s="70" t="s">
        <v>41</v>
      </c>
      <c r="C42" s="75">
        <f>SUM(C11:C41)</f>
        <v>23829392.107949622</v>
      </c>
      <c r="D42" s="76">
        <f t="shared" si="2"/>
        <v>1</v>
      </c>
    </row>
    <row r="43" spans="1:4">
      <c r="A43" s="8" t="s">
        <v>11</v>
      </c>
      <c r="B43" s="71" t="s">
        <v>42</v>
      </c>
      <c r="C43" s="75">
        <f>'יתרת התחייבות להשקעה'!C11</f>
        <v>288950.79697199998</v>
      </c>
      <c r="D43" s="76">
        <f t="shared" si="2"/>
        <v>1.212581486187406E-2</v>
      </c>
    </row>
    <row r="44" spans="1:4">
      <c r="B44" s="9" t="s">
        <v>197</v>
      </c>
    </row>
    <row r="45" spans="1:4">
      <c r="C45" s="11" t="s">
        <v>43</v>
      </c>
      <c r="D45" s="12" t="s">
        <v>44</v>
      </c>
    </row>
    <row r="46" spans="1:4">
      <c r="C46" s="11" t="s">
        <v>8</v>
      </c>
      <c r="D46" s="11" t="s">
        <v>9</v>
      </c>
    </row>
    <row r="47" spans="1:4">
      <c r="C47" t="s">
        <v>198</v>
      </c>
      <c r="D47">
        <v>3.4344000000000001</v>
      </c>
    </row>
    <row r="48" spans="1:4">
      <c r="C48" t="s">
        <v>199</v>
      </c>
      <c r="D48">
        <v>0.47370000000000001</v>
      </c>
    </row>
    <row r="49" spans="3:4">
      <c r="C49" t="s">
        <v>108</v>
      </c>
      <c r="D49">
        <v>3.5236000000000001</v>
      </c>
    </row>
    <row r="50" spans="3:4">
      <c r="C50" t="s">
        <v>200</v>
      </c>
      <c r="D50">
        <v>0.36349999999999999</v>
      </c>
    </row>
    <row r="51" spans="3:4">
      <c r="C51" t="s">
        <v>118</v>
      </c>
      <c r="D51">
        <v>2.3776000000000002</v>
      </c>
    </row>
    <row r="52" spans="3:4">
      <c r="C52" t="s">
        <v>201</v>
      </c>
      <c r="D52">
        <v>2.6069999999999999E-2</v>
      </c>
    </row>
    <row r="53" spans="3:4">
      <c r="C53" t="s">
        <v>121</v>
      </c>
      <c r="D53">
        <v>2.3462000000000001</v>
      </c>
    </row>
    <row r="54" spans="3:4">
      <c r="C54" t="s">
        <v>121</v>
      </c>
      <c r="D54">
        <v>0.5</v>
      </c>
    </row>
    <row r="55" spans="3:4">
      <c r="C55" t="s">
        <v>202</v>
      </c>
      <c r="D55">
        <v>0.40560000000000002</v>
      </c>
    </row>
    <row r="56" spans="3:4">
      <c r="C56" t="s">
        <v>104</v>
      </c>
      <c r="D56">
        <v>3.1760000000000002</v>
      </c>
    </row>
    <row r="57" spans="3:4">
      <c r="C57" t="s">
        <v>111</v>
      </c>
      <c r="D57">
        <v>4.1683000000000003</v>
      </c>
    </row>
    <row r="58" spans="3:4">
      <c r="C58" t="s">
        <v>121</v>
      </c>
      <c r="D58">
        <v>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34" workbookViewId="0">
      <selection activeCell="I23" sqref="I23"/>
    </sheetView>
  </sheetViews>
  <sheetFormatPr defaultColWidth="9.140625" defaultRowHeight="18"/>
  <cols>
    <col min="1" max="1" width="6.28515625" style="14" customWidth="1"/>
    <col min="2" max="2" width="45.7109375" style="13" customWidth="1"/>
    <col min="3" max="4" width="10.7109375" style="13" customWidth="1"/>
    <col min="5" max="9" width="10.7109375" style="14" customWidth="1"/>
    <col min="10" max="10" width="14.7109375" style="14" customWidth="1"/>
    <col min="11" max="12" width="10.7109375" style="14" customWidth="1"/>
    <col min="13" max="13" width="6.7109375" style="14" customWidth="1"/>
    <col min="14" max="14" width="7.7109375" style="14" customWidth="1"/>
    <col min="15" max="15" width="13.85546875" style="14" bestFit="1" customWidth="1"/>
    <col min="16" max="16" width="6" style="14" customWidth="1"/>
    <col min="17" max="17" width="7.85546875" style="14" customWidth="1"/>
    <col min="18" max="18" width="8.140625" style="14" customWidth="1"/>
    <col min="19" max="19" width="6.28515625" style="14" customWidth="1"/>
    <col min="20" max="20" width="8" style="14" customWidth="1"/>
    <col min="21" max="21" width="8.7109375" style="14" customWidth="1"/>
    <col min="22" max="22" width="10" style="14" customWidth="1"/>
    <col min="23" max="23" width="9.5703125" style="14" customWidth="1"/>
    <col min="24" max="24" width="6.140625" style="14" customWidth="1"/>
    <col min="25" max="26" width="5.7109375" style="14" customWidth="1"/>
    <col min="27" max="27" width="6.85546875" style="14" customWidth="1"/>
    <col min="28" max="28" width="6.42578125" style="14" customWidth="1"/>
    <col min="29" max="29" width="6.7109375" style="14" customWidth="1"/>
    <col min="30" max="30" width="7.28515625" style="14" customWidth="1"/>
    <col min="31" max="37" width="5.7109375" style="14" customWidth="1"/>
    <col min="38" max="38" width="3.42578125" style="14" customWidth="1"/>
    <col min="39" max="39" width="5.7109375" style="14" hidden="1" customWidth="1"/>
    <col min="40" max="40" width="10.140625" style="14" customWidth="1"/>
    <col min="41" max="41" width="13.85546875" style="14" customWidth="1"/>
    <col min="42" max="42" width="5.7109375" style="14" customWidth="1"/>
    <col min="43" max="16384" width="9.140625" style="14"/>
  </cols>
  <sheetData>
    <row r="1" spans="2:15">
      <c r="B1" s="2" t="s">
        <v>0</v>
      </c>
      <c r="C1" t="s">
        <v>195</v>
      </c>
    </row>
    <row r="2" spans="2:15">
      <c r="B2" s="2" t="s">
        <v>1</v>
      </c>
    </row>
    <row r="3" spans="2:15">
      <c r="B3" s="2" t="s">
        <v>2</v>
      </c>
      <c r="C3" t="s">
        <v>196</v>
      </c>
    </row>
    <row r="4" spans="2:15">
      <c r="B4" s="2" t="s">
        <v>3</v>
      </c>
    </row>
    <row r="5" spans="2:15">
      <c r="B5" s="2"/>
    </row>
    <row r="7" spans="2:15" ht="26.25" customHeight="1">
      <c r="B7" s="100" t="s">
        <v>45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</row>
    <row r="8" spans="2:15" s="17" customFormat="1" ht="63">
      <c r="B8" s="15" t="s">
        <v>46</v>
      </c>
      <c r="C8" s="16" t="s">
        <v>47</v>
      </c>
      <c r="D8" s="16" t="s">
        <v>48</v>
      </c>
      <c r="E8" s="16" t="s">
        <v>49</v>
      </c>
      <c r="F8" s="16" t="s">
        <v>50</v>
      </c>
      <c r="G8" s="16" t="s">
        <v>51</v>
      </c>
      <c r="H8" s="16" t="s">
        <v>52</v>
      </c>
      <c r="I8" s="16" t="s">
        <v>53</v>
      </c>
      <c r="J8" s="16" t="s">
        <v>54</v>
      </c>
      <c r="K8" s="16" t="s">
        <v>55</v>
      </c>
      <c r="L8" s="16" t="s">
        <v>56</v>
      </c>
      <c r="M8" s="14"/>
    </row>
    <row r="9" spans="2:15" s="17" customFormat="1" ht="28.5" customHeight="1">
      <c r="B9" s="18"/>
      <c r="C9" s="19"/>
      <c r="D9" s="19"/>
      <c r="E9" s="19"/>
      <c r="F9" s="19"/>
      <c r="G9" s="19"/>
      <c r="H9" s="19" t="s">
        <v>7</v>
      </c>
      <c r="I9" s="19" t="s">
        <v>7</v>
      </c>
      <c r="J9" s="19" t="s">
        <v>6</v>
      </c>
      <c r="K9" s="19" t="s">
        <v>7</v>
      </c>
      <c r="L9" s="19" t="s">
        <v>7</v>
      </c>
    </row>
    <row r="10" spans="2:15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</row>
    <row r="11" spans="2:15" s="21" customFormat="1" ht="18" customHeight="1">
      <c r="B11" s="22" t="s">
        <v>65</v>
      </c>
      <c r="C11" s="6"/>
      <c r="D11" s="6"/>
      <c r="E11" s="6"/>
      <c r="F11" s="6"/>
      <c r="G11" s="6"/>
      <c r="H11" s="6"/>
      <c r="I11" s="74">
        <v>0</v>
      </c>
      <c r="J11" s="73">
        <f>J12+J49</f>
        <v>2413653.568774824</v>
      </c>
      <c r="K11" s="74">
        <f>J11/$J$11</f>
        <v>1</v>
      </c>
      <c r="L11" s="74">
        <f>J11/'סכום נכסי הקרן'!$C$42</f>
        <v>0.10128892746574157</v>
      </c>
    </row>
    <row r="12" spans="2:15">
      <c r="B12" s="77" t="s">
        <v>203</v>
      </c>
      <c r="C12" s="24"/>
      <c r="D12" s="25"/>
      <c r="E12" s="25"/>
      <c r="F12" s="25"/>
      <c r="G12" s="25"/>
      <c r="H12" s="25"/>
      <c r="I12" s="78">
        <v>0</v>
      </c>
      <c r="J12" s="79">
        <f>J13+J19+J37+J41+J43+J45+J47</f>
        <v>2413653.568774824</v>
      </c>
      <c r="K12" s="78">
        <f t="shared" ref="K12:K53" si="0">J12/$J$11</f>
        <v>1</v>
      </c>
      <c r="L12" s="78">
        <f>J12/'סכום נכסי הקרן'!$C$42</f>
        <v>0.10128892746574157</v>
      </c>
    </row>
    <row r="13" spans="2:15">
      <c r="B13" s="77" t="s">
        <v>204</v>
      </c>
      <c r="C13" s="24"/>
      <c r="D13" s="25"/>
      <c r="E13" s="25"/>
      <c r="F13" s="25"/>
      <c r="G13" s="25"/>
      <c r="H13" s="25"/>
      <c r="I13" s="78">
        <v>0</v>
      </c>
      <c r="J13" s="79">
        <f>J14+J15+J16+J17+J18</f>
        <v>1539520.0031951144</v>
      </c>
      <c r="K13" s="78">
        <f t="shared" si="0"/>
        <v>0.63783801582452371</v>
      </c>
      <c r="L13" s="78">
        <f>J13/'סכום נכסי הקרן'!$C$42</f>
        <v>6.4605928519742714E-2</v>
      </c>
      <c r="O13" s="80"/>
    </row>
    <row r="14" spans="2:15">
      <c r="B14" t="s">
        <v>205</v>
      </c>
      <c r="C14" t="s">
        <v>206</v>
      </c>
      <c r="D14" t="s">
        <v>207</v>
      </c>
      <c r="E14" t="s">
        <v>208</v>
      </c>
      <c r="F14" t="s">
        <v>209</v>
      </c>
      <c r="G14" t="s">
        <v>100</v>
      </c>
      <c r="H14" s="76">
        <v>0</v>
      </c>
      <c r="I14" s="76">
        <v>0</v>
      </c>
      <c r="J14" s="75">
        <v>8193.8471699999991</v>
      </c>
      <c r="K14" s="76">
        <f t="shared" si="0"/>
        <v>3.3947900709542234E-3</v>
      </c>
      <c r="L14" s="76">
        <f>J14/'סכום נכסי הקרן'!$C$42</f>
        <v>3.4385464525830202E-4</v>
      </c>
    </row>
    <row r="15" spans="2:15">
      <c r="B15" t="s">
        <v>210</v>
      </c>
      <c r="C15" t="s">
        <v>211</v>
      </c>
      <c r="D15" t="s">
        <v>212</v>
      </c>
      <c r="E15" t="s">
        <v>208</v>
      </c>
      <c r="F15" t="s">
        <v>209</v>
      </c>
      <c r="G15" t="s">
        <v>100</v>
      </c>
      <c r="H15" s="76">
        <v>0</v>
      </c>
      <c r="I15" s="76">
        <v>0</v>
      </c>
      <c r="J15" s="75">
        <f>1547895.66991+17688.6</f>
        <v>1565584.26991</v>
      </c>
      <c r="K15" s="76">
        <f t="shared" si="0"/>
        <v>0.64863669341938501</v>
      </c>
      <c r="L15" s="76">
        <f>J15/'סכום נכסי הקרן'!$C$42</f>
        <v>6.5699714991374544E-2</v>
      </c>
    </row>
    <row r="16" spans="2:15">
      <c r="B16" t="s">
        <v>213</v>
      </c>
      <c r="C16" t="s">
        <v>211</v>
      </c>
      <c r="D16" t="s">
        <v>212</v>
      </c>
      <c r="E16" t="s">
        <v>208</v>
      </c>
      <c r="F16" t="s">
        <v>209</v>
      </c>
      <c r="G16" t="s">
        <v>100</v>
      </c>
      <c r="H16" s="76">
        <v>0</v>
      </c>
      <c r="I16" s="76">
        <v>0</v>
      </c>
      <c r="J16" s="75">
        <v>66102.329689999999</v>
      </c>
      <c r="K16" s="76">
        <f t="shared" si="0"/>
        <v>2.738683402836211E-2</v>
      </c>
      <c r="L16" s="76">
        <f>J16/'סכום נכסי הקרן'!$C$42</f>
        <v>2.773983045415073E-3</v>
      </c>
    </row>
    <row r="17" spans="2:12">
      <c r="B17" t="s">
        <v>214</v>
      </c>
      <c r="C17" t="s">
        <v>211</v>
      </c>
      <c r="D17" t="s">
        <v>212</v>
      </c>
      <c r="E17" t="s">
        <v>208</v>
      </c>
      <c r="F17" t="s">
        <v>209</v>
      </c>
      <c r="G17" t="s">
        <v>100</v>
      </c>
      <c r="H17" s="76">
        <v>0</v>
      </c>
      <c r="I17" s="76">
        <v>0</v>
      </c>
      <c r="J17" s="75">
        <v>-100612.9748</v>
      </c>
      <c r="K17" s="76">
        <f t="shared" si="0"/>
        <v>-4.1684927821299296E-2</v>
      </c>
      <c r="L17" s="76">
        <f>J17/'סכום נכסי הקרן'!$C$42</f>
        <v>-4.2222216305062574E-3</v>
      </c>
    </row>
    <row r="18" spans="2:12">
      <c r="B18" t="s">
        <v>215</v>
      </c>
      <c r="C18" t="s">
        <v>216</v>
      </c>
      <c r="D18" t="s">
        <v>212</v>
      </c>
      <c r="E18" t="s">
        <v>217</v>
      </c>
      <c r="F18" t="s">
        <v>218</v>
      </c>
      <c r="G18" t="s">
        <v>100</v>
      </c>
      <c r="H18" s="76">
        <v>0</v>
      </c>
      <c r="I18" s="76">
        <v>0</v>
      </c>
      <c r="J18" s="75">
        <v>252.53122511430001</v>
      </c>
      <c r="K18" s="76">
        <f t="shared" si="0"/>
        <v>1.0462612712166702E-4</v>
      </c>
      <c r="L18" s="76">
        <f>J18/'סכום נכסי הקרן'!$C$42</f>
        <v>1.0597468201047989E-5</v>
      </c>
    </row>
    <row r="19" spans="2:12">
      <c r="B19" s="77" t="s">
        <v>219</v>
      </c>
      <c r="D19" s="14"/>
      <c r="I19" s="78">
        <v>0</v>
      </c>
      <c r="J19" s="79">
        <v>691883.62219970953</v>
      </c>
      <c r="K19" s="78">
        <f t="shared" si="0"/>
        <v>0.28665407130109033</v>
      </c>
      <c r="L19" s="78">
        <f>J19/'סכום נכסי הקרן'!$C$42</f>
        <v>2.9034883435775653E-2</v>
      </c>
    </row>
    <row r="20" spans="2:12">
      <c r="B20" t="s">
        <v>220</v>
      </c>
      <c r="C20" t="s">
        <v>221</v>
      </c>
      <c r="D20" t="s">
        <v>207</v>
      </c>
      <c r="E20" t="s">
        <v>208</v>
      </c>
      <c r="F20" t="s">
        <v>209</v>
      </c>
      <c r="G20" t="s">
        <v>108</v>
      </c>
      <c r="H20" s="76">
        <v>0</v>
      </c>
      <c r="I20" s="76">
        <v>0</v>
      </c>
      <c r="J20" s="75">
        <v>1.0369602440000001</v>
      </c>
      <c r="K20" s="76">
        <f t="shared" si="0"/>
        <v>4.2962265066331101E-7</v>
      </c>
      <c r="L20" s="76">
        <f>J20/'סכום נכסי הקרן'!$C$42</f>
        <v>4.3516017500675742E-8</v>
      </c>
    </row>
    <row r="21" spans="2:12">
      <c r="B21" t="s">
        <v>222</v>
      </c>
      <c r="C21" t="s">
        <v>223</v>
      </c>
      <c r="D21" t="s">
        <v>212</v>
      </c>
      <c r="E21" t="s">
        <v>208</v>
      </c>
      <c r="F21" t="s">
        <v>209</v>
      </c>
      <c r="G21" t="s">
        <v>108</v>
      </c>
      <c r="H21" s="76">
        <v>0</v>
      </c>
      <c r="I21" s="76">
        <v>0</v>
      </c>
      <c r="J21" s="75">
        <v>17474.866681611999</v>
      </c>
      <c r="K21" s="76">
        <f t="shared" si="0"/>
        <v>7.2400061498810201E-3</v>
      </c>
      <c r="L21" s="76">
        <f>J21/'סכום נכסי הקרן'!$C$42</f>
        <v>7.3333245776682158E-4</v>
      </c>
    </row>
    <row r="22" spans="2:12">
      <c r="B22" t="s">
        <v>224</v>
      </c>
      <c r="C22" t="s">
        <v>223</v>
      </c>
      <c r="D22" t="s">
        <v>212</v>
      </c>
      <c r="E22" t="s">
        <v>208</v>
      </c>
      <c r="F22" t="s">
        <v>209</v>
      </c>
      <c r="G22" t="s">
        <v>108</v>
      </c>
      <c r="H22" s="76">
        <v>0</v>
      </c>
      <c r="I22" s="76">
        <v>0</v>
      </c>
      <c r="J22" s="75">
        <v>-693.68817217599997</v>
      </c>
      <c r="K22" s="76">
        <f t="shared" si="0"/>
        <v>-2.8740171379611765E-4</v>
      </c>
      <c r="L22" s="76">
        <f>J22/'סכום נכסי הקרן'!$C$42</f>
        <v>-2.9110611342224782E-5</v>
      </c>
    </row>
    <row r="23" spans="2:12">
      <c r="B23" t="s">
        <v>225</v>
      </c>
      <c r="C23" t="s">
        <v>226</v>
      </c>
      <c r="D23" t="s">
        <v>227</v>
      </c>
      <c r="E23" t="s">
        <v>208</v>
      </c>
      <c r="F23" t="s">
        <v>209</v>
      </c>
      <c r="G23" t="s">
        <v>104</v>
      </c>
      <c r="H23" s="76">
        <v>0</v>
      </c>
      <c r="I23" s="76">
        <v>0</v>
      </c>
      <c r="J23" s="75">
        <v>360.95757687999998</v>
      </c>
      <c r="K23" s="76">
        <f t="shared" si="0"/>
        <v>1.4954821253127177E-4</v>
      </c>
      <c r="L23" s="76">
        <f>J23/'סכום נכסי הקרן'!$C$42</f>
        <v>1.5147578051711292E-5</v>
      </c>
    </row>
    <row r="24" spans="2:12">
      <c r="B24" t="s">
        <v>228</v>
      </c>
      <c r="C24" t="s">
        <v>229</v>
      </c>
      <c r="D24" t="s">
        <v>207</v>
      </c>
      <c r="E24" t="s">
        <v>208</v>
      </c>
      <c r="F24" t="s">
        <v>209</v>
      </c>
      <c r="G24" t="s">
        <v>104</v>
      </c>
      <c r="H24" s="76">
        <v>0</v>
      </c>
      <c r="I24" s="76">
        <v>0</v>
      </c>
      <c r="J24" s="75">
        <v>4475.3173212000002</v>
      </c>
      <c r="K24" s="76">
        <f t="shared" si="0"/>
        <v>1.8541672173242663E-3</v>
      </c>
      <c r="L24" s="76">
        <f>J24/'סכום נכסי הקרן'!$C$42</f>
        <v>1.8780660878491351E-4</v>
      </c>
    </row>
    <row r="25" spans="2:12">
      <c r="B25" t="s">
        <v>230</v>
      </c>
      <c r="C25" t="s">
        <v>231</v>
      </c>
      <c r="D25" t="s">
        <v>212</v>
      </c>
      <c r="E25" t="s">
        <v>208</v>
      </c>
      <c r="F25" t="s">
        <v>209</v>
      </c>
      <c r="G25" t="s">
        <v>104</v>
      </c>
      <c r="H25" s="76">
        <v>0</v>
      </c>
      <c r="I25" s="76">
        <v>0</v>
      </c>
      <c r="J25" s="75">
        <v>628494.47546999995</v>
      </c>
      <c r="K25" s="76">
        <f t="shared" si="0"/>
        <v>0.26039133519439789</v>
      </c>
      <c r="L25" s="76">
        <f>J25/'סכום נכסי הקרן'!$C$42</f>
        <v>2.6374759063212971E-2</v>
      </c>
    </row>
    <row r="26" spans="2:12">
      <c r="B26" t="s">
        <v>232</v>
      </c>
      <c r="C26" t="s">
        <v>231</v>
      </c>
      <c r="D26" t="s">
        <v>212</v>
      </c>
      <c r="E26" t="s">
        <v>208</v>
      </c>
      <c r="F26" t="s">
        <v>209</v>
      </c>
      <c r="G26" t="s">
        <v>104</v>
      </c>
      <c r="H26" s="76">
        <v>0</v>
      </c>
      <c r="I26" s="76">
        <v>0</v>
      </c>
      <c r="J26" s="75">
        <v>28759.726777839998</v>
      </c>
      <c r="K26" s="76">
        <f t="shared" si="0"/>
        <v>1.1915432748883884E-2</v>
      </c>
      <c r="L26" s="76">
        <f>J26/'סכום נכסי הקרן'!$C$42</f>
        <v>1.2069014034246214E-3</v>
      </c>
    </row>
    <row r="27" spans="2:12">
      <c r="B27" t="s">
        <v>233</v>
      </c>
      <c r="C27" t="s">
        <v>231</v>
      </c>
      <c r="D27" t="s">
        <v>212</v>
      </c>
      <c r="E27" t="s">
        <v>208</v>
      </c>
      <c r="F27" t="s">
        <v>209</v>
      </c>
      <c r="G27" t="s">
        <v>104</v>
      </c>
      <c r="H27" s="76">
        <v>0</v>
      </c>
      <c r="I27" s="76">
        <v>0</v>
      </c>
      <c r="J27" s="75">
        <v>-1059.62275912</v>
      </c>
      <c r="K27" s="76">
        <f t="shared" si="0"/>
        <v>-4.3901194969660326E-4</v>
      </c>
      <c r="L27" s="76">
        <f>J27/'סכום נכסי הקרן'!$C$42</f>
        <v>-4.4467049529413034E-5</v>
      </c>
    </row>
    <row r="28" spans="2:12">
      <c r="B28" t="s">
        <v>234</v>
      </c>
      <c r="C28" t="s">
        <v>235</v>
      </c>
      <c r="D28" t="s">
        <v>212</v>
      </c>
      <c r="E28" t="s">
        <v>208</v>
      </c>
      <c r="F28" t="s">
        <v>209</v>
      </c>
      <c r="G28" t="s">
        <v>118</v>
      </c>
      <c r="H28" s="76">
        <v>0</v>
      </c>
      <c r="I28" s="76">
        <v>0</v>
      </c>
      <c r="J28" s="75">
        <v>3290.2913329600001</v>
      </c>
      <c r="K28" s="76">
        <f t="shared" si="0"/>
        <v>1.3631994978592389E-3</v>
      </c>
      <c r="L28" s="76">
        <f>J28/'סכום נכסי הקרן'!$C$42</f>
        <v>1.3807701505999978E-4</v>
      </c>
    </row>
    <row r="29" spans="2:12">
      <c r="B29" t="s">
        <v>236</v>
      </c>
      <c r="C29" t="s">
        <v>237</v>
      </c>
      <c r="D29" t="s">
        <v>212</v>
      </c>
      <c r="E29" t="s">
        <v>208</v>
      </c>
      <c r="F29" t="s">
        <v>209</v>
      </c>
      <c r="G29" t="s">
        <v>202</v>
      </c>
      <c r="H29" s="76">
        <v>0</v>
      </c>
      <c r="I29" s="76">
        <v>0</v>
      </c>
      <c r="J29" s="75">
        <v>863.19079360800004</v>
      </c>
      <c r="K29" s="76">
        <f t="shared" si="0"/>
        <v>3.5762828799252975E-4</v>
      </c>
      <c r="L29" s="76">
        <f>J29/'סכום נכסי הקרן'!$C$42</f>
        <v>3.6223785722172691E-5</v>
      </c>
    </row>
    <row r="30" spans="2:12">
      <c r="B30" t="s">
        <v>238</v>
      </c>
      <c r="C30" t="s">
        <v>237</v>
      </c>
      <c r="D30" t="s">
        <v>212</v>
      </c>
      <c r="E30" t="s">
        <v>208</v>
      </c>
      <c r="F30" t="s">
        <v>209</v>
      </c>
      <c r="G30" t="s">
        <v>202</v>
      </c>
      <c r="H30" s="76">
        <v>0</v>
      </c>
      <c r="I30" s="76">
        <v>0</v>
      </c>
      <c r="J30" s="75">
        <v>-713.85599999999999</v>
      </c>
      <c r="K30" s="76">
        <f t="shared" si="0"/>
        <v>-2.9575743977308016E-4</v>
      </c>
      <c r="L30" s="76">
        <f>J30/'סכום נכסי הקרן'!$C$42</f>
        <v>-2.9956953864628948E-5</v>
      </c>
    </row>
    <row r="31" spans="2:12">
      <c r="B31" t="s">
        <v>239</v>
      </c>
      <c r="C31" t="s">
        <v>240</v>
      </c>
      <c r="D31" t="s">
        <v>212</v>
      </c>
      <c r="E31" t="s">
        <v>208</v>
      </c>
      <c r="F31" t="s">
        <v>209</v>
      </c>
      <c r="G31" t="s">
        <v>121</v>
      </c>
      <c r="H31" s="76">
        <v>0</v>
      </c>
      <c r="I31" s="76">
        <v>0</v>
      </c>
      <c r="J31" s="75">
        <v>59.179798015999999</v>
      </c>
      <c r="K31" s="76">
        <f t="shared" si="0"/>
        <v>2.4518762253872165E-5</v>
      </c>
      <c r="L31" s="76">
        <f>J31/'סכום נכסי הקרן'!$C$42</f>
        <v>2.4834791314822203E-6</v>
      </c>
    </row>
    <row r="32" spans="2:12">
      <c r="B32" t="s">
        <v>241</v>
      </c>
      <c r="C32" t="s">
        <v>242</v>
      </c>
      <c r="D32" t="s">
        <v>212</v>
      </c>
      <c r="E32" t="s">
        <v>208</v>
      </c>
      <c r="F32" t="s">
        <v>209</v>
      </c>
      <c r="G32" t="s">
        <v>201</v>
      </c>
      <c r="H32" s="76">
        <v>0</v>
      </c>
      <c r="I32" s="76">
        <v>0</v>
      </c>
      <c r="J32" s="75">
        <v>4.5622499999999999E-5</v>
      </c>
      <c r="K32" s="76">
        <f t="shared" si="0"/>
        <v>1.8901842663012359E-11</v>
      </c>
      <c r="L32" s="76">
        <f>J32/'סכום נכסי הקרן'!$C$42</f>
        <v>1.9145473704627183E-12</v>
      </c>
    </row>
    <row r="33" spans="2:12">
      <c r="B33" t="s">
        <v>243</v>
      </c>
      <c r="C33" t="s">
        <v>244</v>
      </c>
      <c r="D33" t="s">
        <v>212</v>
      </c>
      <c r="E33" t="s">
        <v>208</v>
      </c>
      <c r="F33" t="s">
        <v>209</v>
      </c>
      <c r="G33" t="s">
        <v>199</v>
      </c>
      <c r="H33" s="76">
        <v>0</v>
      </c>
      <c r="I33" s="76">
        <v>0</v>
      </c>
      <c r="J33" s="75">
        <v>447.09761433599999</v>
      </c>
      <c r="K33" s="76">
        <f t="shared" si="0"/>
        <v>1.8523686253903775E-4</v>
      </c>
      <c r="L33" s="76">
        <f>J33/'סכום נכסי הקרן'!$C$42</f>
        <v>1.876244313369814E-5</v>
      </c>
    </row>
    <row r="34" spans="2:12">
      <c r="B34" t="s">
        <v>245</v>
      </c>
      <c r="C34" t="s">
        <v>246</v>
      </c>
      <c r="D34" t="s">
        <v>212</v>
      </c>
      <c r="E34" t="s">
        <v>208</v>
      </c>
      <c r="F34" t="s">
        <v>209</v>
      </c>
      <c r="G34" t="s">
        <v>200</v>
      </c>
      <c r="H34" s="76">
        <v>0</v>
      </c>
      <c r="I34" s="76">
        <v>0</v>
      </c>
      <c r="J34" s="75">
        <v>1.0905E-5</v>
      </c>
      <c r="K34" s="76">
        <f t="shared" si="0"/>
        <v>4.5180468900246537E-12</v>
      </c>
      <c r="L34" s="76">
        <f>J34/'סכום נכסי הקרן'!$C$42</f>
        <v>4.5762812373052643E-13</v>
      </c>
    </row>
    <row r="35" spans="2:12">
      <c r="B35" t="s">
        <v>247</v>
      </c>
      <c r="C35" t="s">
        <v>248</v>
      </c>
      <c r="D35" t="s">
        <v>212</v>
      </c>
      <c r="E35" t="s">
        <v>208</v>
      </c>
      <c r="F35" t="s">
        <v>209</v>
      </c>
      <c r="G35" t="s">
        <v>111</v>
      </c>
      <c r="H35" s="76">
        <v>0</v>
      </c>
      <c r="I35" s="76">
        <v>0</v>
      </c>
      <c r="J35" s="75">
        <v>8913.4291117419998</v>
      </c>
      <c r="K35" s="76">
        <f t="shared" si="0"/>
        <v>3.6929198237286706E-3</v>
      </c>
      <c r="L35" s="76">
        <f>J35/'סכום נכסי הקרן'!$C$42</f>
        <v>3.7405188816245247E-4</v>
      </c>
    </row>
    <row r="36" spans="2:12">
      <c r="B36" t="s">
        <v>249</v>
      </c>
      <c r="C36" t="s">
        <v>250</v>
      </c>
      <c r="D36" t="s">
        <v>212</v>
      </c>
      <c r="E36" t="s">
        <v>208</v>
      </c>
      <c r="F36" t="s">
        <v>209</v>
      </c>
      <c r="G36" t="s">
        <v>198</v>
      </c>
      <c r="H36" s="76">
        <v>0</v>
      </c>
      <c r="I36" s="76">
        <v>0</v>
      </c>
      <c r="J36" s="75">
        <v>1211.2196360400001</v>
      </c>
      <c r="K36" s="76">
        <f t="shared" si="0"/>
        <v>5.0182000089383908E-4</v>
      </c>
      <c r="L36" s="76">
        <f>J36/'סכום נכסי הקרן'!$C$42</f>
        <v>5.082880967139444E-5</v>
      </c>
    </row>
    <row r="37" spans="2:12">
      <c r="B37" s="77" t="s">
        <v>251</v>
      </c>
      <c r="D37" s="14"/>
      <c r="I37" s="78">
        <v>0</v>
      </c>
      <c r="J37" s="79">
        <f>J38+J39+J40</f>
        <v>182249.94337999984</v>
      </c>
      <c r="K37" s="78">
        <f t="shared" si="0"/>
        <v>7.5507912874385824E-2</v>
      </c>
      <c r="L37" s="78">
        <f>J37/'סכום נכסי הקרן'!$C$42</f>
        <v>7.648115510223201E-3</v>
      </c>
    </row>
    <row r="38" spans="2:12">
      <c r="B38" t="s">
        <v>252</v>
      </c>
      <c r="C38" t="s">
        <v>253</v>
      </c>
      <c r="D38" t="s">
        <v>227</v>
      </c>
      <c r="E38" t="s">
        <v>208</v>
      </c>
      <c r="F38" t="s">
        <v>209</v>
      </c>
      <c r="G38" t="s">
        <v>100</v>
      </c>
      <c r="H38" s="76">
        <v>0</v>
      </c>
      <c r="I38" s="76">
        <v>0</v>
      </c>
      <c r="J38" s="75">
        <v>7192.5211900000004</v>
      </c>
      <c r="K38" s="76">
        <f t="shared" si="0"/>
        <v>2.9799310402490531E-3</v>
      </c>
      <c r="L38" s="76">
        <f>J38/'סכום נכסי הקרן'!$C$42</f>
        <v>3.0183401898869816E-4</v>
      </c>
    </row>
    <row r="39" spans="2:12">
      <c r="B39" t="s">
        <v>254</v>
      </c>
      <c r="C39" t="s">
        <v>255</v>
      </c>
      <c r="D39" t="s">
        <v>207</v>
      </c>
      <c r="E39" t="s">
        <v>208</v>
      </c>
      <c r="F39" t="s">
        <v>209</v>
      </c>
      <c r="G39" t="s">
        <v>100</v>
      </c>
      <c r="H39" s="76">
        <v>0</v>
      </c>
      <c r="I39" s="76">
        <v>0</v>
      </c>
      <c r="J39" s="75">
        <v>4.1212</v>
      </c>
      <c r="K39" s="76">
        <f t="shared" si="0"/>
        <v>1.7074529888280241E-6</v>
      </c>
      <c r="L39" s="76">
        <f>J39/'סכום נכסי הקרן'!$C$42</f>
        <v>1.7294608193656538E-7</v>
      </c>
    </row>
    <row r="40" spans="2:12">
      <c r="B40" t="s">
        <v>256</v>
      </c>
      <c r="C40" t="s">
        <v>257</v>
      </c>
      <c r="D40" t="s">
        <v>212</v>
      </c>
      <c r="E40" t="s">
        <v>208</v>
      </c>
      <c r="F40" t="s">
        <v>209</v>
      </c>
      <c r="G40" t="s">
        <v>100</v>
      </c>
      <c r="H40" s="76">
        <v>0</v>
      </c>
      <c r="I40" s="76">
        <v>0</v>
      </c>
      <c r="J40" s="75">
        <f>200437.55-356.399570000009-21.6094400001457-25006.24</f>
        <v>175053.30098999984</v>
      </c>
      <c r="K40" s="76">
        <f t="shared" si="0"/>
        <v>7.2526274381147948E-2</v>
      </c>
      <c r="L40" s="76">
        <f>J40/'סכום נכסי הקרן'!$C$42</f>
        <v>7.3461085451525659E-3</v>
      </c>
    </row>
    <row r="41" spans="2:12">
      <c r="B41" s="77" t="s">
        <v>258</v>
      </c>
      <c r="D41" s="14"/>
      <c r="I41" s="78">
        <v>0</v>
      </c>
      <c r="J41" s="79">
        <v>0</v>
      </c>
      <c r="K41" s="78">
        <f t="shared" si="0"/>
        <v>0</v>
      </c>
      <c r="L41" s="78">
        <f>J41/'סכום נכסי הקרן'!$C$42</f>
        <v>0</v>
      </c>
    </row>
    <row r="42" spans="2:12">
      <c r="B42" t="s">
        <v>217</v>
      </c>
      <c r="C42" t="s">
        <v>217</v>
      </c>
      <c r="D42" s="14"/>
      <c r="E42" t="s">
        <v>217</v>
      </c>
      <c r="G42" t="s">
        <v>217</v>
      </c>
      <c r="H42" s="76">
        <v>0</v>
      </c>
      <c r="I42" s="76">
        <v>0</v>
      </c>
      <c r="J42" s="75">
        <v>0</v>
      </c>
      <c r="K42" s="76">
        <f t="shared" si="0"/>
        <v>0</v>
      </c>
      <c r="L42" s="76">
        <f>J42/'סכום נכסי הקרן'!$C$42</f>
        <v>0</v>
      </c>
    </row>
    <row r="43" spans="2:12">
      <c r="B43" s="77" t="s">
        <v>259</v>
      </c>
      <c r="D43" s="14"/>
      <c r="I43" s="78">
        <v>0</v>
      </c>
      <c r="J43" s="79">
        <v>0</v>
      </c>
      <c r="K43" s="78">
        <f t="shared" si="0"/>
        <v>0</v>
      </c>
      <c r="L43" s="78">
        <f>J43/'סכום נכסי הקרן'!$C$42</f>
        <v>0</v>
      </c>
    </row>
    <row r="44" spans="2:12">
      <c r="B44" t="s">
        <v>217</v>
      </c>
      <c r="C44" t="s">
        <v>217</v>
      </c>
      <c r="D44" s="14"/>
      <c r="E44" t="s">
        <v>217</v>
      </c>
      <c r="G44" t="s">
        <v>217</v>
      </c>
      <c r="H44" s="76">
        <v>0</v>
      </c>
      <c r="I44" s="76">
        <v>0</v>
      </c>
      <c r="J44" s="75">
        <v>0</v>
      </c>
      <c r="K44" s="76">
        <f t="shared" si="0"/>
        <v>0</v>
      </c>
      <c r="L44" s="76">
        <f>J44/'סכום נכסי הקרן'!$C$42</f>
        <v>0</v>
      </c>
    </row>
    <row r="45" spans="2:12">
      <c r="B45" s="77" t="s">
        <v>260</v>
      </c>
      <c r="D45" s="14"/>
      <c r="I45" s="78">
        <v>0</v>
      </c>
      <c r="J45" s="79">
        <v>0</v>
      </c>
      <c r="K45" s="78">
        <f t="shared" si="0"/>
        <v>0</v>
      </c>
      <c r="L45" s="78">
        <f>J45/'סכום נכסי הקרן'!$C$42</f>
        <v>0</v>
      </c>
    </row>
    <row r="46" spans="2:12">
      <c r="B46" t="s">
        <v>217</v>
      </c>
      <c r="C46" t="s">
        <v>217</v>
      </c>
      <c r="D46" s="14"/>
      <c r="E46" t="s">
        <v>217</v>
      </c>
      <c r="G46" t="s">
        <v>217</v>
      </c>
      <c r="H46" s="76">
        <v>0</v>
      </c>
      <c r="I46" s="76">
        <v>0</v>
      </c>
      <c r="J46" s="75">
        <v>0</v>
      </c>
      <c r="K46" s="76">
        <f t="shared" si="0"/>
        <v>0</v>
      </c>
      <c r="L46" s="76">
        <f>J46/'סכום נכסי הקרן'!$C$42</f>
        <v>0</v>
      </c>
    </row>
    <row r="47" spans="2:12">
      <c r="B47" s="77" t="s">
        <v>261</v>
      </c>
      <c r="D47" s="14"/>
      <c r="I47" s="78">
        <v>0</v>
      </c>
      <c r="J47" s="79">
        <v>0</v>
      </c>
      <c r="K47" s="78">
        <f t="shared" si="0"/>
        <v>0</v>
      </c>
      <c r="L47" s="78">
        <f>J47/'סכום נכסי הקרן'!$C$42</f>
        <v>0</v>
      </c>
    </row>
    <row r="48" spans="2:12">
      <c r="B48" t="s">
        <v>217</v>
      </c>
      <c r="C48" t="s">
        <v>217</v>
      </c>
      <c r="D48" s="14"/>
      <c r="E48" t="s">
        <v>217</v>
      </c>
      <c r="G48" t="s">
        <v>217</v>
      </c>
      <c r="H48" s="76">
        <v>0</v>
      </c>
      <c r="I48" s="76">
        <v>0</v>
      </c>
      <c r="J48" s="75">
        <v>0</v>
      </c>
      <c r="K48" s="76">
        <f t="shared" si="0"/>
        <v>0</v>
      </c>
      <c r="L48" s="76">
        <f>J48/'סכום נכסי הקרן'!$C$42</f>
        <v>0</v>
      </c>
    </row>
    <row r="49" spans="2:12">
      <c r="B49" s="77" t="s">
        <v>262</v>
      </c>
      <c r="D49" s="14"/>
      <c r="I49" s="78">
        <v>0</v>
      </c>
      <c r="J49" s="79">
        <v>0</v>
      </c>
      <c r="K49" s="78">
        <f t="shared" si="0"/>
        <v>0</v>
      </c>
      <c r="L49" s="78">
        <f>J49/'סכום נכסי הקרן'!$C$42</f>
        <v>0</v>
      </c>
    </row>
    <row r="50" spans="2:12">
      <c r="B50" s="77" t="s">
        <v>263</v>
      </c>
      <c r="D50" s="14"/>
      <c r="I50" s="78">
        <v>0</v>
      </c>
      <c r="J50" s="79">
        <v>0</v>
      </c>
      <c r="K50" s="78">
        <f t="shared" si="0"/>
        <v>0</v>
      </c>
      <c r="L50" s="78">
        <f>J50/'סכום נכסי הקרן'!$C$42</f>
        <v>0</v>
      </c>
    </row>
    <row r="51" spans="2:12">
      <c r="B51" t="s">
        <v>217</v>
      </c>
      <c r="C51" t="s">
        <v>217</v>
      </c>
      <c r="D51" s="14"/>
      <c r="E51" t="s">
        <v>217</v>
      </c>
      <c r="G51" t="s">
        <v>217</v>
      </c>
      <c r="H51" s="76">
        <v>0</v>
      </c>
      <c r="I51" s="76">
        <v>0</v>
      </c>
      <c r="J51" s="75">
        <v>0</v>
      </c>
      <c r="K51" s="76">
        <f t="shared" si="0"/>
        <v>0</v>
      </c>
      <c r="L51" s="76">
        <f>J51/'סכום נכסי הקרן'!$C$42</f>
        <v>0</v>
      </c>
    </row>
    <row r="52" spans="2:12">
      <c r="B52" s="77" t="s">
        <v>261</v>
      </c>
      <c r="D52" s="14"/>
      <c r="I52" s="78">
        <v>0</v>
      </c>
      <c r="J52" s="79">
        <v>0</v>
      </c>
      <c r="K52" s="78">
        <f t="shared" si="0"/>
        <v>0</v>
      </c>
      <c r="L52" s="78">
        <f>J52/'סכום נכסי הקרן'!$C$42</f>
        <v>0</v>
      </c>
    </row>
    <row r="53" spans="2:12">
      <c r="B53" t="s">
        <v>217</v>
      </c>
      <c r="C53" t="s">
        <v>217</v>
      </c>
      <c r="D53" s="14"/>
      <c r="E53" t="s">
        <v>217</v>
      </c>
      <c r="G53" t="s">
        <v>217</v>
      </c>
      <c r="H53" s="76">
        <v>0</v>
      </c>
      <c r="I53" s="76">
        <v>0</v>
      </c>
      <c r="J53" s="75">
        <v>0</v>
      </c>
      <c r="K53" s="76">
        <f t="shared" si="0"/>
        <v>0</v>
      </c>
      <c r="L53" s="76">
        <f>J53/'סכום נכסי הקרן'!$C$42</f>
        <v>0</v>
      </c>
    </row>
    <row r="54" spans="2:12">
      <c r="B54" t="s">
        <v>264</v>
      </c>
      <c r="D54" s="14"/>
    </row>
    <row r="55" spans="2:12">
      <c r="D55" s="14"/>
    </row>
    <row r="56" spans="2:12">
      <c r="D56" s="14"/>
    </row>
    <row r="57" spans="2:12">
      <c r="D57" s="14"/>
    </row>
    <row r="58" spans="2:12">
      <c r="D58" s="14"/>
    </row>
    <row r="59" spans="2:12">
      <c r="D59" s="14"/>
    </row>
    <row r="60" spans="2:12">
      <c r="D60" s="14"/>
    </row>
    <row r="61" spans="2:12">
      <c r="D61" s="14"/>
    </row>
    <row r="62" spans="2:12">
      <c r="D62" s="14"/>
    </row>
    <row r="63" spans="2:12">
      <c r="D63" s="14"/>
    </row>
    <row r="64" spans="2:12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4:4">
      <c r="D369" s="14"/>
    </row>
    <row r="370" spans="4:4">
      <c r="D370" s="14"/>
    </row>
    <row r="371" spans="4:4">
      <c r="D371" s="14"/>
    </row>
    <row r="372" spans="4:4">
      <c r="D372" s="14"/>
    </row>
    <row r="373" spans="4:4">
      <c r="D373" s="14"/>
    </row>
    <row r="374" spans="4:4">
      <c r="D374" s="14"/>
    </row>
    <row r="375" spans="4:4">
      <c r="D375" s="14"/>
    </row>
    <row r="376" spans="4:4">
      <c r="D376" s="14"/>
    </row>
    <row r="377" spans="4:4">
      <c r="D377" s="14"/>
    </row>
    <row r="378" spans="4:4">
      <c r="D378" s="14"/>
    </row>
    <row r="379" spans="4:4">
      <c r="D379" s="14"/>
    </row>
    <row r="380" spans="4:4">
      <c r="D380" s="14"/>
    </row>
    <row r="381" spans="4:4">
      <c r="D381" s="14"/>
    </row>
    <row r="382" spans="4:4">
      <c r="D382" s="14"/>
    </row>
    <row r="383" spans="4:4">
      <c r="D383" s="14"/>
    </row>
    <row r="384" spans="4:4">
      <c r="D384" s="14"/>
    </row>
    <row r="385" spans="4:4">
      <c r="D385" s="14"/>
    </row>
    <row r="386" spans="4:4">
      <c r="D386" s="14"/>
    </row>
    <row r="387" spans="4:4">
      <c r="D387" s="14"/>
    </row>
    <row r="388" spans="4:4">
      <c r="D388" s="14"/>
    </row>
    <row r="389" spans="4:4">
      <c r="D389" s="14"/>
    </row>
    <row r="390" spans="4:4">
      <c r="D390" s="14"/>
    </row>
    <row r="391" spans="4:4">
      <c r="D391" s="14"/>
    </row>
    <row r="392" spans="4:4">
      <c r="D392" s="14"/>
    </row>
    <row r="393" spans="4:4">
      <c r="D393" s="14"/>
    </row>
    <row r="394" spans="4:4">
      <c r="D394" s="14"/>
    </row>
    <row r="395" spans="4:4">
      <c r="D395" s="14"/>
    </row>
    <row r="396" spans="4:4">
      <c r="D396" s="14"/>
    </row>
    <row r="397" spans="4:4">
      <c r="D397" s="14"/>
    </row>
    <row r="398" spans="4:4">
      <c r="D398" s="14"/>
    </row>
    <row r="399" spans="4:4">
      <c r="D399" s="14"/>
    </row>
    <row r="400" spans="4:4">
      <c r="D400" s="14"/>
    </row>
    <row r="401" spans="4:4">
      <c r="D401" s="14"/>
    </row>
    <row r="402" spans="4:4">
      <c r="D402" s="14"/>
    </row>
    <row r="403" spans="4:4">
      <c r="D403" s="14"/>
    </row>
    <row r="404" spans="4:4">
      <c r="D404" s="14"/>
    </row>
    <row r="405" spans="4:4">
      <c r="D405" s="14"/>
    </row>
    <row r="406" spans="4:4">
      <c r="D406" s="14"/>
    </row>
    <row r="407" spans="4:4">
      <c r="D407" s="14"/>
    </row>
    <row r="408" spans="4:4">
      <c r="D408" s="14"/>
    </row>
    <row r="409" spans="4:4">
      <c r="D409" s="14"/>
    </row>
    <row r="410" spans="4:4">
      <c r="D410" s="14"/>
    </row>
    <row r="411" spans="4:4">
      <c r="D411" s="14"/>
    </row>
    <row r="412" spans="4:4">
      <c r="D412" s="14"/>
    </row>
    <row r="413" spans="4:4">
      <c r="D413" s="14"/>
    </row>
    <row r="414" spans="4:4">
      <c r="D414" s="14"/>
    </row>
    <row r="415" spans="4:4">
      <c r="D415" s="14"/>
    </row>
    <row r="416" spans="4:4">
      <c r="D416" s="14"/>
    </row>
    <row r="417" spans="4:4">
      <c r="D417" s="14"/>
    </row>
    <row r="418" spans="4:4">
      <c r="D418" s="14"/>
    </row>
    <row r="419" spans="4:4">
      <c r="D419" s="14"/>
    </row>
    <row r="420" spans="4:4">
      <c r="D420" s="14"/>
    </row>
    <row r="421" spans="4:4">
      <c r="D421" s="14"/>
    </row>
    <row r="422" spans="4:4">
      <c r="D422" s="14"/>
    </row>
    <row r="423" spans="4:4">
      <c r="D423" s="14"/>
    </row>
    <row r="424" spans="4:4">
      <c r="D424" s="14"/>
    </row>
    <row r="425" spans="4:4">
      <c r="D425" s="14"/>
    </row>
    <row r="426" spans="4:4">
      <c r="D426" s="14"/>
    </row>
    <row r="427" spans="4:4">
      <c r="D427" s="14"/>
    </row>
    <row r="428" spans="4:4">
      <c r="D428" s="14"/>
    </row>
    <row r="429" spans="4:4">
      <c r="D429" s="14"/>
    </row>
    <row r="430" spans="4:4">
      <c r="D430" s="14"/>
    </row>
    <row r="431" spans="4:4">
      <c r="D431" s="14"/>
    </row>
    <row r="432" spans="4:4">
      <c r="D432" s="14"/>
    </row>
    <row r="433" spans="4:4">
      <c r="D433" s="14"/>
    </row>
    <row r="434" spans="4:4">
      <c r="D434" s="14"/>
    </row>
    <row r="435" spans="4:4">
      <c r="D435" s="14"/>
    </row>
    <row r="436" spans="4:4">
      <c r="D436" s="14"/>
    </row>
    <row r="437" spans="4:4">
      <c r="D437" s="14"/>
    </row>
    <row r="438" spans="4:4">
      <c r="D438" s="14"/>
    </row>
    <row r="439" spans="4:4">
      <c r="D439" s="14"/>
    </row>
    <row r="440" spans="4:4">
      <c r="D440" s="14"/>
    </row>
    <row r="441" spans="4:4">
      <c r="D441" s="14"/>
    </row>
    <row r="442" spans="4:4">
      <c r="D442" s="14"/>
    </row>
    <row r="443" spans="4:4">
      <c r="D443" s="14"/>
    </row>
    <row r="444" spans="4:4">
      <c r="D444" s="14"/>
    </row>
    <row r="445" spans="4:4">
      <c r="D445" s="14"/>
    </row>
    <row r="446" spans="4:4">
      <c r="D446" s="14"/>
    </row>
    <row r="447" spans="4:4">
      <c r="D447" s="14"/>
    </row>
    <row r="448" spans="4:4">
      <c r="D448" s="14"/>
    </row>
    <row r="449" spans="4:4">
      <c r="D449" s="14"/>
    </row>
    <row r="450" spans="4:4">
      <c r="D450" s="14"/>
    </row>
    <row r="451" spans="4:4">
      <c r="D451" s="14"/>
    </row>
    <row r="452" spans="4:4">
      <c r="D452" s="14"/>
    </row>
    <row r="453" spans="4:4">
      <c r="D453" s="14"/>
    </row>
    <row r="454" spans="4:4">
      <c r="D454" s="14"/>
    </row>
    <row r="455" spans="4:4">
      <c r="D455" s="14"/>
    </row>
    <row r="456" spans="4:4">
      <c r="D456" s="14"/>
    </row>
    <row r="457" spans="4:4">
      <c r="D457" s="14"/>
    </row>
    <row r="458" spans="4:4">
      <c r="D458" s="14"/>
    </row>
    <row r="459" spans="4:4">
      <c r="D459" s="14"/>
    </row>
    <row r="460" spans="4:4">
      <c r="D460" s="14"/>
    </row>
    <row r="461" spans="4:4">
      <c r="D461" s="14"/>
    </row>
    <row r="462" spans="4:4">
      <c r="D462" s="14"/>
    </row>
    <row r="463" spans="4:4">
      <c r="D463" s="14"/>
    </row>
    <row r="464" spans="4:4">
      <c r="D464" s="14"/>
    </row>
    <row r="465" spans="4:4">
      <c r="D465" s="14"/>
    </row>
    <row r="466" spans="4:4">
      <c r="D466" s="14"/>
    </row>
    <row r="467" spans="4:4">
      <c r="D467" s="14"/>
    </row>
    <row r="468" spans="4:4">
      <c r="D468" s="14"/>
    </row>
    <row r="469" spans="4:4">
      <c r="D469" s="14"/>
    </row>
    <row r="470" spans="4:4">
      <c r="D470" s="14"/>
    </row>
    <row r="471" spans="4:4">
      <c r="D471" s="14"/>
    </row>
    <row r="472" spans="4:4">
      <c r="D472" s="14"/>
    </row>
    <row r="473" spans="4:4">
      <c r="D473" s="14"/>
    </row>
    <row r="474" spans="4:4">
      <c r="D474" s="14"/>
    </row>
    <row r="475" spans="4:4">
      <c r="D475" s="14"/>
    </row>
    <row r="476" spans="4:4">
      <c r="D476" s="14"/>
    </row>
    <row r="477" spans="4:4">
      <c r="D477" s="14"/>
    </row>
    <row r="478" spans="4:4">
      <c r="D478" s="14"/>
    </row>
    <row r="479" spans="4:4">
      <c r="D479" s="14"/>
    </row>
    <row r="480" spans="4:4">
      <c r="D480" s="14"/>
    </row>
    <row r="481" spans="4:5">
      <c r="D481" s="14"/>
    </row>
    <row r="482" spans="4:5">
      <c r="D482" s="14"/>
    </row>
    <row r="483" spans="4:5">
      <c r="D483" s="14"/>
    </row>
    <row r="484" spans="4:5">
      <c r="D484" s="14"/>
    </row>
    <row r="485" spans="4:5">
      <c r="D485" s="14"/>
    </row>
    <row r="486" spans="4:5">
      <c r="D486" s="14"/>
    </row>
    <row r="487" spans="4:5">
      <c r="E487" s="13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55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4" width="10.7109375" style="13" customWidth="1"/>
    <col min="5" max="11" width="10.7109375" style="14" customWidth="1"/>
    <col min="12" max="12" width="14.7109375" style="14" customWidth="1"/>
    <col min="13" max="14" width="11.7109375" style="14" customWidth="1"/>
    <col min="15" max="15" width="14.7109375" style="14" customWidth="1"/>
    <col min="16" max="18" width="10.7109375" style="14" customWidth="1"/>
    <col min="19" max="38" width="7.5703125" style="14" customWidth="1"/>
    <col min="39" max="39" width="6.7109375" style="14" customWidth="1"/>
    <col min="40" max="40" width="7.7109375" style="14" customWidth="1"/>
    <col min="41" max="41" width="7.140625" style="14" customWidth="1"/>
    <col min="42" max="42" width="6" style="14" customWidth="1"/>
    <col min="43" max="43" width="7.85546875" style="14" customWidth="1"/>
    <col min="44" max="44" width="8.140625" style="14" customWidth="1"/>
    <col min="45" max="45" width="1.7109375" style="14" customWidth="1"/>
    <col min="46" max="46" width="15" style="14" customWidth="1"/>
    <col min="47" max="47" width="8.7109375" style="14" customWidth="1"/>
    <col min="48" max="48" width="10" style="14" customWidth="1"/>
    <col min="49" max="49" width="9.5703125" style="14" customWidth="1"/>
    <col min="50" max="50" width="6.140625" style="14" customWidth="1"/>
    <col min="51" max="52" width="5.7109375" style="14" customWidth="1"/>
    <col min="53" max="53" width="6.85546875" style="14" customWidth="1"/>
    <col min="54" max="54" width="6.42578125" style="14" customWidth="1"/>
    <col min="55" max="55" width="6.7109375" style="14" customWidth="1"/>
    <col min="56" max="56" width="7.28515625" style="14" customWidth="1"/>
    <col min="57" max="68" width="5.7109375" style="14" customWidth="1"/>
    <col min="69" max="16384" width="9.140625" style="14"/>
  </cols>
  <sheetData>
    <row r="1" spans="2:53">
      <c r="B1" s="2" t="s">
        <v>0</v>
      </c>
      <c r="C1" t="s">
        <v>195</v>
      </c>
    </row>
    <row r="2" spans="2:53">
      <c r="B2" s="2" t="s">
        <v>1</v>
      </c>
    </row>
    <row r="3" spans="2:53">
      <c r="B3" s="2" t="s">
        <v>2</v>
      </c>
      <c r="C3" t="s">
        <v>196</v>
      </c>
    </row>
    <row r="4" spans="2:53">
      <c r="B4" s="2" t="s">
        <v>3</v>
      </c>
    </row>
    <row r="6" spans="2:53" ht="21.75" customHeight="1">
      <c r="B6" s="102" t="s">
        <v>66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4"/>
    </row>
    <row r="7" spans="2:53" ht="27.75" customHeight="1">
      <c r="B7" s="105" t="s">
        <v>67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7"/>
      <c r="AU7" s="17"/>
      <c r="AV7" s="17"/>
    </row>
    <row r="8" spans="2:53" s="17" customFormat="1" ht="76.5" customHeight="1">
      <c r="B8" s="4" t="s">
        <v>46</v>
      </c>
      <c r="C8" s="26" t="s">
        <v>47</v>
      </c>
      <c r="D8" s="26" t="s">
        <v>68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53</v>
      </c>
      <c r="L8" s="26" t="s">
        <v>185</v>
      </c>
      <c r="M8" s="26" t="s">
        <v>186</v>
      </c>
      <c r="N8" s="36" t="s">
        <v>190</v>
      </c>
      <c r="O8" s="26" t="s">
        <v>54</v>
      </c>
      <c r="P8" s="26" t="s">
        <v>187</v>
      </c>
      <c r="Q8" s="26" t="s">
        <v>55</v>
      </c>
      <c r="R8" s="28" t="s">
        <v>181</v>
      </c>
      <c r="AM8" s="14"/>
      <c r="AU8" s="14"/>
      <c r="AV8" s="14"/>
      <c r="AW8" s="14"/>
    </row>
    <row r="9" spans="2:53" s="17" customFormat="1" ht="21.7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/>
      <c r="N9" s="19" t="s">
        <v>183</v>
      </c>
      <c r="O9" s="29" t="s">
        <v>6</v>
      </c>
      <c r="P9" s="29" t="s">
        <v>7</v>
      </c>
      <c r="Q9" s="29" t="s">
        <v>7</v>
      </c>
      <c r="R9" s="30" t="s">
        <v>7</v>
      </c>
      <c r="AU9" s="14"/>
      <c r="AV9" s="14"/>
    </row>
    <row r="10" spans="2:53" s="21" customFormat="1" ht="18" customHeight="1">
      <c r="B10" s="20"/>
      <c r="C10" s="31" t="s">
        <v>8</v>
      </c>
      <c r="D10" s="31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32" t="s">
        <v>83</v>
      </c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U10" s="14"/>
      <c r="AV10" s="14"/>
      <c r="AW10" s="17"/>
    </row>
    <row r="11" spans="2:53" s="21" customFormat="1" ht="18" customHeight="1">
      <c r="B11" s="22" t="s">
        <v>79</v>
      </c>
      <c r="C11" s="31"/>
      <c r="D11" s="31"/>
      <c r="E11" s="6"/>
      <c r="F11" s="6"/>
      <c r="G11" s="6"/>
      <c r="H11" s="73">
        <v>3.73</v>
      </c>
      <c r="I11" s="6"/>
      <c r="J11" s="6"/>
      <c r="K11" s="74">
        <v>-2.3E-3</v>
      </c>
      <c r="L11" s="73">
        <v>6877250508</v>
      </c>
      <c r="M11" s="6"/>
      <c r="N11" s="73">
        <v>0</v>
      </c>
      <c r="O11" s="73">
        <v>7598261.6481868196</v>
      </c>
      <c r="P11" s="6"/>
      <c r="Q11" s="74">
        <v>1</v>
      </c>
      <c r="R11" s="74">
        <v>0.31869999999999998</v>
      </c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U11" s="14"/>
      <c r="AV11" s="14"/>
      <c r="AW11" s="17"/>
      <c r="BA11" s="14"/>
    </row>
    <row r="12" spans="2:53">
      <c r="B12" s="77" t="s">
        <v>203</v>
      </c>
      <c r="C12" s="14"/>
      <c r="D12" s="14"/>
      <c r="H12" s="79">
        <v>3.85</v>
      </c>
      <c r="K12" s="78">
        <v>-2.7000000000000001E-3</v>
      </c>
      <c r="L12" s="79">
        <v>6794351508</v>
      </c>
      <c r="N12" s="79">
        <v>0</v>
      </c>
      <c r="O12" s="79">
        <v>7334468.0349431001</v>
      </c>
      <c r="Q12" s="78">
        <v>0.96530000000000005</v>
      </c>
      <c r="R12" s="78">
        <v>0.30769999999999997</v>
      </c>
    </row>
    <row r="13" spans="2:53">
      <c r="B13" s="77" t="s">
        <v>265</v>
      </c>
      <c r="C13" s="14"/>
      <c r="D13" s="14"/>
      <c r="H13" s="79">
        <v>4.2699999999999996</v>
      </c>
      <c r="K13" s="78">
        <v>-2.06E-2</v>
      </c>
      <c r="L13" s="79">
        <v>2503223436</v>
      </c>
      <c r="N13" s="79">
        <v>0</v>
      </c>
      <c r="O13" s="79">
        <v>2972611.4197765999</v>
      </c>
      <c r="Q13" s="78">
        <v>0.39119999999999999</v>
      </c>
      <c r="R13" s="78">
        <v>0.12470000000000001</v>
      </c>
    </row>
    <row r="14" spans="2:53">
      <c r="B14" s="77" t="s">
        <v>266</v>
      </c>
      <c r="C14" s="14"/>
      <c r="D14" s="14"/>
      <c r="H14" s="79">
        <v>4.2699999999999996</v>
      </c>
      <c r="K14" s="78">
        <v>-2.06E-2</v>
      </c>
      <c r="L14" s="79">
        <v>2503223436</v>
      </c>
      <c r="N14" s="79">
        <v>0</v>
      </c>
      <c r="O14" s="79">
        <v>2972611.4197765999</v>
      </c>
      <c r="Q14" s="78">
        <v>0.39119999999999999</v>
      </c>
      <c r="R14" s="78">
        <v>0.12470000000000001</v>
      </c>
    </row>
    <row r="15" spans="2:53">
      <c r="B15" t="s">
        <v>267</v>
      </c>
      <c r="C15" t="s">
        <v>268</v>
      </c>
      <c r="D15" t="s">
        <v>98</v>
      </c>
      <c r="E15" t="s">
        <v>269</v>
      </c>
      <c r="G15" t="s">
        <v>270</v>
      </c>
      <c r="H15" s="75">
        <v>2.23</v>
      </c>
      <c r="I15" t="s">
        <v>100</v>
      </c>
      <c r="J15" s="76">
        <v>0.04</v>
      </c>
      <c r="K15" s="76">
        <v>-2.1299999999999999E-2</v>
      </c>
      <c r="L15" s="75">
        <v>271912370</v>
      </c>
      <c r="M15" s="75">
        <v>150.44999999999999</v>
      </c>
      <c r="N15" s="75">
        <v>0</v>
      </c>
      <c r="O15" s="75">
        <v>409092.16066499997</v>
      </c>
      <c r="P15" s="76">
        <v>1.9300000000000001E-2</v>
      </c>
      <c r="Q15" s="76">
        <v>5.3800000000000001E-2</v>
      </c>
      <c r="R15" s="76">
        <v>1.72E-2</v>
      </c>
    </row>
    <row r="16" spans="2:53">
      <c r="B16" t="s">
        <v>271</v>
      </c>
      <c r="C16" t="s">
        <v>272</v>
      </c>
      <c r="D16" t="s">
        <v>98</v>
      </c>
      <c r="E16" t="s">
        <v>269</v>
      </c>
      <c r="G16" t="s">
        <v>270</v>
      </c>
      <c r="H16" s="75">
        <v>11.59</v>
      </c>
      <c r="I16" t="s">
        <v>100</v>
      </c>
      <c r="J16" s="76">
        <v>0.04</v>
      </c>
      <c r="K16" s="76">
        <v>-2.3999999999999998E-3</v>
      </c>
      <c r="L16" s="75">
        <v>1125657</v>
      </c>
      <c r="M16" s="75">
        <v>202.7</v>
      </c>
      <c r="N16" s="75">
        <v>0</v>
      </c>
      <c r="O16" s="75">
        <v>2281.7067390000002</v>
      </c>
      <c r="P16" s="76">
        <v>1E-4</v>
      </c>
      <c r="Q16" s="76">
        <v>2.9999999999999997E-4</v>
      </c>
      <c r="R16" s="76">
        <v>1E-4</v>
      </c>
    </row>
    <row r="17" spans="2:18">
      <c r="B17" t="s">
        <v>273</v>
      </c>
      <c r="C17" t="s">
        <v>274</v>
      </c>
      <c r="D17" t="s">
        <v>98</v>
      </c>
      <c r="E17" t="s">
        <v>269</v>
      </c>
      <c r="G17" t="s">
        <v>270</v>
      </c>
      <c r="H17" s="75">
        <v>16</v>
      </c>
      <c r="I17" t="s">
        <v>100</v>
      </c>
      <c r="J17" s="76">
        <v>2.75E-2</v>
      </c>
      <c r="K17" s="76">
        <v>1.6999999999999999E-3</v>
      </c>
      <c r="L17" s="75">
        <v>1489729</v>
      </c>
      <c r="M17" s="75">
        <v>167.29</v>
      </c>
      <c r="N17" s="75">
        <v>0</v>
      </c>
      <c r="O17" s="75">
        <v>2492.1676441</v>
      </c>
      <c r="P17" s="76">
        <v>1E-4</v>
      </c>
      <c r="Q17" s="76">
        <v>2.9999999999999997E-4</v>
      </c>
      <c r="R17" s="76">
        <v>1E-4</v>
      </c>
    </row>
    <row r="18" spans="2:18">
      <c r="B18" t="s">
        <v>275</v>
      </c>
      <c r="C18" t="s">
        <v>276</v>
      </c>
      <c r="D18" t="s">
        <v>98</v>
      </c>
      <c r="E18" t="s">
        <v>269</v>
      </c>
      <c r="G18" t="s">
        <v>270</v>
      </c>
      <c r="H18" s="75">
        <v>0.5</v>
      </c>
      <c r="I18" t="s">
        <v>100</v>
      </c>
      <c r="J18" s="76">
        <v>2.75E-2</v>
      </c>
      <c r="K18" s="76">
        <v>-4.2099999999999999E-2</v>
      </c>
      <c r="L18" s="75">
        <v>225708528</v>
      </c>
      <c r="M18" s="75">
        <v>112.76</v>
      </c>
      <c r="N18" s="75">
        <v>0</v>
      </c>
      <c r="O18" s="75">
        <v>254508.93617279999</v>
      </c>
      <c r="P18" s="76">
        <v>1.32E-2</v>
      </c>
      <c r="Q18" s="76">
        <v>3.3500000000000002E-2</v>
      </c>
      <c r="R18" s="76">
        <v>1.0699999999999999E-2</v>
      </c>
    </row>
    <row r="19" spans="2:18">
      <c r="B19" t="s">
        <v>277</v>
      </c>
      <c r="C19" t="s">
        <v>278</v>
      </c>
      <c r="D19" t="s">
        <v>98</v>
      </c>
      <c r="E19" t="s">
        <v>269</v>
      </c>
      <c r="G19" t="s">
        <v>270</v>
      </c>
      <c r="H19" s="75">
        <v>1.48</v>
      </c>
      <c r="I19" t="s">
        <v>100</v>
      </c>
      <c r="J19" s="76">
        <v>1.7500000000000002E-2</v>
      </c>
      <c r="K19" s="76">
        <v>-2.7099999999999999E-2</v>
      </c>
      <c r="L19" s="75">
        <v>349031956</v>
      </c>
      <c r="M19" s="75">
        <v>113.7</v>
      </c>
      <c r="N19" s="75">
        <v>0</v>
      </c>
      <c r="O19" s="75">
        <v>396849.33397199999</v>
      </c>
      <c r="P19" s="76">
        <v>1.8100000000000002E-2</v>
      </c>
      <c r="Q19" s="76">
        <v>5.2200000000000003E-2</v>
      </c>
      <c r="R19" s="76">
        <v>1.66E-2</v>
      </c>
    </row>
    <row r="20" spans="2:18">
      <c r="B20" t="s">
        <v>279</v>
      </c>
      <c r="C20" t="s">
        <v>280</v>
      </c>
      <c r="D20" t="s">
        <v>98</v>
      </c>
      <c r="E20" t="s">
        <v>269</v>
      </c>
      <c r="G20" t="s">
        <v>270</v>
      </c>
      <c r="H20" s="75">
        <v>7.04</v>
      </c>
      <c r="I20" t="s">
        <v>100</v>
      </c>
      <c r="J20" s="76">
        <v>5.0000000000000001E-3</v>
      </c>
      <c r="K20" s="76">
        <v>-9.4000000000000004E-3</v>
      </c>
      <c r="L20" s="75">
        <v>407695058</v>
      </c>
      <c r="M20" s="75">
        <v>115.28</v>
      </c>
      <c r="N20" s="75">
        <v>0</v>
      </c>
      <c r="O20" s="75">
        <v>469990.86286240001</v>
      </c>
      <c r="P20" s="76">
        <v>2.0199999999999999E-2</v>
      </c>
      <c r="Q20" s="76">
        <v>6.1899999999999997E-2</v>
      </c>
      <c r="R20" s="76">
        <v>1.9699999999999999E-2</v>
      </c>
    </row>
    <row r="21" spans="2:18">
      <c r="B21" t="s">
        <v>281</v>
      </c>
      <c r="C21" t="s">
        <v>282</v>
      </c>
      <c r="D21" t="s">
        <v>98</v>
      </c>
      <c r="E21" t="s">
        <v>269</v>
      </c>
      <c r="G21" t="s">
        <v>270</v>
      </c>
      <c r="H21" s="75">
        <v>4.33</v>
      </c>
      <c r="I21" t="s">
        <v>100</v>
      </c>
      <c r="J21" s="76">
        <v>1E-3</v>
      </c>
      <c r="K21" s="76">
        <v>-1.6E-2</v>
      </c>
      <c r="L21" s="75">
        <v>144021856</v>
      </c>
      <c r="M21" s="75">
        <v>111.76</v>
      </c>
      <c r="N21" s="75">
        <v>0</v>
      </c>
      <c r="O21" s="75">
        <v>160958.82626559999</v>
      </c>
      <c r="P21" s="76">
        <v>1.12E-2</v>
      </c>
      <c r="Q21" s="76">
        <v>2.12E-2</v>
      </c>
      <c r="R21" s="76">
        <v>6.7999999999999996E-3</v>
      </c>
    </row>
    <row r="22" spans="2:18">
      <c r="B22" t="s">
        <v>283</v>
      </c>
      <c r="C22" t="s">
        <v>284</v>
      </c>
      <c r="D22" t="s">
        <v>98</v>
      </c>
      <c r="E22" t="s">
        <v>269</v>
      </c>
      <c r="G22" t="s">
        <v>270</v>
      </c>
      <c r="H22" s="75">
        <v>3.55</v>
      </c>
      <c r="I22" t="s">
        <v>100</v>
      </c>
      <c r="J22" s="76">
        <v>7.4999999999999997E-3</v>
      </c>
      <c r="K22" s="76">
        <v>-1.78E-2</v>
      </c>
      <c r="L22" s="75">
        <v>368164066</v>
      </c>
      <c r="M22" s="75">
        <v>114.28</v>
      </c>
      <c r="N22" s="75">
        <v>0</v>
      </c>
      <c r="O22" s="75">
        <v>420737.89462480001</v>
      </c>
      <c r="P22" s="76">
        <v>1.6799999999999999E-2</v>
      </c>
      <c r="Q22" s="76">
        <v>5.5399999999999998E-2</v>
      </c>
      <c r="R22" s="76">
        <v>1.7600000000000001E-2</v>
      </c>
    </row>
    <row r="23" spans="2:18">
      <c r="B23" t="s">
        <v>285</v>
      </c>
      <c r="C23" t="s">
        <v>286</v>
      </c>
      <c r="D23" t="s">
        <v>98</v>
      </c>
      <c r="E23" t="s">
        <v>269</v>
      </c>
      <c r="G23" t="s">
        <v>270</v>
      </c>
      <c r="H23" s="75">
        <v>9.6300000000000008</v>
      </c>
      <c r="I23" t="s">
        <v>100</v>
      </c>
      <c r="J23" s="76">
        <v>1E-3</v>
      </c>
      <c r="K23" s="76">
        <v>-5.7000000000000002E-3</v>
      </c>
      <c r="L23" s="75">
        <v>121789064</v>
      </c>
      <c r="M23" s="75">
        <v>110.66</v>
      </c>
      <c r="N23" s="75">
        <v>0</v>
      </c>
      <c r="O23" s="75">
        <v>134771.7782224</v>
      </c>
      <c r="P23" s="76">
        <v>1.0999999999999999E-2</v>
      </c>
      <c r="Q23" s="76">
        <v>1.77E-2</v>
      </c>
      <c r="R23" s="76">
        <v>5.7000000000000002E-3</v>
      </c>
    </row>
    <row r="24" spans="2:18">
      <c r="B24" t="s">
        <v>287</v>
      </c>
      <c r="C24" t="s">
        <v>288</v>
      </c>
      <c r="D24" t="s">
        <v>98</v>
      </c>
      <c r="E24" t="s">
        <v>269</v>
      </c>
      <c r="G24" t="s">
        <v>270</v>
      </c>
      <c r="H24" s="75">
        <v>27.59</v>
      </c>
      <c r="I24" t="s">
        <v>100</v>
      </c>
      <c r="J24" s="76">
        <v>5.0000000000000001E-3</v>
      </c>
      <c r="K24" s="76">
        <v>5.8999999999999999E-3</v>
      </c>
      <c r="L24" s="75">
        <v>105769</v>
      </c>
      <c r="M24" s="75">
        <v>101.1</v>
      </c>
      <c r="N24" s="75">
        <v>0</v>
      </c>
      <c r="O24" s="75">
        <v>106.93245899999999</v>
      </c>
      <c r="P24" s="76">
        <v>0</v>
      </c>
      <c r="Q24" s="76">
        <v>0</v>
      </c>
      <c r="R24" s="76">
        <v>0</v>
      </c>
    </row>
    <row r="25" spans="2:18">
      <c r="B25" t="s">
        <v>289</v>
      </c>
      <c r="C25" t="s">
        <v>290</v>
      </c>
      <c r="D25" t="s">
        <v>98</v>
      </c>
      <c r="E25" t="s">
        <v>269</v>
      </c>
      <c r="G25" t="s">
        <v>270</v>
      </c>
      <c r="H25" s="75">
        <v>5.07</v>
      </c>
      <c r="I25" t="s">
        <v>100</v>
      </c>
      <c r="J25" s="76">
        <v>7.4999999999999997E-3</v>
      </c>
      <c r="K25" s="76">
        <v>-2.3199999999999998E-2</v>
      </c>
      <c r="L25" s="75">
        <v>584075181</v>
      </c>
      <c r="M25" s="75">
        <v>117.67</v>
      </c>
      <c r="N25" s="75">
        <v>0</v>
      </c>
      <c r="O25" s="75">
        <v>687281.26548269996</v>
      </c>
      <c r="P25" s="76">
        <v>2.92E-2</v>
      </c>
      <c r="Q25" s="76">
        <v>9.0499999999999997E-2</v>
      </c>
      <c r="R25" s="76">
        <v>2.8799999999999999E-2</v>
      </c>
    </row>
    <row r="26" spans="2:18">
      <c r="B26" t="s">
        <v>291</v>
      </c>
      <c r="C26" t="s">
        <v>292</v>
      </c>
      <c r="D26" t="s">
        <v>98</v>
      </c>
      <c r="E26" t="s">
        <v>269</v>
      </c>
      <c r="G26" t="s">
        <v>270</v>
      </c>
      <c r="H26" s="75">
        <v>20.83</v>
      </c>
      <c r="I26" t="s">
        <v>100</v>
      </c>
      <c r="J26" s="76">
        <v>0.01</v>
      </c>
      <c r="K26" s="76">
        <v>4.0000000000000001E-3</v>
      </c>
      <c r="L26" s="75">
        <v>28104202</v>
      </c>
      <c r="M26" s="75">
        <v>119.34</v>
      </c>
      <c r="N26" s="75">
        <v>0</v>
      </c>
      <c r="O26" s="75">
        <v>33539.554666800002</v>
      </c>
      <c r="P26" s="76">
        <v>1.6000000000000001E-3</v>
      </c>
      <c r="Q26" s="76">
        <v>4.4000000000000003E-3</v>
      </c>
      <c r="R26" s="76">
        <v>1.4E-3</v>
      </c>
    </row>
    <row r="27" spans="2:18">
      <c r="B27" s="77" t="s">
        <v>293</v>
      </c>
      <c r="C27" s="14"/>
      <c r="D27" s="14"/>
      <c r="H27" s="79">
        <v>3.56</v>
      </c>
      <c r="K27" s="78">
        <v>9.4999999999999998E-3</v>
      </c>
      <c r="L27" s="79">
        <v>4291128072</v>
      </c>
      <c r="N27" s="79">
        <v>0</v>
      </c>
      <c r="O27" s="79">
        <v>4361856.6151665002</v>
      </c>
      <c r="Q27" s="78">
        <v>0.57410000000000005</v>
      </c>
      <c r="R27" s="78">
        <v>0.183</v>
      </c>
    </row>
    <row r="28" spans="2:18">
      <c r="B28" s="77" t="s">
        <v>294</v>
      </c>
      <c r="C28" s="14"/>
      <c r="D28" s="14"/>
      <c r="H28" s="79">
        <v>0.68</v>
      </c>
      <c r="K28" s="78">
        <v>4.3E-3</v>
      </c>
      <c r="L28" s="79">
        <v>549320562</v>
      </c>
      <c r="N28" s="79">
        <v>0</v>
      </c>
      <c r="O28" s="79">
        <v>547646.01721600001</v>
      </c>
      <c r="Q28" s="78">
        <v>7.2099999999999997E-2</v>
      </c>
      <c r="R28" s="78">
        <v>2.3E-2</v>
      </c>
    </row>
    <row r="29" spans="2:18">
      <c r="B29" t="s">
        <v>295</v>
      </c>
      <c r="C29" t="s">
        <v>296</v>
      </c>
      <c r="D29" t="s">
        <v>98</v>
      </c>
      <c r="E29" t="s">
        <v>269</v>
      </c>
      <c r="G29" t="s">
        <v>297</v>
      </c>
      <c r="H29" s="75">
        <v>0.76</v>
      </c>
      <c r="I29" t="s">
        <v>100</v>
      </c>
      <c r="J29" s="76">
        <v>0</v>
      </c>
      <c r="K29" s="76">
        <v>4.7000000000000002E-3</v>
      </c>
      <c r="L29" s="75">
        <v>87792489</v>
      </c>
      <c r="M29" s="75">
        <v>99.64</v>
      </c>
      <c r="N29" s="75">
        <v>0</v>
      </c>
      <c r="O29" s="75">
        <v>87476.436039599997</v>
      </c>
      <c r="P29" s="76">
        <v>7.3000000000000001E-3</v>
      </c>
      <c r="Q29" s="76">
        <v>1.15E-2</v>
      </c>
      <c r="R29" s="76">
        <v>3.7000000000000002E-3</v>
      </c>
    </row>
    <row r="30" spans="2:18">
      <c r="B30" t="s">
        <v>298</v>
      </c>
      <c r="C30" t="s">
        <v>299</v>
      </c>
      <c r="D30" t="s">
        <v>98</v>
      </c>
      <c r="E30" t="s">
        <v>269</v>
      </c>
      <c r="G30" t="s">
        <v>300</v>
      </c>
      <c r="H30" s="75">
        <v>0.59</v>
      </c>
      <c r="I30" t="s">
        <v>100</v>
      </c>
      <c r="J30" s="76">
        <v>0</v>
      </c>
      <c r="K30" s="76">
        <v>2.8999999999999998E-3</v>
      </c>
      <c r="L30" s="75">
        <v>129595317</v>
      </c>
      <c r="M30" s="75">
        <v>99.83</v>
      </c>
      <c r="N30" s="75">
        <v>0</v>
      </c>
      <c r="O30" s="75">
        <v>129375.0049611</v>
      </c>
      <c r="P30" s="76">
        <v>1.18E-2</v>
      </c>
      <c r="Q30" s="76">
        <v>1.7000000000000001E-2</v>
      </c>
      <c r="R30" s="76">
        <v>5.4000000000000003E-3</v>
      </c>
    </row>
    <row r="31" spans="2:18">
      <c r="B31" t="s">
        <v>301</v>
      </c>
      <c r="C31" t="s">
        <v>302</v>
      </c>
      <c r="D31" t="s">
        <v>98</v>
      </c>
      <c r="E31" t="s">
        <v>269</v>
      </c>
      <c r="G31" t="s">
        <v>300</v>
      </c>
      <c r="H31" s="75">
        <v>0.69</v>
      </c>
      <c r="I31" t="s">
        <v>100</v>
      </c>
      <c r="J31" s="76">
        <v>0</v>
      </c>
      <c r="K31" s="76">
        <v>4.4999999999999997E-3</v>
      </c>
      <c r="L31" s="75">
        <v>163648605</v>
      </c>
      <c r="M31" s="75">
        <v>99.69</v>
      </c>
      <c r="N31" s="75">
        <v>0</v>
      </c>
      <c r="O31" s="75">
        <v>163141.29432449999</v>
      </c>
      <c r="P31" s="76">
        <v>1.3599999999999999E-2</v>
      </c>
      <c r="Q31" s="76">
        <v>2.1499999999999998E-2</v>
      </c>
      <c r="R31" s="76">
        <v>6.7999999999999996E-3</v>
      </c>
    </row>
    <row r="32" spans="2:18">
      <c r="B32" t="s">
        <v>303</v>
      </c>
      <c r="C32" t="s">
        <v>304</v>
      </c>
      <c r="D32" t="s">
        <v>98</v>
      </c>
      <c r="E32" t="s">
        <v>269</v>
      </c>
      <c r="G32" t="s">
        <v>305</v>
      </c>
      <c r="H32" s="75">
        <v>0.27</v>
      </c>
      <c r="I32" t="s">
        <v>100</v>
      </c>
      <c r="J32" s="76">
        <v>0</v>
      </c>
      <c r="K32" s="76">
        <v>1.1000000000000001E-3</v>
      </c>
      <c r="L32" s="75">
        <v>3749545</v>
      </c>
      <c r="M32" s="75">
        <v>99.97</v>
      </c>
      <c r="N32" s="75">
        <v>0</v>
      </c>
      <c r="O32" s="75">
        <v>3748.4201364999999</v>
      </c>
      <c r="P32" s="76">
        <v>4.0000000000000002E-4</v>
      </c>
      <c r="Q32" s="76">
        <v>5.0000000000000001E-4</v>
      </c>
      <c r="R32" s="76">
        <v>2.0000000000000001E-4</v>
      </c>
    </row>
    <row r="33" spans="2:18">
      <c r="B33" t="s">
        <v>306</v>
      </c>
      <c r="C33" t="s">
        <v>307</v>
      </c>
      <c r="D33" t="s">
        <v>98</v>
      </c>
      <c r="E33" t="s">
        <v>269</v>
      </c>
      <c r="G33" t="s">
        <v>308</v>
      </c>
      <c r="H33" s="75">
        <v>0.86</v>
      </c>
      <c r="I33" t="s">
        <v>100</v>
      </c>
      <c r="J33" s="76">
        <v>0</v>
      </c>
      <c r="K33" s="76">
        <v>6.3E-3</v>
      </c>
      <c r="L33" s="75">
        <v>53071041</v>
      </c>
      <c r="M33" s="75">
        <v>99.46</v>
      </c>
      <c r="N33" s="75">
        <v>0</v>
      </c>
      <c r="O33" s="75">
        <v>52784.457378599996</v>
      </c>
      <c r="P33" s="76">
        <v>4.4000000000000003E-3</v>
      </c>
      <c r="Q33" s="76">
        <v>6.8999999999999999E-3</v>
      </c>
      <c r="R33" s="76">
        <v>2.2000000000000001E-3</v>
      </c>
    </row>
    <row r="34" spans="2:18">
      <c r="B34" t="s">
        <v>309</v>
      </c>
      <c r="C34" t="s">
        <v>310</v>
      </c>
      <c r="D34" t="s">
        <v>98</v>
      </c>
      <c r="E34" t="s">
        <v>269</v>
      </c>
      <c r="G34" t="s">
        <v>311</v>
      </c>
      <c r="H34" s="75">
        <v>0.02</v>
      </c>
      <c r="I34" t="s">
        <v>100</v>
      </c>
      <c r="J34" s="76">
        <v>0</v>
      </c>
      <c r="K34" s="76">
        <v>6.1000000000000004E-3</v>
      </c>
      <c r="L34" s="75">
        <v>8750000</v>
      </c>
      <c r="M34" s="75">
        <v>99.99</v>
      </c>
      <c r="N34" s="75">
        <v>0</v>
      </c>
      <c r="O34" s="75">
        <v>8749.125</v>
      </c>
      <c r="P34" s="76">
        <v>8.0000000000000004E-4</v>
      </c>
      <c r="Q34" s="76">
        <v>1.1999999999999999E-3</v>
      </c>
      <c r="R34" s="76">
        <v>4.0000000000000002E-4</v>
      </c>
    </row>
    <row r="35" spans="2:18">
      <c r="B35" t="s">
        <v>312</v>
      </c>
      <c r="C35" t="s">
        <v>313</v>
      </c>
      <c r="D35" t="s">
        <v>98</v>
      </c>
      <c r="E35" t="s">
        <v>269</v>
      </c>
      <c r="G35" t="s">
        <v>314</v>
      </c>
      <c r="H35" s="75">
        <v>0.09</v>
      </c>
      <c r="I35" t="s">
        <v>100</v>
      </c>
      <c r="J35" s="76">
        <v>0</v>
      </c>
      <c r="K35" s="76">
        <v>1.1000000000000001E-3</v>
      </c>
      <c r="L35" s="75">
        <v>1306439</v>
      </c>
      <c r="M35" s="75">
        <v>99.99</v>
      </c>
      <c r="N35" s="75">
        <v>0</v>
      </c>
      <c r="O35" s="75">
        <v>1306.3083561000001</v>
      </c>
      <c r="P35" s="76">
        <v>1E-4</v>
      </c>
      <c r="Q35" s="76">
        <v>2.0000000000000001E-4</v>
      </c>
      <c r="R35" s="76">
        <v>1E-4</v>
      </c>
    </row>
    <row r="36" spans="2:18">
      <c r="B36" t="s">
        <v>315</v>
      </c>
      <c r="C36" t="s">
        <v>316</v>
      </c>
      <c r="D36" t="s">
        <v>98</v>
      </c>
      <c r="E36" t="s">
        <v>269</v>
      </c>
      <c r="G36" t="s">
        <v>300</v>
      </c>
      <c r="H36" s="75">
        <v>0.52</v>
      </c>
      <c r="I36" t="s">
        <v>100</v>
      </c>
      <c r="J36" s="76">
        <v>0</v>
      </c>
      <c r="K36" s="76">
        <v>2.5000000000000001E-3</v>
      </c>
      <c r="L36" s="75">
        <v>35705000</v>
      </c>
      <c r="M36" s="75">
        <v>99.87</v>
      </c>
      <c r="N36" s="75">
        <v>0</v>
      </c>
      <c r="O36" s="75">
        <v>35658.583500000001</v>
      </c>
      <c r="P36" s="76">
        <v>3.5999999999999999E-3</v>
      </c>
      <c r="Q36" s="76">
        <v>4.7000000000000002E-3</v>
      </c>
      <c r="R36" s="76">
        <v>1.5E-3</v>
      </c>
    </row>
    <row r="37" spans="2:18">
      <c r="B37" t="s">
        <v>317</v>
      </c>
      <c r="C37" t="s">
        <v>318</v>
      </c>
      <c r="D37" t="s">
        <v>98</v>
      </c>
      <c r="E37" t="s">
        <v>269</v>
      </c>
      <c r="G37" t="s">
        <v>319</v>
      </c>
      <c r="H37" s="75">
        <v>0.92</v>
      </c>
      <c r="I37" t="s">
        <v>100</v>
      </c>
      <c r="J37" s="76">
        <v>0</v>
      </c>
      <c r="K37" s="76">
        <v>6.3E-3</v>
      </c>
      <c r="L37" s="75">
        <v>49000000</v>
      </c>
      <c r="M37" s="75">
        <v>99.42</v>
      </c>
      <c r="N37" s="75">
        <v>0</v>
      </c>
      <c r="O37" s="75">
        <v>48715.8</v>
      </c>
      <c r="P37" s="76">
        <v>4.4999999999999997E-3</v>
      </c>
      <c r="Q37" s="76">
        <v>6.4000000000000003E-3</v>
      </c>
      <c r="R37" s="76">
        <v>2E-3</v>
      </c>
    </row>
    <row r="38" spans="2:18">
      <c r="B38" t="s">
        <v>320</v>
      </c>
      <c r="C38" t="s">
        <v>321</v>
      </c>
      <c r="D38" t="s">
        <v>98</v>
      </c>
      <c r="E38" t="s">
        <v>269</v>
      </c>
      <c r="G38" t="s">
        <v>322</v>
      </c>
      <c r="H38" s="75">
        <v>0.34</v>
      </c>
      <c r="I38" t="s">
        <v>100</v>
      </c>
      <c r="J38" s="76">
        <v>0</v>
      </c>
      <c r="K38" s="76">
        <v>1.1999999999999999E-3</v>
      </c>
      <c r="L38" s="75">
        <v>510026</v>
      </c>
      <c r="M38" s="75">
        <v>99.96</v>
      </c>
      <c r="N38" s="75">
        <v>0</v>
      </c>
      <c r="O38" s="75">
        <v>509.82198959999999</v>
      </c>
      <c r="P38" s="76">
        <v>1E-4</v>
      </c>
      <c r="Q38" s="76">
        <v>1E-4</v>
      </c>
      <c r="R38" s="76">
        <v>0</v>
      </c>
    </row>
    <row r="39" spans="2:18">
      <c r="B39" t="s">
        <v>323</v>
      </c>
      <c r="C39" t="s">
        <v>324</v>
      </c>
      <c r="D39" t="s">
        <v>98</v>
      </c>
      <c r="E39" t="s">
        <v>269</v>
      </c>
      <c r="G39" t="s">
        <v>325</v>
      </c>
      <c r="H39" s="75">
        <v>0.44</v>
      </c>
      <c r="I39" t="s">
        <v>100</v>
      </c>
      <c r="J39" s="76">
        <v>0</v>
      </c>
      <c r="K39" s="76">
        <v>1.6000000000000001E-3</v>
      </c>
      <c r="L39" s="75">
        <v>16192100</v>
      </c>
      <c r="M39" s="75">
        <v>99.93</v>
      </c>
      <c r="N39" s="75">
        <v>0</v>
      </c>
      <c r="O39" s="75">
        <v>16180.765530000001</v>
      </c>
      <c r="P39" s="76">
        <v>1.8E-3</v>
      </c>
      <c r="Q39" s="76">
        <v>2.0999999999999999E-3</v>
      </c>
      <c r="R39" s="76">
        <v>6.9999999999999999E-4</v>
      </c>
    </row>
    <row r="40" spans="2:18">
      <c r="B40" s="77" t="s">
        <v>326</v>
      </c>
      <c r="C40" s="14"/>
      <c r="D40" s="14"/>
      <c r="H40" s="79">
        <v>3.46</v>
      </c>
      <c r="K40" s="78">
        <v>1.18E-2</v>
      </c>
      <c r="L40" s="79">
        <v>3181723169</v>
      </c>
      <c r="N40" s="79">
        <v>0</v>
      </c>
      <c r="O40" s="79">
        <v>3257261.1832931</v>
      </c>
      <c r="Q40" s="78">
        <v>0.42870000000000003</v>
      </c>
      <c r="R40" s="78">
        <v>0.1366</v>
      </c>
    </row>
    <row r="41" spans="2:18">
      <c r="B41" t="s">
        <v>327</v>
      </c>
      <c r="C41" t="s">
        <v>328</v>
      </c>
      <c r="D41" t="s">
        <v>98</v>
      </c>
      <c r="E41" t="s">
        <v>269</v>
      </c>
      <c r="G41" t="s">
        <v>270</v>
      </c>
      <c r="H41" s="75">
        <v>3.88</v>
      </c>
      <c r="I41" t="s">
        <v>100</v>
      </c>
      <c r="J41" s="76">
        <v>5.0000000000000001E-3</v>
      </c>
      <c r="K41" s="76">
        <v>1.6400000000000001E-2</v>
      </c>
      <c r="L41" s="75">
        <v>113075952</v>
      </c>
      <c r="M41" s="75">
        <v>95.76</v>
      </c>
      <c r="N41" s="75">
        <v>0</v>
      </c>
      <c r="O41" s="75">
        <v>108281.53163519999</v>
      </c>
      <c r="P41" s="76">
        <v>8.3000000000000001E-3</v>
      </c>
      <c r="Q41" s="76">
        <v>1.43E-2</v>
      </c>
      <c r="R41" s="76">
        <v>4.4999999999999997E-3</v>
      </c>
    </row>
    <row r="42" spans="2:18">
      <c r="B42" t="s">
        <v>329</v>
      </c>
      <c r="C42" t="s">
        <v>330</v>
      </c>
      <c r="D42" t="s">
        <v>98</v>
      </c>
      <c r="E42" t="s">
        <v>269</v>
      </c>
      <c r="G42" t="s">
        <v>270</v>
      </c>
      <c r="H42" s="75">
        <v>2.58</v>
      </c>
      <c r="I42" t="s">
        <v>100</v>
      </c>
      <c r="J42" s="76">
        <v>4.0000000000000001E-3</v>
      </c>
      <c r="K42" s="76">
        <v>1.47E-2</v>
      </c>
      <c r="L42" s="75">
        <v>173814426</v>
      </c>
      <c r="M42" s="75">
        <v>97.46</v>
      </c>
      <c r="N42" s="75">
        <v>0</v>
      </c>
      <c r="O42" s="75">
        <v>169399.53957960001</v>
      </c>
      <c r="P42" s="76">
        <v>1.6E-2</v>
      </c>
      <c r="Q42" s="76">
        <v>2.23E-2</v>
      </c>
      <c r="R42" s="76">
        <v>7.1000000000000004E-3</v>
      </c>
    </row>
    <row r="43" spans="2:18">
      <c r="B43" t="s">
        <v>331</v>
      </c>
      <c r="C43" t="s">
        <v>332</v>
      </c>
      <c r="D43" t="s">
        <v>98</v>
      </c>
      <c r="E43" t="s">
        <v>269</v>
      </c>
      <c r="G43" t="s">
        <v>270</v>
      </c>
      <c r="H43" s="75">
        <v>4.8099999999999996</v>
      </c>
      <c r="I43" t="s">
        <v>100</v>
      </c>
      <c r="J43" s="76">
        <v>0.02</v>
      </c>
      <c r="K43" s="76">
        <v>1.72E-2</v>
      </c>
      <c r="L43" s="75">
        <v>126963005</v>
      </c>
      <c r="M43" s="75">
        <v>101.32</v>
      </c>
      <c r="N43" s="75">
        <v>0</v>
      </c>
      <c r="O43" s="75">
        <v>128638.916666</v>
      </c>
      <c r="P43" s="76">
        <v>6.3E-3</v>
      </c>
      <c r="Q43" s="76">
        <v>1.6899999999999998E-2</v>
      </c>
      <c r="R43" s="76">
        <v>5.4000000000000003E-3</v>
      </c>
    </row>
    <row r="44" spans="2:18">
      <c r="B44" t="s">
        <v>333</v>
      </c>
      <c r="C44" t="s">
        <v>334</v>
      </c>
      <c r="D44" t="s">
        <v>98</v>
      </c>
      <c r="E44" t="s">
        <v>269</v>
      </c>
      <c r="G44" t="s">
        <v>270</v>
      </c>
      <c r="H44" s="75">
        <v>7.72</v>
      </c>
      <c r="I44" t="s">
        <v>100</v>
      </c>
      <c r="J44" s="76">
        <v>0.01</v>
      </c>
      <c r="K44" s="76">
        <v>2.0199999999999999E-2</v>
      </c>
      <c r="L44" s="75">
        <v>81108975</v>
      </c>
      <c r="M44" s="75">
        <v>92.63</v>
      </c>
      <c r="N44" s="75">
        <v>0</v>
      </c>
      <c r="O44" s="75">
        <v>75131.2435425</v>
      </c>
      <c r="P44" s="76">
        <v>3.2000000000000002E-3</v>
      </c>
      <c r="Q44" s="76">
        <v>9.9000000000000008E-3</v>
      </c>
      <c r="R44" s="76">
        <v>3.2000000000000002E-3</v>
      </c>
    </row>
    <row r="45" spans="2:18">
      <c r="B45" t="s">
        <v>335</v>
      </c>
      <c r="C45" t="s">
        <v>336</v>
      </c>
      <c r="D45" t="s">
        <v>98</v>
      </c>
      <c r="E45" t="s">
        <v>269</v>
      </c>
      <c r="G45" t="s">
        <v>270</v>
      </c>
      <c r="H45" s="75">
        <v>17.21</v>
      </c>
      <c r="I45" t="s">
        <v>100</v>
      </c>
      <c r="J45" s="76">
        <v>3.7499999999999999E-2</v>
      </c>
      <c r="K45" s="76">
        <v>2.98E-2</v>
      </c>
      <c r="L45" s="75">
        <v>151443719</v>
      </c>
      <c r="M45" s="75">
        <v>113.4</v>
      </c>
      <c r="N45" s="75">
        <v>0</v>
      </c>
      <c r="O45" s="75">
        <v>171737.17734600001</v>
      </c>
      <c r="P45" s="76">
        <v>6.0000000000000001E-3</v>
      </c>
      <c r="Q45" s="76">
        <v>2.2599999999999999E-2</v>
      </c>
      <c r="R45" s="76">
        <v>7.1999999999999998E-3</v>
      </c>
    </row>
    <row r="46" spans="2:18">
      <c r="B46" t="s">
        <v>337</v>
      </c>
      <c r="C46" t="s">
        <v>338</v>
      </c>
      <c r="D46" t="s">
        <v>98</v>
      </c>
      <c r="E46" t="s">
        <v>269</v>
      </c>
      <c r="G46" t="s">
        <v>270</v>
      </c>
      <c r="H46" s="75">
        <v>9.43</v>
      </c>
      <c r="I46" t="s">
        <v>100</v>
      </c>
      <c r="J46" s="76">
        <v>1.2999999999999999E-2</v>
      </c>
      <c r="K46" s="76">
        <v>2.1700000000000001E-2</v>
      </c>
      <c r="L46" s="75">
        <v>38556262</v>
      </c>
      <c r="M46" s="75">
        <v>92.79</v>
      </c>
      <c r="N46" s="75">
        <v>0</v>
      </c>
      <c r="O46" s="75">
        <v>35776.3555098</v>
      </c>
      <c r="P46" s="76">
        <v>7.4999999999999997E-3</v>
      </c>
      <c r="Q46" s="76">
        <v>4.7000000000000002E-3</v>
      </c>
      <c r="R46" s="76">
        <v>1.5E-3</v>
      </c>
    </row>
    <row r="47" spans="2:18">
      <c r="B47" t="s">
        <v>339</v>
      </c>
      <c r="C47" t="s">
        <v>340</v>
      </c>
      <c r="D47" t="s">
        <v>98</v>
      </c>
      <c r="E47" t="s">
        <v>269</v>
      </c>
      <c r="G47" t="s">
        <v>270</v>
      </c>
      <c r="H47" s="75">
        <v>13.35</v>
      </c>
      <c r="I47" t="s">
        <v>100</v>
      </c>
      <c r="J47" s="76">
        <v>1.4999999999999999E-2</v>
      </c>
      <c r="K47" s="76">
        <v>2.63E-2</v>
      </c>
      <c r="L47" s="75">
        <v>47477467</v>
      </c>
      <c r="M47" s="75">
        <v>87.22</v>
      </c>
      <c r="N47" s="75">
        <v>0</v>
      </c>
      <c r="O47" s="75">
        <v>41409.846717400003</v>
      </c>
      <c r="P47" s="76">
        <v>2.7000000000000001E-3</v>
      </c>
      <c r="Q47" s="76">
        <v>5.4000000000000003E-3</v>
      </c>
      <c r="R47" s="76">
        <v>1.6999999999999999E-3</v>
      </c>
    </row>
    <row r="48" spans="2:18">
      <c r="B48" t="s">
        <v>341</v>
      </c>
      <c r="C48" t="s">
        <v>342</v>
      </c>
      <c r="D48" t="s">
        <v>98</v>
      </c>
      <c r="E48" t="s">
        <v>269</v>
      </c>
      <c r="G48" t="s">
        <v>270</v>
      </c>
      <c r="H48" s="75">
        <v>0.33</v>
      </c>
      <c r="I48" t="s">
        <v>100</v>
      </c>
      <c r="J48" s="76">
        <v>7.4999999999999997E-3</v>
      </c>
      <c r="K48" s="76">
        <v>1.5E-3</v>
      </c>
      <c r="L48" s="75">
        <v>395652715</v>
      </c>
      <c r="M48" s="75">
        <v>100.7</v>
      </c>
      <c r="N48" s="75">
        <v>0</v>
      </c>
      <c r="O48" s="75">
        <v>398422.28400500002</v>
      </c>
      <c r="P48" s="76">
        <v>2.5600000000000001E-2</v>
      </c>
      <c r="Q48" s="76">
        <v>5.2400000000000002E-2</v>
      </c>
      <c r="R48" s="76">
        <v>1.67E-2</v>
      </c>
    </row>
    <row r="49" spans="2:18">
      <c r="B49" t="s">
        <v>343</v>
      </c>
      <c r="C49" t="s">
        <v>344</v>
      </c>
      <c r="D49" t="s">
        <v>98</v>
      </c>
      <c r="E49" t="s">
        <v>269</v>
      </c>
      <c r="G49" t="s">
        <v>270</v>
      </c>
      <c r="H49" s="75">
        <v>6.07</v>
      </c>
      <c r="I49" t="s">
        <v>100</v>
      </c>
      <c r="J49" s="76">
        <v>2.2499999999999999E-2</v>
      </c>
      <c r="K49" s="76">
        <v>1.84E-2</v>
      </c>
      <c r="L49" s="75">
        <v>83137163</v>
      </c>
      <c r="M49" s="75">
        <v>103.6</v>
      </c>
      <c r="N49" s="75">
        <v>0</v>
      </c>
      <c r="O49" s="75">
        <v>86130.100867999994</v>
      </c>
      <c r="P49" s="76">
        <v>4.8999999999999998E-3</v>
      </c>
      <c r="Q49" s="76">
        <v>1.1299999999999999E-2</v>
      </c>
      <c r="R49" s="76">
        <v>3.5999999999999999E-3</v>
      </c>
    </row>
    <row r="50" spans="2:18">
      <c r="B50" t="s">
        <v>345</v>
      </c>
      <c r="C50" t="s">
        <v>346</v>
      </c>
      <c r="D50" t="s">
        <v>98</v>
      </c>
      <c r="E50" t="s">
        <v>269</v>
      </c>
      <c r="G50" t="s">
        <v>270</v>
      </c>
      <c r="H50" s="75">
        <v>0.67</v>
      </c>
      <c r="I50" t="s">
        <v>100</v>
      </c>
      <c r="J50" s="76">
        <v>1.2500000000000001E-2</v>
      </c>
      <c r="K50" s="76">
        <v>3.5999999999999999E-3</v>
      </c>
      <c r="L50" s="75">
        <v>528960169</v>
      </c>
      <c r="M50" s="75">
        <v>101.01</v>
      </c>
      <c r="N50" s="75">
        <v>0</v>
      </c>
      <c r="O50" s="75">
        <v>534302.6667069</v>
      </c>
      <c r="P50" s="76">
        <v>3.3599999999999998E-2</v>
      </c>
      <c r="Q50" s="76">
        <v>7.0300000000000001E-2</v>
      </c>
      <c r="R50" s="76">
        <v>2.24E-2</v>
      </c>
    </row>
    <row r="51" spans="2:18">
      <c r="B51" t="s">
        <v>347</v>
      </c>
      <c r="C51" t="s">
        <v>348</v>
      </c>
      <c r="D51" t="s">
        <v>98</v>
      </c>
      <c r="E51" t="s">
        <v>269</v>
      </c>
      <c r="G51" t="s">
        <v>270</v>
      </c>
      <c r="H51" s="75">
        <v>1.65</v>
      </c>
      <c r="I51" t="s">
        <v>100</v>
      </c>
      <c r="J51" s="76">
        <v>1.4999999999999999E-2</v>
      </c>
      <c r="K51" s="76">
        <v>1.1900000000000001E-2</v>
      </c>
      <c r="L51" s="75">
        <v>206457726</v>
      </c>
      <c r="M51" s="75">
        <v>101</v>
      </c>
      <c r="N51" s="75">
        <v>0</v>
      </c>
      <c r="O51" s="75">
        <v>208522.30325999999</v>
      </c>
      <c r="P51" s="76">
        <v>1.11E-2</v>
      </c>
      <c r="Q51" s="76">
        <v>2.7400000000000001E-2</v>
      </c>
      <c r="R51" s="76">
        <v>8.6999999999999994E-3</v>
      </c>
    </row>
    <row r="52" spans="2:18">
      <c r="B52" t="s">
        <v>349</v>
      </c>
      <c r="C52" t="s">
        <v>350</v>
      </c>
      <c r="D52" t="s">
        <v>98</v>
      </c>
      <c r="E52" t="s">
        <v>269</v>
      </c>
      <c r="G52" t="s">
        <v>270</v>
      </c>
      <c r="H52" s="75">
        <v>20.49</v>
      </c>
      <c r="I52" t="s">
        <v>100</v>
      </c>
      <c r="J52" s="76">
        <v>2.8000000000000001E-2</v>
      </c>
      <c r="K52" s="76">
        <v>3.1699999999999999E-2</v>
      </c>
      <c r="L52" s="75">
        <v>29354</v>
      </c>
      <c r="M52" s="75">
        <v>93.23</v>
      </c>
      <c r="N52" s="75">
        <v>0</v>
      </c>
      <c r="O52" s="75">
        <v>27.3667342</v>
      </c>
      <c r="P52" s="76">
        <v>0</v>
      </c>
      <c r="Q52" s="76">
        <v>0</v>
      </c>
      <c r="R52" s="76">
        <v>0</v>
      </c>
    </row>
    <row r="53" spans="2:18">
      <c r="B53" t="s">
        <v>351</v>
      </c>
      <c r="C53" t="s">
        <v>352</v>
      </c>
      <c r="D53" t="s">
        <v>98</v>
      </c>
      <c r="E53" t="s">
        <v>269</v>
      </c>
      <c r="G53" t="s">
        <v>270</v>
      </c>
      <c r="H53" s="75">
        <v>1</v>
      </c>
      <c r="I53" t="s">
        <v>100</v>
      </c>
      <c r="J53" s="76">
        <v>4.2500000000000003E-2</v>
      </c>
      <c r="K53" s="76">
        <v>7.4999999999999997E-3</v>
      </c>
      <c r="L53" s="75">
        <v>341387772</v>
      </c>
      <c r="M53" s="75">
        <v>103.47</v>
      </c>
      <c r="N53" s="75">
        <v>0</v>
      </c>
      <c r="O53" s="75">
        <v>353233.92768840003</v>
      </c>
      <c r="P53" s="76">
        <v>2.3400000000000001E-2</v>
      </c>
      <c r="Q53" s="76">
        <v>4.65E-2</v>
      </c>
      <c r="R53" s="76">
        <v>1.4800000000000001E-2</v>
      </c>
    </row>
    <row r="54" spans="2:18">
      <c r="B54" t="s">
        <v>353</v>
      </c>
      <c r="C54" t="s">
        <v>354</v>
      </c>
      <c r="D54" t="s">
        <v>98</v>
      </c>
      <c r="E54" t="s">
        <v>269</v>
      </c>
      <c r="G54" t="s">
        <v>270</v>
      </c>
      <c r="H54" s="75">
        <v>1.97</v>
      </c>
      <c r="I54" t="s">
        <v>100</v>
      </c>
      <c r="J54" s="76">
        <v>3.7499999999999999E-2</v>
      </c>
      <c r="K54" s="76">
        <v>1.37E-2</v>
      </c>
      <c r="L54" s="75">
        <v>293399118</v>
      </c>
      <c r="M54" s="75">
        <v>104.66</v>
      </c>
      <c r="N54" s="75">
        <v>0</v>
      </c>
      <c r="O54" s="75">
        <v>307071.51689879998</v>
      </c>
      <c r="P54" s="76">
        <v>1.3599999999999999E-2</v>
      </c>
      <c r="Q54" s="76">
        <v>4.0399999999999998E-2</v>
      </c>
      <c r="R54" s="76">
        <v>1.29E-2</v>
      </c>
    </row>
    <row r="55" spans="2:18">
      <c r="B55" t="s">
        <v>355</v>
      </c>
      <c r="C55" t="s">
        <v>356</v>
      </c>
      <c r="D55" t="s">
        <v>98</v>
      </c>
      <c r="E55" t="s">
        <v>269</v>
      </c>
      <c r="G55" t="s">
        <v>270</v>
      </c>
      <c r="H55" s="75">
        <v>3.32</v>
      </c>
      <c r="I55" t="s">
        <v>100</v>
      </c>
      <c r="J55" s="76">
        <v>1.7500000000000002E-2</v>
      </c>
      <c r="K55" s="76">
        <v>1.5299999999999999E-2</v>
      </c>
      <c r="L55" s="75">
        <v>89585024</v>
      </c>
      <c r="M55" s="75">
        <v>101.7</v>
      </c>
      <c r="N55" s="75">
        <v>0</v>
      </c>
      <c r="O55" s="75">
        <v>91107.969408000004</v>
      </c>
      <c r="P55" s="76">
        <v>4.7000000000000002E-3</v>
      </c>
      <c r="Q55" s="76">
        <v>1.2E-2</v>
      </c>
      <c r="R55" s="76">
        <v>3.8E-3</v>
      </c>
    </row>
    <row r="56" spans="2:18">
      <c r="B56" t="s">
        <v>357</v>
      </c>
      <c r="C56" t="s">
        <v>358</v>
      </c>
      <c r="D56" t="s">
        <v>98</v>
      </c>
      <c r="E56" t="s">
        <v>269</v>
      </c>
      <c r="G56" t="s">
        <v>270</v>
      </c>
      <c r="H56" s="75">
        <v>3.05</v>
      </c>
      <c r="I56" t="s">
        <v>100</v>
      </c>
      <c r="J56" s="76">
        <v>5.0000000000000001E-3</v>
      </c>
      <c r="K56" s="76">
        <v>1.52E-2</v>
      </c>
      <c r="L56" s="75">
        <v>122923563</v>
      </c>
      <c r="M56" s="75">
        <v>97.4</v>
      </c>
      <c r="N56" s="75">
        <v>0</v>
      </c>
      <c r="O56" s="75">
        <v>119727.55036199999</v>
      </c>
      <c r="P56" s="76">
        <v>6.0000000000000001E-3</v>
      </c>
      <c r="Q56" s="76">
        <v>1.5800000000000002E-2</v>
      </c>
      <c r="R56" s="76">
        <v>5.0000000000000001E-3</v>
      </c>
    </row>
    <row r="57" spans="2:18">
      <c r="B57" t="s">
        <v>359</v>
      </c>
      <c r="C57" t="s">
        <v>360</v>
      </c>
      <c r="D57" t="s">
        <v>98</v>
      </c>
      <c r="E57" t="s">
        <v>269</v>
      </c>
      <c r="G57" t="s">
        <v>270</v>
      </c>
      <c r="H57" s="75">
        <v>1.33</v>
      </c>
      <c r="I57" t="s">
        <v>100</v>
      </c>
      <c r="J57" s="76">
        <v>1.5E-3</v>
      </c>
      <c r="K57" s="76">
        <v>1.0200000000000001E-2</v>
      </c>
      <c r="L57" s="75">
        <v>285645735</v>
      </c>
      <c r="M57" s="75">
        <v>98.95</v>
      </c>
      <c r="N57" s="75">
        <v>0</v>
      </c>
      <c r="O57" s="75">
        <v>282646.45478249999</v>
      </c>
      <c r="P57" s="76">
        <v>1.4500000000000001E-2</v>
      </c>
      <c r="Q57" s="76">
        <v>3.7199999999999997E-2</v>
      </c>
      <c r="R57" s="76">
        <v>1.1900000000000001E-2</v>
      </c>
    </row>
    <row r="58" spans="2:18">
      <c r="B58" t="s">
        <v>361</v>
      </c>
      <c r="C58" t="s">
        <v>362</v>
      </c>
      <c r="D58" t="s">
        <v>98</v>
      </c>
      <c r="E58" t="s">
        <v>269</v>
      </c>
      <c r="G58" t="s">
        <v>270</v>
      </c>
      <c r="H58" s="75">
        <v>4.09</v>
      </c>
      <c r="I58" t="s">
        <v>100</v>
      </c>
      <c r="J58" s="76">
        <v>6.25E-2</v>
      </c>
      <c r="K58" s="76">
        <v>1.66E-2</v>
      </c>
      <c r="L58" s="75">
        <v>301396</v>
      </c>
      <c r="M58" s="75">
        <v>122.68</v>
      </c>
      <c r="N58" s="75">
        <v>0</v>
      </c>
      <c r="O58" s="75">
        <v>369.75261280000001</v>
      </c>
      <c r="P58" s="76">
        <v>0</v>
      </c>
      <c r="Q58" s="76">
        <v>0</v>
      </c>
      <c r="R58" s="76">
        <v>0</v>
      </c>
    </row>
    <row r="59" spans="2:18">
      <c r="B59" t="s">
        <v>363</v>
      </c>
      <c r="C59" t="s">
        <v>364</v>
      </c>
      <c r="D59" t="s">
        <v>98</v>
      </c>
      <c r="E59" t="s">
        <v>269</v>
      </c>
      <c r="G59" t="s">
        <v>270</v>
      </c>
      <c r="H59" s="75">
        <v>13.72</v>
      </c>
      <c r="I59" t="s">
        <v>100</v>
      </c>
      <c r="J59" s="76">
        <v>5.5E-2</v>
      </c>
      <c r="K59" s="76">
        <v>2.7300000000000001E-2</v>
      </c>
      <c r="L59" s="75">
        <v>101803628</v>
      </c>
      <c r="M59" s="75">
        <v>142.75</v>
      </c>
      <c r="N59" s="75">
        <v>0</v>
      </c>
      <c r="O59" s="75">
        <v>145324.67897000001</v>
      </c>
      <c r="P59" s="76">
        <v>5.4000000000000003E-3</v>
      </c>
      <c r="Q59" s="76">
        <v>1.9099999999999999E-2</v>
      </c>
      <c r="R59" s="76">
        <v>6.1000000000000004E-3</v>
      </c>
    </row>
    <row r="60" spans="2:18">
      <c r="B60" s="77" t="s">
        <v>365</v>
      </c>
      <c r="C60" s="14"/>
      <c r="D60" s="14"/>
      <c r="H60" s="79">
        <v>7.03</v>
      </c>
      <c r="K60" s="78">
        <v>6.9999999999999999E-4</v>
      </c>
      <c r="L60" s="79">
        <v>560084341</v>
      </c>
      <c r="N60" s="79">
        <v>0</v>
      </c>
      <c r="O60" s="79">
        <v>556949.41465739999</v>
      </c>
      <c r="Q60" s="78">
        <v>7.3300000000000004E-2</v>
      </c>
      <c r="R60" s="78">
        <v>2.3400000000000001E-2</v>
      </c>
    </row>
    <row r="61" spans="2:18">
      <c r="B61" t="s">
        <v>366</v>
      </c>
      <c r="C61" t="s">
        <v>367</v>
      </c>
      <c r="D61" t="s">
        <v>98</v>
      </c>
      <c r="E61" t="s">
        <v>269</v>
      </c>
      <c r="G61" t="s">
        <v>270</v>
      </c>
      <c r="H61" s="75">
        <v>4.17</v>
      </c>
      <c r="I61" t="s">
        <v>100</v>
      </c>
      <c r="J61" s="76">
        <v>0</v>
      </c>
      <c r="K61" s="76">
        <v>5.0000000000000001E-4</v>
      </c>
      <c r="L61" s="75">
        <v>203948118</v>
      </c>
      <c r="M61" s="75">
        <v>99.79</v>
      </c>
      <c r="N61" s="75">
        <v>0</v>
      </c>
      <c r="O61" s="75">
        <v>203519.8269522</v>
      </c>
      <c r="P61" s="76">
        <v>9.5999999999999992E-3</v>
      </c>
      <c r="Q61" s="76">
        <v>2.6800000000000001E-2</v>
      </c>
      <c r="R61" s="76">
        <v>8.5000000000000006E-3</v>
      </c>
    </row>
    <row r="62" spans="2:18">
      <c r="B62" t="s">
        <v>368</v>
      </c>
      <c r="C62" t="s">
        <v>369</v>
      </c>
      <c r="D62" t="s">
        <v>98</v>
      </c>
      <c r="E62" t="s">
        <v>269</v>
      </c>
      <c r="G62" t="s">
        <v>270</v>
      </c>
      <c r="H62" s="75">
        <v>8.67</v>
      </c>
      <c r="I62" t="s">
        <v>100</v>
      </c>
      <c r="J62" s="76">
        <v>0</v>
      </c>
      <c r="K62" s="76">
        <v>8.9999999999999998E-4</v>
      </c>
      <c r="L62" s="75">
        <v>356136223</v>
      </c>
      <c r="M62" s="75">
        <v>99.24</v>
      </c>
      <c r="N62" s="75">
        <v>0</v>
      </c>
      <c r="O62" s="75">
        <v>353429.58770520001</v>
      </c>
      <c r="P62" s="76">
        <v>1.89E-2</v>
      </c>
      <c r="Q62" s="76">
        <v>4.65E-2</v>
      </c>
      <c r="R62" s="76">
        <v>1.4800000000000001E-2</v>
      </c>
    </row>
    <row r="63" spans="2:18">
      <c r="B63" s="77" t="s">
        <v>370</v>
      </c>
      <c r="C63" s="14"/>
      <c r="D63" s="14"/>
      <c r="H63" s="79">
        <v>0</v>
      </c>
      <c r="K63" s="78">
        <v>0</v>
      </c>
      <c r="L63" s="79">
        <v>0</v>
      </c>
      <c r="N63" s="79">
        <v>0</v>
      </c>
      <c r="O63" s="79">
        <v>0</v>
      </c>
      <c r="Q63" s="78">
        <v>0</v>
      </c>
      <c r="R63" s="78">
        <v>0</v>
      </c>
    </row>
    <row r="64" spans="2:18">
      <c r="B64" t="s">
        <v>217</v>
      </c>
      <c r="C64" t="s">
        <v>217</v>
      </c>
      <c r="D64" s="14"/>
      <c r="E64" t="s">
        <v>217</v>
      </c>
      <c r="H64" s="75">
        <v>0</v>
      </c>
      <c r="I64" t="s">
        <v>217</v>
      </c>
      <c r="J64" s="76">
        <v>0</v>
      </c>
      <c r="K64" s="76">
        <v>0</v>
      </c>
      <c r="L64" s="75">
        <v>0</v>
      </c>
      <c r="M64" s="75">
        <v>0</v>
      </c>
      <c r="O64" s="75">
        <v>0</v>
      </c>
      <c r="P64" s="76">
        <v>0</v>
      </c>
      <c r="Q64" s="76">
        <v>0</v>
      </c>
      <c r="R64" s="76">
        <v>0</v>
      </c>
    </row>
    <row r="65" spans="2:18">
      <c r="B65" s="77" t="s">
        <v>262</v>
      </c>
      <c r="C65" s="14"/>
      <c r="D65" s="14"/>
      <c r="H65" s="79">
        <v>0.56000000000000005</v>
      </c>
      <c r="K65" s="78">
        <v>8.9999999999999993E-3</v>
      </c>
      <c r="L65" s="79">
        <v>82899000</v>
      </c>
      <c r="N65" s="79">
        <v>0</v>
      </c>
      <c r="O65" s="79">
        <v>263793.61324372003</v>
      </c>
      <c r="Q65" s="78">
        <v>3.4700000000000002E-2</v>
      </c>
      <c r="R65" s="78">
        <v>1.11E-2</v>
      </c>
    </row>
    <row r="66" spans="2:18">
      <c r="B66" s="77" t="s">
        <v>371</v>
      </c>
      <c r="C66" s="14"/>
      <c r="D66" s="14"/>
      <c r="H66" s="79">
        <v>2.89</v>
      </c>
      <c r="K66" s="78">
        <v>-1.1000000000000001E-3</v>
      </c>
      <c r="L66" s="79">
        <v>3399000</v>
      </c>
      <c r="N66" s="79">
        <v>0</v>
      </c>
      <c r="O66" s="79">
        <v>12257.270055720001</v>
      </c>
      <c r="Q66" s="78">
        <v>1.6000000000000001E-3</v>
      </c>
      <c r="R66" s="78">
        <v>5.0000000000000001E-4</v>
      </c>
    </row>
    <row r="67" spans="2:18">
      <c r="B67" t="s">
        <v>372</v>
      </c>
      <c r="C67" t="s">
        <v>373</v>
      </c>
      <c r="D67" t="s">
        <v>98</v>
      </c>
      <c r="E67" t="s">
        <v>374</v>
      </c>
      <c r="F67" t="s">
        <v>209</v>
      </c>
      <c r="H67" s="75">
        <v>1.81</v>
      </c>
      <c r="I67" t="s">
        <v>100</v>
      </c>
      <c r="J67" s="76">
        <v>2.8799999999999999E-2</v>
      </c>
      <c r="K67" s="76">
        <v>-1.6899999999999998E-2</v>
      </c>
      <c r="L67" s="75">
        <v>2000000</v>
      </c>
      <c r="M67" s="75">
        <v>385.31</v>
      </c>
      <c r="N67" s="75">
        <v>0</v>
      </c>
      <c r="O67" s="75">
        <v>7706.2</v>
      </c>
      <c r="P67" s="76">
        <v>5.9999999999999995E-4</v>
      </c>
      <c r="Q67" s="76">
        <v>1E-3</v>
      </c>
      <c r="R67" s="76">
        <v>2.9999999999999997E-4</v>
      </c>
    </row>
    <row r="68" spans="2:18">
      <c r="B68" t="s">
        <v>375</v>
      </c>
      <c r="C68" t="s">
        <v>376</v>
      </c>
      <c r="D68" t="s">
        <v>98</v>
      </c>
      <c r="E68" t="s">
        <v>374</v>
      </c>
      <c r="F68" t="s">
        <v>209</v>
      </c>
      <c r="H68" s="75">
        <v>7.42</v>
      </c>
      <c r="I68" t="s">
        <v>100</v>
      </c>
      <c r="J68" s="76">
        <v>2.75E-2</v>
      </c>
      <c r="K68" s="76">
        <v>2.3E-2</v>
      </c>
      <c r="L68" s="75">
        <v>250000</v>
      </c>
      <c r="M68" s="75">
        <v>332.84</v>
      </c>
      <c r="N68" s="75">
        <v>0</v>
      </c>
      <c r="O68" s="75">
        <v>832.1</v>
      </c>
      <c r="P68" s="76">
        <v>1E-4</v>
      </c>
      <c r="Q68" s="76">
        <v>1E-4</v>
      </c>
      <c r="R68" s="76">
        <v>0</v>
      </c>
    </row>
    <row r="69" spans="2:18">
      <c r="B69" t="s">
        <v>377</v>
      </c>
      <c r="C69" t="s">
        <v>378</v>
      </c>
      <c r="D69" t="s">
        <v>379</v>
      </c>
      <c r="E69" t="s">
        <v>380</v>
      </c>
      <c r="F69" t="s">
        <v>381</v>
      </c>
      <c r="G69" t="s">
        <v>382</v>
      </c>
      <c r="H69" s="75">
        <v>1.23</v>
      </c>
      <c r="I69" t="s">
        <v>104</v>
      </c>
      <c r="J69" s="76">
        <v>3.15E-2</v>
      </c>
      <c r="K69" s="76">
        <v>2.3199999999999998E-2</v>
      </c>
      <c r="L69" s="75">
        <v>419000</v>
      </c>
      <c r="M69" s="75">
        <v>101.8155</v>
      </c>
      <c r="N69" s="75">
        <v>0</v>
      </c>
      <c r="O69" s="75">
        <v>1354.9036573200001</v>
      </c>
      <c r="P69" s="76">
        <v>4.0000000000000002E-4</v>
      </c>
      <c r="Q69" s="76">
        <v>2.0000000000000001E-4</v>
      </c>
      <c r="R69" s="76">
        <v>1E-4</v>
      </c>
    </row>
    <row r="70" spans="2:18">
      <c r="B70" t="s">
        <v>383</v>
      </c>
      <c r="C70" t="s">
        <v>384</v>
      </c>
      <c r="D70" t="s">
        <v>121</v>
      </c>
      <c r="E70" t="s">
        <v>380</v>
      </c>
      <c r="F70" t="s">
        <v>381</v>
      </c>
      <c r="G70" t="s">
        <v>385</v>
      </c>
      <c r="H70" s="75">
        <v>7.09</v>
      </c>
      <c r="I70" t="s">
        <v>104</v>
      </c>
      <c r="J70" s="76">
        <v>2.5000000000000001E-2</v>
      </c>
      <c r="K70" s="76">
        <v>2.8899999999999999E-2</v>
      </c>
      <c r="L70" s="75">
        <v>200000</v>
      </c>
      <c r="M70" s="75">
        <v>97.906999999999996</v>
      </c>
      <c r="N70" s="75">
        <v>0</v>
      </c>
      <c r="O70" s="75">
        <v>621.90526399999999</v>
      </c>
      <c r="P70" s="76">
        <v>2.0000000000000001E-4</v>
      </c>
      <c r="Q70" s="76">
        <v>1E-4</v>
      </c>
      <c r="R70" s="76">
        <v>0</v>
      </c>
    </row>
    <row r="71" spans="2:18">
      <c r="B71" t="s">
        <v>386</v>
      </c>
      <c r="C71" t="s">
        <v>387</v>
      </c>
      <c r="D71" t="s">
        <v>379</v>
      </c>
      <c r="E71" t="s">
        <v>380</v>
      </c>
      <c r="F71" t="s">
        <v>381</v>
      </c>
      <c r="G71" t="s">
        <v>388</v>
      </c>
      <c r="H71" s="75">
        <v>5.31</v>
      </c>
      <c r="I71" t="s">
        <v>104</v>
      </c>
      <c r="J71" s="76">
        <v>3.2500000000000001E-2</v>
      </c>
      <c r="K71" s="76">
        <v>2.7300000000000001E-2</v>
      </c>
      <c r="L71" s="75">
        <v>530000</v>
      </c>
      <c r="M71" s="75">
        <v>103.498</v>
      </c>
      <c r="N71" s="75">
        <v>0</v>
      </c>
      <c r="O71" s="75">
        <v>1742.1611344</v>
      </c>
      <c r="P71" s="76">
        <v>5.0000000000000001E-4</v>
      </c>
      <c r="Q71" s="76">
        <v>2.0000000000000001E-4</v>
      </c>
      <c r="R71" s="76">
        <v>1E-4</v>
      </c>
    </row>
    <row r="72" spans="2:18">
      <c r="B72" s="77" t="s">
        <v>389</v>
      </c>
      <c r="C72" s="14"/>
      <c r="D72" s="14"/>
      <c r="H72" s="79">
        <v>0.45</v>
      </c>
      <c r="K72" s="78">
        <v>9.4999999999999998E-3</v>
      </c>
      <c r="L72" s="79">
        <v>79500000</v>
      </c>
      <c r="N72" s="79">
        <v>0</v>
      </c>
      <c r="O72" s="79">
        <v>251536.343188</v>
      </c>
      <c r="Q72" s="78">
        <v>3.3099999999999997E-2</v>
      </c>
      <c r="R72" s="78">
        <v>1.06E-2</v>
      </c>
    </row>
    <row r="73" spans="2:18">
      <c r="B73" t="s">
        <v>390</v>
      </c>
      <c r="C73" t="s">
        <v>391</v>
      </c>
      <c r="D73" t="s">
        <v>121</v>
      </c>
      <c r="E73" t="s">
        <v>392</v>
      </c>
      <c r="F73" t="s">
        <v>393</v>
      </c>
      <c r="G73" t="s">
        <v>394</v>
      </c>
      <c r="H73" s="75">
        <v>0.25</v>
      </c>
      <c r="I73" t="s">
        <v>104</v>
      </c>
      <c r="J73" s="76">
        <v>1.2999999999999999E-3</v>
      </c>
      <c r="K73" s="76">
        <v>6.1000000000000004E-3</v>
      </c>
      <c r="L73" s="75">
        <v>17000000</v>
      </c>
      <c r="M73" s="75">
        <v>99.910150000000002</v>
      </c>
      <c r="N73" s="75">
        <v>0</v>
      </c>
      <c r="O73" s="75">
        <v>53943.488188000003</v>
      </c>
      <c r="P73" s="76">
        <v>2.9999999999999997E-4</v>
      </c>
      <c r="Q73" s="76">
        <v>7.1000000000000004E-3</v>
      </c>
      <c r="R73" s="76">
        <v>2.3E-3</v>
      </c>
    </row>
    <row r="74" spans="2:18">
      <c r="B74" t="s">
        <v>395</v>
      </c>
      <c r="C74" t="s">
        <v>396</v>
      </c>
      <c r="D74" t="s">
        <v>121</v>
      </c>
      <c r="E74" t="s">
        <v>392</v>
      </c>
      <c r="F74" t="s">
        <v>393</v>
      </c>
      <c r="G74" t="s">
        <v>397</v>
      </c>
      <c r="H74" s="75">
        <v>0.5</v>
      </c>
      <c r="I74" t="s">
        <v>104</v>
      </c>
      <c r="J74" s="76">
        <v>1.2999999999999999E-3</v>
      </c>
      <c r="K74" s="76">
        <v>1.04E-2</v>
      </c>
      <c r="L74" s="75">
        <v>62500000</v>
      </c>
      <c r="M74" s="75">
        <v>99.543000000000006</v>
      </c>
      <c r="N74" s="75">
        <v>0</v>
      </c>
      <c r="O74" s="75">
        <v>197592.85500000001</v>
      </c>
      <c r="P74" s="76">
        <v>1.1000000000000001E-3</v>
      </c>
      <c r="Q74" s="76">
        <v>2.5999999999999999E-2</v>
      </c>
      <c r="R74" s="76">
        <v>8.3000000000000001E-3</v>
      </c>
    </row>
    <row r="75" spans="2:18">
      <c r="B75" t="s">
        <v>398</v>
      </c>
      <c r="C75" s="14"/>
      <c r="D75" s="14"/>
    </row>
    <row r="76" spans="2:18">
      <c r="B76" t="s">
        <v>399</v>
      </c>
      <c r="C76" s="14"/>
      <c r="D76" s="14"/>
    </row>
    <row r="77" spans="2:18">
      <c r="B77" t="s">
        <v>400</v>
      </c>
      <c r="C77" s="14"/>
      <c r="D77" s="14"/>
    </row>
    <row r="78" spans="2:18">
      <c r="B78" t="s">
        <v>401</v>
      </c>
      <c r="C78" s="14"/>
      <c r="D78" s="14"/>
    </row>
    <row r="79" spans="2:18">
      <c r="C79" s="14"/>
      <c r="D79" s="14"/>
    </row>
    <row r="80" spans="2:18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  <row r="428" spans="3:4">
      <c r="C428" s="14"/>
      <c r="D428" s="14"/>
    </row>
    <row r="429" spans="3:4">
      <c r="C429" s="14"/>
      <c r="D429" s="14"/>
    </row>
    <row r="430" spans="3:4">
      <c r="C430" s="14"/>
      <c r="D430" s="14"/>
    </row>
    <row r="431" spans="3:4">
      <c r="C431" s="14"/>
      <c r="D431" s="14"/>
    </row>
    <row r="432" spans="3:4">
      <c r="C432" s="14"/>
      <c r="D432" s="14"/>
    </row>
    <row r="433" spans="3:4">
      <c r="C433" s="14"/>
      <c r="D433" s="14"/>
    </row>
    <row r="434" spans="3:4">
      <c r="C434" s="14"/>
      <c r="D434" s="14"/>
    </row>
    <row r="435" spans="3:4">
      <c r="C435" s="14"/>
      <c r="D435" s="14"/>
    </row>
    <row r="436" spans="3:4">
      <c r="C436" s="14"/>
      <c r="D436" s="14"/>
    </row>
    <row r="437" spans="3:4">
      <c r="C437" s="14"/>
      <c r="D437" s="14"/>
    </row>
    <row r="438" spans="3:4">
      <c r="C438" s="14"/>
      <c r="D438" s="14"/>
    </row>
    <row r="439" spans="3:4">
      <c r="C439" s="14"/>
      <c r="D439" s="14"/>
    </row>
    <row r="440" spans="3:4">
      <c r="C440" s="14"/>
      <c r="D440" s="14"/>
    </row>
    <row r="441" spans="3:4">
      <c r="C441" s="14"/>
      <c r="D441" s="14"/>
    </row>
    <row r="442" spans="3:4">
      <c r="C442" s="14"/>
      <c r="D442" s="14"/>
    </row>
    <row r="443" spans="3:4">
      <c r="C443" s="14"/>
      <c r="D443" s="14"/>
    </row>
    <row r="444" spans="3:4">
      <c r="C444" s="14"/>
      <c r="D444" s="14"/>
    </row>
    <row r="445" spans="3:4">
      <c r="C445" s="14"/>
      <c r="D445" s="14"/>
    </row>
    <row r="446" spans="3:4">
      <c r="C446" s="14"/>
      <c r="D446" s="14"/>
    </row>
    <row r="447" spans="3:4">
      <c r="C447" s="14"/>
      <c r="D447" s="14"/>
    </row>
    <row r="448" spans="3:4">
      <c r="C448" s="14"/>
      <c r="D448" s="14"/>
    </row>
    <row r="449" spans="3:4">
      <c r="C449" s="14"/>
      <c r="D449" s="14"/>
    </row>
    <row r="450" spans="3:4">
      <c r="C450" s="14"/>
      <c r="D450" s="14"/>
    </row>
    <row r="451" spans="3:4">
      <c r="C451" s="14"/>
      <c r="D451" s="14"/>
    </row>
    <row r="452" spans="3:4">
      <c r="C452" s="14"/>
      <c r="D452" s="14"/>
    </row>
    <row r="453" spans="3:4">
      <c r="C453" s="14"/>
      <c r="D453" s="14"/>
    </row>
    <row r="454" spans="3:4">
      <c r="C454" s="14"/>
      <c r="D454" s="14"/>
    </row>
    <row r="455" spans="3:4">
      <c r="C455" s="14"/>
      <c r="D455" s="14"/>
    </row>
    <row r="456" spans="3:4">
      <c r="C456" s="14"/>
      <c r="D456" s="14"/>
    </row>
    <row r="457" spans="3:4">
      <c r="C457" s="14"/>
      <c r="D457" s="14"/>
    </row>
    <row r="458" spans="3:4">
      <c r="C458" s="14"/>
      <c r="D458" s="14"/>
    </row>
    <row r="459" spans="3:4">
      <c r="C459" s="14"/>
      <c r="D459" s="14"/>
    </row>
    <row r="460" spans="3:4">
      <c r="C460" s="14"/>
      <c r="D460" s="14"/>
    </row>
    <row r="461" spans="3:4">
      <c r="C461" s="14"/>
      <c r="D461" s="14"/>
    </row>
    <row r="462" spans="3:4">
      <c r="C462" s="14"/>
      <c r="D462" s="14"/>
    </row>
    <row r="463" spans="3:4">
      <c r="C463" s="14"/>
      <c r="D463" s="14"/>
    </row>
    <row r="464" spans="3:4">
      <c r="C464" s="14"/>
      <c r="D464" s="14"/>
    </row>
    <row r="465" spans="3:4">
      <c r="C465" s="14"/>
      <c r="D465" s="14"/>
    </row>
    <row r="466" spans="3:4">
      <c r="C466" s="14"/>
      <c r="D466" s="14"/>
    </row>
    <row r="467" spans="3:4">
      <c r="C467" s="14"/>
      <c r="D467" s="14"/>
    </row>
    <row r="468" spans="3:4">
      <c r="C468" s="14"/>
      <c r="D468" s="14"/>
    </row>
    <row r="469" spans="3:4">
      <c r="C469" s="14"/>
      <c r="D469" s="14"/>
    </row>
    <row r="470" spans="3:4">
      <c r="C470" s="14"/>
      <c r="D470" s="14"/>
    </row>
    <row r="471" spans="3:4">
      <c r="C471" s="14"/>
      <c r="D471" s="14"/>
    </row>
    <row r="472" spans="3:4">
      <c r="C472" s="14"/>
      <c r="D472" s="14"/>
    </row>
    <row r="473" spans="3:4">
      <c r="C473" s="14"/>
      <c r="D473" s="14"/>
    </row>
    <row r="474" spans="3:4">
      <c r="C474" s="14"/>
      <c r="D474" s="14"/>
    </row>
    <row r="475" spans="3:4">
      <c r="C475" s="14"/>
      <c r="D475" s="14"/>
    </row>
    <row r="476" spans="3:4">
      <c r="C476" s="14"/>
      <c r="D476" s="14"/>
    </row>
    <row r="477" spans="3:4">
      <c r="C477" s="14"/>
      <c r="D477" s="14"/>
    </row>
    <row r="478" spans="3:4">
      <c r="C478" s="14"/>
      <c r="D478" s="14"/>
    </row>
    <row r="479" spans="3:4">
      <c r="C479" s="14"/>
      <c r="D479" s="14"/>
    </row>
    <row r="480" spans="3:4">
      <c r="C480" s="14"/>
      <c r="D480" s="14"/>
    </row>
    <row r="481" spans="3:4">
      <c r="C481" s="14"/>
      <c r="D481" s="14"/>
    </row>
    <row r="482" spans="3:4">
      <c r="C482" s="14"/>
      <c r="D482" s="14"/>
    </row>
    <row r="483" spans="3:4">
      <c r="C483" s="14"/>
      <c r="D483" s="14"/>
    </row>
    <row r="484" spans="3:4">
      <c r="C484" s="14"/>
      <c r="D484" s="14"/>
    </row>
    <row r="485" spans="3:4">
      <c r="C485" s="14"/>
      <c r="D485" s="14"/>
    </row>
    <row r="486" spans="3:4">
      <c r="C486" s="14"/>
      <c r="D486" s="14"/>
    </row>
    <row r="487" spans="3:4">
      <c r="C487" s="14"/>
      <c r="D487" s="14"/>
    </row>
    <row r="488" spans="3:4">
      <c r="C488" s="14"/>
      <c r="D488" s="14"/>
    </row>
    <row r="489" spans="3:4">
      <c r="C489" s="14"/>
      <c r="D489" s="14"/>
    </row>
    <row r="490" spans="3:4">
      <c r="C490" s="14"/>
      <c r="D490" s="14"/>
    </row>
    <row r="491" spans="3:4">
      <c r="C491" s="14"/>
      <c r="D491" s="14"/>
    </row>
    <row r="492" spans="3:4">
      <c r="C492" s="14"/>
      <c r="D492" s="14"/>
    </row>
    <row r="493" spans="3:4">
      <c r="C493" s="14"/>
      <c r="D493" s="14"/>
    </row>
    <row r="494" spans="3:4">
      <c r="C494" s="14"/>
      <c r="D494" s="14"/>
    </row>
    <row r="495" spans="3:4">
      <c r="C495" s="14"/>
      <c r="D495" s="14"/>
    </row>
    <row r="496" spans="3:4">
      <c r="C496" s="14"/>
      <c r="D496" s="14"/>
    </row>
    <row r="497" spans="3:4">
      <c r="C497" s="14"/>
      <c r="D497" s="14"/>
    </row>
    <row r="498" spans="3:4">
      <c r="C498" s="14"/>
      <c r="D498" s="14"/>
    </row>
    <row r="499" spans="3:4">
      <c r="C499" s="14"/>
      <c r="D499" s="14"/>
    </row>
    <row r="500" spans="3:4">
      <c r="C500" s="14"/>
      <c r="D500" s="14"/>
    </row>
    <row r="501" spans="3:4">
      <c r="C501" s="14"/>
      <c r="D501" s="14"/>
    </row>
    <row r="502" spans="3:4">
      <c r="C502" s="14"/>
      <c r="D502" s="14"/>
    </row>
    <row r="503" spans="3:4">
      <c r="C503" s="14"/>
      <c r="D503" s="14"/>
    </row>
    <row r="504" spans="3:4">
      <c r="C504" s="14"/>
      <c r="D504" s="14"/>
    </row>
    <row r="505" spans="3:4">
      <c r="C505" s="14"/>
      <c r="D505" s="14"/>
    </row>
    <row r="506" spans="3:4">
      <c r="C506" s="14"/>
      <c r="D506" s="14"/>
    </row>
    <row r="507" spans="3:4">
      <c r="C507" s="14"/>
      <c r="D507" s="14"/>
    </row>
    <row r="508" spans="3:4">
      <c r="C508" s="14"/>
      <c r="D508" s="14"/>
    </row>
    <row r="509" spans="3:4">
      <c r="C509" s="14"/>
      <c r="D509" s="14"/>
    </row>
    <row r="510" spans="3:4">
      <c r="C510" s="14"/>
      <c r="D510" s="14"/>
    </row>
    <row r="511" spans="3:4">
      <c r="C511" s="14"/>
      <c r="D511" s="14"/>
    </row>
    <row r="512" spans="3:4">
      <c r="C512" s="14"/>
      <c r="D512" s="14"/>
    </row>
    <row r="513" spans="3:4">
      <c r="C513" s="14"/>
      <c r="D513" s="14"/>
    </row>
    <row r="514" spans="3:4">
      <c r="C514" s="14"/>
      <c r="D514" s="14"/>
    </row>
    <row r="515" spans="3:4">
      <c r="C515" s="14"/>
      <c r="D515" s="14"/>
    </row>
    <row r="516" spans="3:4">
      <c r="C516" s="14"/>
      <c r="D516" s="14"/>
    </row>
    <row r="517" spans="3:4">
      <c r="C517" s="14"/>
      <c r="D517" s="14"/>
    </row>
    <row r="518" spans="3:4">
      <c r="C518" s="14"/>
      <c r="D518" s="14"/>
    </row>
    <row r="519" spans="3:4">
      <c r="C519" s="14"/>
      <c r="D519" s="14"/>
    </row>
    <row r="520" spans="3:4">
      <c r="C520" s="14"/>
      <c r="D520" s="14"/>
    </row>
    <row r="521" spans="3:4">
      <c r="C521" s="14"/>
      <c r="D521" s="14"/>
    </row>
    <row r="522" spans="3:4">
      <c r="C522" s="14"/>
      <c r="D522" s="14"/>
    </row>
    <row r="523" spans="3:4">
      <c r="C523" s="14"/>
      <c r="D523" s="14"/>
    </row>
    <row r="524" spans="3:4">
      <c r="C524" s="14"/>
      <c r="D524" s="14"/>
    </row>
    <row r="525" spans="3:4">
      <c r="C525" s="14"/>
      <c r="D525" s="14"/>
    </row>
    <row r="526" spans="3:4">
      <c r="C526" s="14"/>
      <c r="D526" s="14"/>
    </row>
    <row r="527" spans="3:4">
      <c r="C527" s="14"/>
      <c r="D527" s="14"/>
    </row>
    <row r="528" spans="3:4">
      <c r="C528" s="14"/>
      <c r="D528" s="14"/>
    </row>
    <row r="529" spans="3:4">
      <c r="C529" s="14"/>
      <c r="D529" s="14"/>
    </row>
    <row r="530" spans="3:4">
      <c r="C530" s="14"/>
      <c r="D530" s="14"/>
    </row>
    <row r="531" spans="3:4">
      <c r="C531" s="14"/>
      <c r="D531" s="14"/>
    </row>
    <row r="532" spans="3:4">
      <c r="C532" s="14"/>
      <c r="D532" s="14"/>
    </row>
    <row r="533" spans="3:4">
      <c r="C533" s="14"/>
      <c r="D533" s="14"/>
    </row>
    <row r="534" spans="3:4">
      <c r="C534" s="14"/>
      <c r="D534" s="14"/>
    </row>
    <row r="535" spans="3:4">
      <c r="C535" s="14"/>
      <c r="D535" s="14"/>
    </row>
    <row r="536" spans="3:4">
      <c r="C536" s="14"/>
      <c r="D536" s="14"/>
    </row>
    <row r="537" spans="3:4">
      <c r="C537" s="14"/>
      <c r="D537" s="14"/>
    </row>
    <row r="538" spans="3:4">
      <c r="C538" s="14"/>
      <c r="D538" s="14"/>
    </row>
    <row r="539" spans="3:4">
      <c r="C539" s="14"/>
      <c r="D539" s="14"/>
    </row>
    <row r="540" spans="3:4">
      <c r="C540" s="14"/>
      <c r="D540" s="14"/>
    </row>
    <row r="541" spans="3:4">
      <c r="C541" s="14"/>
      <c r="D541" s="14"/>
    </row>
    <row r="542" spans="3:4">
      <c r="C542" s="14"/>
      <c r="D542" s="14"/>
    </row>
    <row r="543" spans="3:4">
      <c r="C543" s="14"/>
      <c r="D543" s="14"/>
    </row>
    <row r="544" spans="3:4">
      <c r="C544" s="14"/>
      <c r="D544" s="14"/>
    </row>
    <row r="545" spans="3:4">
      <c r="C545" s="14"/>
      <c r="D545" s="14"/>
    </row>
    <row r="546" spans="3:4">
      <c r="C546" s="14"/>
      <c r="D546" s="14"/>
    </row>
    <row r="547" spans="3:4">
      <c r="C547" s="14"/>
      <c r="D547" s="14"/>
    </row>
    <row r="548" spans="3:4">
      <c r="C548" s="14"/>
      <c r="D548" s="14"/>
    </row>
    <row r="549" spans="3:4">
      <c r="C549" s="14"/>
      <c r="D549" s="14"/>
    </row>
    <row r="550" spans="3:4">
      <c r="C550" s="14"/>
      <c r="D550" s="14"/>
    </row>
    <row r="551" spans="3:4">
      <c r="C551" s="14"/>
      <c r="D551" s="14"/>
    </row>
    <row r="552" spans="3:4">
      <c r="C552" s="14"/>
      <c r="D552" s="14"/>
    </row>
    <row r="553" spans="3:4">
      <c r="C553" s="14"/>
      <c r="D553" s="14"/>
    </row>
    <row r="554" spans="3:4">
      <c r="C554" s="14"/>
      <c r="D554" s="14"/>
    </row>
    <row r="555" spans="3:4">
      <c r="C555" s="14"/>
      <c r="D555" s="14"/>
    </row>
    <row r="556" spans="3:4">
      <c r="C556" s="14"/>
      <c r="D556" s="14"/>
    </row>
    <row r="557" spans="3:4">
      <c r="C557" s="14"/>
      <c r="D557" s="14"/>
    </row>
    <row r="558" spans="3:4">
      <c r="C558" s="14"/>
      <c r="D558" s="14"/>
    </row>
    <row r="559" spans="3:4">
      <c r="C559" s="14"/>
      <c r="D559" s="14"/>
    </row>
    <row r="560" spans="3:4">
      <c r="C560" s="14"/>
      <c r="D560" s="14"/>
    </row>
    <row r="561" spans="3:4">
      <c r="C561" s="14"/>
      <c r="D561" s="14"/>
    </row>
    <row r="562" spans="3:4">
      <c r="C562" s="14"/>
      <c r="D562" s="14"/>
    </row>
    <row r="563" spans="3:4">
      <c r="C563" s="14"/>
      <c r="D563" s="14"/>
    </row>
    <row r="564" spans="3:4">
      <c r="C564" s="14"/>
      <c r="D564" s="14"/>
    </row>
    <row r="565" spans="3:4">
      <c r="C565" s="14"/>
      <c r="D565" s="14"/>
    </row>
    <row r="566" spans="3:4">
      <c r="C566" s="14"/>
      <c r="D566" s="14"/>
    </row>
    <row r="567" spans="3:4">
      <c r="C567" s="14"/>
      <c r="D567" s="14"/>
    </row>
    <row r="568" spans="3:4">
      <c r="C568" s="14"/>
      <c r="D568" s="14"/>
    </row>
    <row r="569" spans="3:4">
      <c r="C569" s="14"/>
      <c r="D569" s="14"/>
    </row>
    <row r="570" spans="3:4">
      <c r="C570" s="14"/>
      <c r="D570" s="14"/>
    </row>
    <row r="571" spans="3:4">
      <c r="C571" s="14"/>
      <c r="D571" s="14"/>
    </row>
    <row r="572" spans="3:4">
      <c r="C572" s="14"/>
      <c r="D572" s="14"/>
    </row>
    <row r="573" spans="3:4">
      <c r="C573" s="14"/>
      <c r="D573" s="14"/>
    </row>
    <row r="574" spans="3:4">
      <c r="C574" s="14"/>
      <c r="D574" s="14"/>
    </row>
    <row r="575" spans="3:4">
      <c r="C575" s="14"/>
      <c r="D575" s="14"/>
    </row>
    <row r="576" spans="3:4">
      <c r="C576" s="14"/>
      <c r="D576" s="14"/>
    </row>
    <row r="577" spans="3:4">
      <c r="C577" s="14"/>
      <c r="D577" s="14"/>
    </row>
    <row r="578" spans="3:4">
      <c r="C578" s="14"/>
      <c r="D578" s="14"/>
    </row>
    <row r="579" spans="3:4">
      <c r="C579" s="14"/>
      <c r="D579" s="14"/>
    </row>
    <row r="580" spans="3:4">
      <c r="C580" s="14"/>
      <c r="D580" s="14"/>
    </row>
    <row r="581" spans="3:4">
      <c r="C581" s="14"/>
      <c r="D581" s="14"/>
    </row>
    <row r="582" spans="3:4">
      <c r="C582" s="14"/>
      <c r="D582" s="14"/>
    </row>
    <row r="583" spans="3:4">
      <c r="C583" s="14"/>
      <c r="D583" s="14"/>
    </row>
    <row r="584" spans="3:4">
      <c r="C584" s="14"/>
      <c r="D584" s="14"/>
    </row>
    <row r="585" spans="3:4">
      <c r="C585" s="14"/>
      <c r="D585" s="14"/>
    </row>
    <row r="586" spans="3:4">
      <c r="C586" s="14"/>
      <c r="D586" s="14"/>
    </row>
    <row r="587" spans="3:4">
      <c r="C587" s="14"/>
      <c r="D587" s="14"/>
    </row>
    <row r="588" spans="3:4">
      <c r="C588" s="14"/>
      <c r="D588" s="14"/>
    </row>
    <row r="589" spans="3:4">
      <c r="C589" s="14"/>
      <c r="D589" s="14"/>
    </row>
    <row r="590" spans="3:4">
      <c r="C590" s="14"/>
      <c r="D590" s="14"/>
    </row>
    <row r="591" spans="3:4">
      <c r="C591" s="14"/>
      <c r="D591" s="14"/>
    </row>
    <row r="592" spans="3:4">
      <c r="C592" s="14"/>
      <c r="D592" s="14"/>
    </row>
    <row r="593" spans="3:4">
      <c r="C593" s="14"/>
      <c r="D593" s="14"/>
    </row>
    <row r="594" spans="3:4">
      <c r="C594" s="14"/>
      <c r="D594" s="14"/>
    </row>
    <row r="595" spans="3:4">
      <c r="C595" s="14"/>
      <c r="D595" s="14"/>
    </row>
    <row r="596" spans="3:4">
      <c r="C596" s="14"/>
      <c r="D596" s="14"/>
    </row>
    <row r="597" spans="3:4">
      <c r="C597" s="14"/>
      <c r="D597" s="14"/>
    </row>
    <row r="598" spans="3:4">
      <c r="C598" s="14"/>
      <c r="D598" s="14"/>
    </row>
    <row r="599" spans="3:4">
      <c r="C599" s="14"/>
      <c r="D599" s="14"/>
    </row>
    <row r="600" spans="3:4">
      <c r="C600" s="14"/>
      <c r="D600" s="14"/>
    </row>
    <row r="601" spans="3:4">
      <c r="C601" s="14"/>
      <c r="D601" s="14"/>
    </row>
    <row r="602" spans="3:4">
      <c r="C602" s="14"/>
      <c r="D602" s="14"/>
    </row>
    <row r="603" spans="3:4">
      <c r="C603" s="14"/>
      <c r="D603" s="14"/>
    </row>
    <row r="604" spans="3:4">
      <c r="C604" s="14"/>
      <c r="D604" s="14"/>
    </row>
    <row r="605" spans="3:4">
      <c r="C605" s="14"/>
      <c r="D605" s="14"/>
    </row>
    <row r="606" spans="3:4">
      <c r="C606" s="14"/>
      <c r="D606" s="14"/>
    </row>
    <row r="607" spans="3:4">
      <c r="C607" s="14"/>
      <c r="D607" s="14"/>
    </row>
    <row r="608" spans="3:4">
      <c r="C608" s="14"/>
      <c r="D608" s="14"/>
    </row>
    <row r="609" spans="3:4">
      <c r="C609" s="14"/>
      <c r="D609" s="14"/>
    </row>
    <row r="610" spans="3:4">
      <c r="C610" s="14"/>
      <c r="D610" s="14"/>
    </row>
    <row r="611" spans="3:4">
      <c r="C611" s="14"/>
      <c r="D611" s="14"/>
    </row>
    <row r="612" spans="3:4">
      <c r="C612" s="14"/>
      <c r="D612" s="14"/>
    </row>
    <row r="613" spans="3:4">
      <c r="C613" s="14"/>
      <c r="D613" s="14"/>
    </row>
    <row r="614" spans="3:4">
      <c r="C614" s="14"/>
      <c r="D614" s="14"/>
    </row>
    <row r="615" spans="3:4">
      <c r="C615" s="14"/>
      <c r="D615" s="14"/>
    </row>
    <row r="616" spans="3:4">
      <c r="C616" s="14"/>
      <c r="D616" s="14"/>
    </row>
    <row r="617" spans="3:4">
      <c r="C617" s="14"/>
      <c r="D617" s="14"/>
    </row>
    <row r="618" spans="3:4">
      <c r="C618" s="14"/>
      <c r="D618" s="14"/>
    </row>
    <row r="619" spans="3:4">
      <c r="C619" s="14"/>
      <c r="D619" s="14"/>
    </row>
    <row r="620" spans="3:4">
      <c r="C620" s="14"/>
      <c r="D620" s="14"/>
    </row>
    <row r="621" spans="3:4">
      <c r="C621" s="14"/>
      <c r="D621" s="14"/>
    </row>
    <row r="622" spans="3:4">
      <c r="C622" s="14"/>
      <c r="D622" s="14"/>
    </row>
    <row r="623" spans="3:4">
      <c r="C623" s="14"/>
      <c r="D623" s="14"/>
    </row>
    <row r="624" spans="3:4">
      <c r="C624" s="14"/>
      <c r="D624" s="14"/>
    </row>
    <row r="625" spans="3:4">
      <c r="C625" s="14"/>
      <c r="D625" s="14"/>
    </row>
    <row r="626" spans="3:4">
      <c r="C626" s="14"/>
      <c r="D626" s="14"/>
    </row>
    <row r="627" spans="3:4">
      <c r="C627" s="14"/>
      <c r="D627" s="14"/>
    </row>
    <row r="628" spans="3:4">
      <c r="C628" s="14"/>
      <c r="D628" s="14"/>
    </row>
    <row r="629" spans="3:4">
      <c r="C629" s="14"/>
      <c r="D629" s="14"/>
    </row>
    <row r="630" spans="3:4">
      <c r="C630" s="14"/>
      <c r="D630" s="14"/>
    </row>
    <row r="631" spans="3:4">
      <c r="C631" s="14"/>
      <c r="D631" s="14"/>
    </row>
    <row r="632" spans="3:4">
      <c r="C632" s="14"/>
      <c r="D632" s="14"/>
    </row>
    <row r="633" spans="3:4">
      <c r="C633" s="14"/>
      <c r="D633" s="14"/>
    </row>
    <row r="634" spans="3:4">
      <c r="C634" s="14"/>
      <c r="D634" s="14"/>
    </row>
    <row r="635" spans="3:4">
      <c r="C635" s="14"/>
      <c r="D635" s="14"/>
    </row>
    <row r="636" spans="3:4">
      <c r="C636" s="14"/>
      <c r="D636" s="14"/>
    </row>
    <row r="637" spans="3:4">
      <c r="C637" s="14"/>
      <c r="D637" s="14"/>
    </row>
    <row r="638" spans="3:4">
      <c r="C638" s="14"/>
      <c r="D638" s="14"/>
    </row>
    <row r="639" spans="3:4">
      <c r="C639" s="14"/>
      <c r="D639" s="14"/>
    </row>
    <row r="640" spans="3:4">
      <c r="C640" s="14"/>
      <c r="D640" s="14"/>
    </row>
    <row r="641" spans="3:4">
      <c r="C641" s="14"/>
      <c r="D641" s="14"/>
    </row>
    <row r="642" spans="3:4">
      <c r="C642" s="14"/>
      <c r="D642" s="14"/>
    </row>
    <row r="643" spans="3:4">
      <c r="C643" s="14"/>
      <c r="D643" s="14"/>
    </row>
    <row r="644" spans="3:4">
      <c r="C644" s="14"/>
      <c r="D644" s="14"/>
    </row>
    <row r="645" spans="3:4">
      <c r="C645" s="14"/>
      <c r="D645" s="14"/>
    </row>
    <row r="646" spans="3:4">
      <c r="C646" s="14"/>
      <c r="D646" s="14"/>
    </row>
    <row r="647" spans="3:4">
      <c r="C647" s="14"/>
      <c r="D647" s="14"/>
    </row>
    <row r="648" spans="3:4">
      <c r="C648" s="14"/>
      <c r="D648" s="14"/>
    </row>
    <row r="649" spans="3:4">
      <c r="C649" s="14"/>
      <c r="D649" s="14"/>
    </row>
    <row r="650" spans="3:4">
      <c r="C650" s="14"/>
      <c r="D650" s="14"/>
    </row>
    <row r="651" spans="3:4">
      <c r="C651" s="14"/>
      <c r="D651" s="14"/>
    </row>
    <row r="652" spans="3:4">
      <c r="C652" s="14"/>
      <c r="D652" s="14"/>
    </row>
    <row r="653" spans="3:4">
      <c r="C653" s="14"/>
      <c r="D653" s="14"/>
    </row>
    <row r="654" spans="3:4">
      <c r="C654" s="14"/>
      <c r="D654" s="14"/>
    </row>
    <row r="655" spans="3:4">
      <c r="C655" s="14"/>
      <c r="D655" s="14"/>
    </row>
    <row r="656" spans="3:4">
      <c r="C656" s="14"/>
      <c r="D656" s="14"/>
    </row>
    <row r="657" spans="3:4">
      <c r="C657" s="14"/>
      <c r="D657" s="14"/>
    </row>
    <row r="658" spans="3:4">
      <c r="C658" s="14"/>
      <c r="D658" s="14"/>
    </row>
    <row r="659" spans="3:4">
      <c r="C659" s="14"/>
      <c r="D659" s="14"/>
    </row>
    <row r="660" spans="3:4">
      <c r="C660" s="14"/>
      <c r="D660" s="14"/>
    </row>
    <row r="661" spans="3:4">
      <c r="C661" s="14"/>
      <c r="D661" s="14"/>
    </row>
    <row r="662" spans="3:4">
      <c r="C662" s="14"/>
      <c r="D662" s="14"/>
    </row>
    <row r="663" spans="3:4">
      <c r="C663" s="14"/>
      <c r="D663" s="14"/>
    </row>
    <row r="664" spans="3:4">
      <c r="C664" s="14"/>
      <c r="D664" s="14"/>
    </row>
    <row r="665" spans="3:4">
      <c r="C665" s="14"/>
      <c r="D665" s="14"/>
    </row>
    <row r="666" spans="3:4">
      <c r="C666" s="14"/>
      <c r="D666" s="14"/>
    </row>
    <row r="667" spans="3:4">
      <c r="C667" s="14"/>
      <c r="D667" s="14"/>
    </row>
    <row r="668" spans="3:4">
      <c r="C668" s="14"/>
      <c r="D668" s="14"/>
    </row>
    <row r="669" spans="3:4">
      <c r="C669" s="14"/>
      <c r="D669" s="14"/>
    </row>
    <row r="670" spans="3:4">
      <c r="C670" s="14"/>
      <c r="D670" s="14"/>
    </row>
    <row r="671" spans="3:4">
      <c r="C671" s="14"/>
      <c r="D671" s="14"/>
    </row>
    <row r="672" spans="3:4">
      <c r="C672" s="14"/>
      <c r="D672" s="14"/>
    </row>
    <row r="673" spans="3:4">
      <c r="C673" s="14"/>
      <c r="D673" s="14"/>
    </row>
    <row r="674" spans="3:4">
      <c r="C674" s="14"/>
      <c r="D674" s="14"/>
    </row>
    <row r="675" spans="3:4">
      <c r="C675" s="14"/>
      <c r="D675" s="14"/>
    </row>
    <row r="676" spans="3:4">
      <c r="C676" s="14"/>
      <c r="D676" s="14"/>
    </row>
    <row r="677" spans="3:4">
      <c r="C677" s="14"/>
      <c r="D677" s="14"/>
    </row>
    <row r="678" spans="3:4">
      <c r="C678" s="14"/>
      <c r="D678" s="14"/>
    </row>
    <row r="679" spans="3:4">
      <c r="C679" s="14"/>
      <c r="D679" s="14"/>
    </row>
    <row r="680" spans="3:4">
      <c r="C680" s="14"/>
      <c r="D680" s="14"/>
    </row>
    <row r="681" spans="3:4">
      <c r="C681" s="14"/>
      <c r="D681" s="14"/>
    </row>
    <row r="682" spans="3:4">
      <c r="C682" s="14"/>
      <c r="D682" s="14"/>
    </row>
    <row r="683" spans="3:4">
      <c r="C683" s="14"/>
      <c r="D683" s="14"/>
    </row>
    <row r="684" spans="3:4">
      <c r="C684" s="14"/>
      <c r="D684" s="14"/>
    </row>
    <row r="685" spans="3:4">
      <c r="C685" s="14"/>
      <c r="D685" s="14"/>
    </row>
    <row r="686" spans="3:4">
      <c r="C686" s="14"/>
      <c r="D686" s="14"/>
    </row>
    <row r="687" spans="3:4">
      <c r="C687" s="14"/>
      <c r="D687" s="14"/>
    </row>
    <row r="688" spans="3:4">
      <c r="C688" s="14"/>
      <c r="D688" s="14"/>
    </row>
    <row r="689" spans="3:4">
      <c r="C689" s="14"/>
      <c r="D689" s="14"/>
    </row>
    <row r="690" spans="3:4">
      <c r="C690" s="14"/>
      <c r="D690" s="14"/>
    </row>
    <row r="691" spans="3:4">
      <c r="C691" s="14"/>
      <c r="D691" s="14"/>
    </row>
    <row r="692" spans="3:4">
      <c r="C692" s="14"/>
      <c r="D692" s="14"/>
    </row>
    <row r="693" spans="3:4">
      <c r="C693" s="14"/>
      <c r="D693" s="14"/>
    </row>
    <row r="694" spans="3:4">
      <c r="C694" s="14"/>
      <c r="D694" s="14"/>
    </row>
    <row r="695" spans="3:4">
      <c r="C695" s="14"/>
      <c r="D695" s="14"/>
    </row>
    <row r="696" spans="3:4">
      <c r="C696" s="14"/>
      <c r="D696" s="14"/>
    </row>
    <row r="697" spans="3:4">
      <c r="C697" s="14"/>
      <c r="D697" s="14"/>
    </row>
    <row r="698" spans="3:4">
      <c r="C698" s="14"/>
      <c r="D698" s="14"/>
    </row>
    <row r="699" spans="3:4">
      <c r="C699" s="14"/>
      <c r="D699" s="14"/>
    </row>
    <row r="700" spans="3:4">
      <c r="C700" s="14"/>
      <c r="D700" s="14"/>
    </row>
    <row r="701" spans="3:4">
      <c r="C701" s="14"/>
      <c r="D701" s="14"/>
    </row>
    <row r="702" spans="3:4">
      <c r="C702" s="14"/>
      <c r="D702" s="14"/>
    </row>
    <row r="703" spans="3:4">
      <c r="C703" s="14"/>
      <c r="D703" s="14"/>
    </row>
    <row r="704" spans="3:4">
      <c r="C704" s="14"/>
      <c r="D704" s="14"/>
    </row>
    <row r="705" spans="3:4">
      <c r="C705" s="14"/>
      <c r="D705" s="14"/>
    </row>
    <row r="706" spans="3:4">
      <c r="C706" s="14"/>
      <c r="D706" s="14"/>
    </row>
    <row r="707" spans="3:4">
      <c r="C707" s="14"/>
      <c r="D707" s="14"/>
    </row>
    <row r="708" spans="3:4">
      <c r="C708" s="14"/>
      <c r="D708" s="14"/>
    </row>
    <row r="709" spans="3:4">
      <c r="C709" s="14"/>
      <c r="D709" s="14"/>
    </row>
    <row r="710" spans="3:4">
      <c r="C710" s="14"/>
      <c r="D710" s="14"/>
    </row>
    <row r="711" spans="3:4">
      <c r="C711" s="14"/>
      <c r="D711" s="14"/>
    </row>
    <row r="712" spans="3:4">
      <c r="C712" s="14"/>
      <c r="D712" s="14"/>
    </row>
    <row r="713" spans="3:4">
      <c r="C713" s="14"/>
      <c r="D713" s="14"/>
    </row>
    <row r="714" spans="3:4">
      <c r="C714" s="14"/>
      <c r="D714" s="14"/>
    </row>
    <row r="715" spans="3:4">
      <c r="C715" s="14"/>
      <c r="D715" s="14"/>
    </row>
    <row r="716" spans="3:4">
      <c r="C716" s="14"/>
      <c r="D716" s="14"/>
    </row>
    <row r="717" spans="3:4">
      <c r="C717" s="14"/>
      <c r="D717" s="14"/>
    </row>
    <row r="718" spans="3:4">
      <c r="C718" s="14"/>
      <c r="D718" s="14"/>
    </row>
    <row r="719" spans="3:4">
      <c r="C719" s="14"/>
      <c r="D719" s="14"/>
    </row>
    <row r="720" spans="3:4">
      <c r="C720" s="14"/>
      <c r="D720" s="14"/>
    </row>
    <row r="721" spans="3:4">
      <c r="C721" s="14"/>
      <c r="D721" s="14"/>
    </row>
    <row r="722" spans="3:4">
      <c r="C722" s="14"/>
      <c r="D722" s="14"/>
    </row>
    <row r="723" spans="3:4">
      <c r="C723" s="14"/>
      <c r="D723" s="14"/>
    </row>
    <row r="724" spans="3:4">
      <c r="C724" s="14"/>
      <c r="D724" s="14"/>
    </row>
    <row r="725" spans="3:4">
      <c r="C725" s="14"/>
      <c r="D725" s="14"/>
    </row>
    <row r="726" spans="3:4">
      <c r="C726" s="14"/>
      <c r="D726" s="14"/>
    </row>
    <row r="727" spans="3:4">
      <c r="C727" s="14"/>
      <c r="D727" s="14"/>
    </row>
    <row r="728" spans="3:4">
      <c r="C728" s="14"/>
      <c r="D728" s="14"/>
    </row>
    <row r="729" spans="3:4">
      <c r="C729" s="14"/>
      <c r="D729" s="14"/>
    </row>
    <row r="730" spans="3:4">
      <c r="C730" s="14"/>
      <c r="D730" s="14"/>
    </row>
    <row r="731" spans="3:4">
      <c r="C731" s="14"/>
      <c r="D731" s="14"/>
    </row>
    <row r="732" spans="3:4">
      <c r="C732" s="14"/>
      <c r="D732" s="14"/>
    </row>
    <row r="733" spans="3:4">
      <c r="C733" s="14"/>
      <c r="D733" s="14"/>
    </row>
    <row r="734" spans="3:4">
      <c r="C734" s="14"/>
      <c r="D734" s="14"/>
    </row>
    <row r="735" spans="3:4">
      <c r="C735" s="14"/>
      <c r="D735" s="14"/>
    </row>
    <row r="736" spans="3:4">
      <c r="C736" s="14"/>
      <c r="D736" s="14"/>
    </row>
    <row r="737" spans="3:4">
      <c r="C737" s="14"/>
      <c r="D737" s="14"/>
    </row>
    <row r="738" spans="3:4">
      <c r="C738" s="14"/>
      <c r="D738" s="14"/>
    </row>
    <row r="739" spans="3:4">
      <c r="C739" s="14"/>
      <c r="D739" s="14"/>
    </row>
    <row r="740" spans="3:4">
      <c r="C740" s="14"/>
      <c r="D740" s="14"/>
    </row>
    <row r="741" spans="3:4">
      <c r="C741" s="14"/>
      <c r="D741" s="14"/>
    </row>
    <row r="742" spans="3:4">
      <c r="C742" s="14"/>
      <c r="D742" s="14"/>
    </row>
    <row r="743" spans="3:4">
      <c r="C743" s="14"/>
      <c r="D743" s="14"/>
    </row>
    <row r="744" spans="3:4">
      <c r="C744" s="14"/>
      <c r="D744" s="14"/>
    </row>
    <row r="745" spans="3:4">
      <c r="C745" s="14"/>
      <c r="D745" s="14"/>
    </row>
    <row r="746" spans="3:4">
      <c r="C746" s="14"/>
      <c r="D746" s="14"/>
    </row>
    <row r="747" spans="3:4">
      <c r="C747" s="14"/>
      <c r="D747" s="14"/>
    </row>
    <row r="748" spans="3:4">
      <c r="C748" s="14"/>
      <c r="D748" s="14"/>
    </row>
    <row r="749" spans="3:4">
      <c r="C749" s="14"/>
      <c r="D749" s="14"/>
    </row>
    <row r="750" spans="3:4">
      <c r="C750" s="14"/>
      <c r="D750" s="14"/>
    </row>
    <row r="751" spans="3:4">
      <c r="C751" s="14"/>
      <c r="D751" s="14"/>
    </row>
    <row r="752" spans="3:4">
      <c r="C752" s="14"/>
      <c r="D752" s="14"/>
    </row>
    <row r="753" spans="3:4">
      <c r="C753" s="14"/>
      <c r="D753" s="14"/>
    </row>
    <row r="754" spans="3:4">
      <c r="C754" s="14"/>
      <c r="D754" s="14"/>
    </row>
    <row r="755" spans="3:4">
      <c r="C755" s="14"/>
      <c r="D755" s="14"/>
    </row>
    <row r="756" spans="3:4">
      <c r="C756" s="14"/>
      <c r="D756" s="14"/>
    </row>
    <row r="757" spans="3:4">
      <c r="C757" s="14"/>
      <c r="D757" s="14"/>
    </row>
    <row r="758" spans="3:4">
      <c r="C758" s="14"/>
      <c r="D758" s="14"/>
    </row>
    <row r="759" spans="3:4">
      <c r="C759" s="14"/>
      <c r="D759" s="14"/>
    </row>
    <row r="760" spans="3:4">
      <c r="C760" s="14"/>
      <c r="D760" s="14"/>
    </row>
    <row r="761" spans="3:4">
      <c r="C761" s="14"/>
      <c r="D761" s="14"/>
    </row>
    <row r="762" spans="3:4">
      <c r="C762" s="14"/>
      <c r="D762" s="14"/>
    </row>
    <row r="763" spans="3:4">
      <c r="C763" s="14"/>
      <c r="D763" s="14"/>
    </row>
    <row r="764" spans="3:4">
      <c r="C764" s="14"/>
      <c r="D764" s="14"/>
    </row>
    <row r="765" spans="3:4">
      <c r="C765" s="14"/>
      <c r="D765" s="14"/>
    </row>
    <row r="766" spans="3:4">
      <c r="C766" s="14"/>
      <c r="D766" s="14"/>
    </row>
    <row r="767" spans="3:4">
      <c r="C767" s="14"/>
      <c r="D767" s="14"/>
    </row>
    <row r="768" spans="3:4">
      <c r="C768" s="14"/>
      <c r="D768" s="14"/>
    </row>
    <row r="769" spans="3:4">
      <c r="C769" s="14"/>
      <c r="D769" s="14"/>
    </row>
    <row r="770" spans="3:4">
      <c r="C770" s="14"/>
      <c r="D770" s="14"/>
    </row>
    <row r="771" spans="3:4">
      <c r="C771" s="14"/>
      <c r="D771" s="14"/>
    </row>
    <row r="772" spans="3:4">
      <c r="C772" s="14"/>
      <c r="D772" s="14"/>
    </row>
    <row r="773" spans="3:4">
      <c r="C773" s="14"/>
      <c r="D773" s="14"/>
    </row>
    <row r="774" spans="3:4">
      <c r="C774" s="14"/>
      <c r="D774" s="14"/>
    </row>
    <row r="775" spans="3:4">
      <c r="C775" s="14"/>
      <c r="D775" s="14"/>
    </row>
    <row r="776" spans="3:4">
      <c r="C776" s="14"/>
      <c r="D776" s="14"/>
    </row>
    <row r="777" spans="3:4">
      <c r="C777" s="14"/>
      <c r="D777" s="14"/>
    </row>
    <row r="778" spans="3:4">
      <c r="C778" s="14"/>
      <c r="D778" s="14"/>
    </row>
    <row r="779" spans="3:4">
      <c r="C779" s="14"/>
      <c r="D779" s="14"/>
    </row>
    <row r="780" spans="3:4">
      <c r="C780" s="14"/>
      <c r="D780" s="14"/>
    </row>
    <row r="781" spans="3:4">
      <c r="C781" s="14"/>
      <c r="D781" s="14"/>
    </row>
    <row r="782" spans="3:4">
      <c r="C782" s="14"/>
      <c r="D782" s="14"/>
    </row>
    <row r="783" spans="3:4">
      <c r="C783" s="14"/>
      <c r="D783" s="14"/>
    </row>
    <row r="784" spans="3:4">
      <c r="C784" s="14"/>
      <c r="D784" s="14"/>
    </row>
    <row r="785" spans="3:4">
      <c r="C785" s="14"/>
      <c r="D785" s="14"/>
    </row>
    <row r="786" spans="3:4">
      <c r="C786" s="14"/>
      <c r="D786" s="14"/>
    </row>
    <row r="787" spans="3:4">
      <c r="C787" s="14"/>
      <c r="D787" s="14"/>
    </row>
    <row r="788" spans="3:4">
      <c r="C788" s="14"/>
      <c r="D788" s="14"/>
    </row>
    <row r="789" spans="3:4">
      <c r="C789" s="14"/>
      <c r="D789" s="14"/>
    </row>
    <row r="790" spans="3:4">
      <c r="C790" s="14"/>
      <c r="D790" s="14"/>
    </row>
    <row r="791" spans="3:4">
      <c r="C791" s="14"/>
      <c r="D791" s="14"/>
    </row>
    <row r="792" spans="3:4">
      <c r="C792" s="14"/>
      <c r="D792" s="14"/>
    </row>
    <row r="793" spans="3:4">
      <c r="C793" s="14"/>
      <c r="D793" s="14"/>
    </row>
    <row r="794" spans="3:4">
      <c r="C794" s="14"/>
      <c r="D794" s="14"/>
    </row>
    <row r="795" spans="3:4">
      <c r="C795" s="14"/>
      <c r="D795" s="14"/>
    </row>
    <row r="796" spans="3:4">
      <c r="C796" s="14"/>
      <c r="D796" s="14"/>
    </row>
    <row r="797" spans="3:4">
      <c r="C797" s="14"/>
      <c r="D797" s="14"/>
    </row>
    <row r="798" spans="3:4">
      <c r="C798" s="14"/>
      <c r="D798" s="14"/>
    </row>
    <row r="799" spans="3:4">
      <c r="C799" s="14"/>
      <c r="D799" s="14"/>
    </row>
    <row r="800" spans="3:4">
      <c r="C800" s="14"/>
      <c r="D800" s="14"/>
    </row>
    <row r="801" spans="3:4">
      <c r="C801" s="14"/>
      <c r="D801" s="14"/>
    </row>
    <row r="802" spans="3:4">
      <c r="C802" s="14"/>
      <c r="D802" s="14"/>
    </row>
    <row r="803" spans="3:4">
      <c r="C803" s="14"/>
      <c r="D803" s="14"/>
    </row>
    <row r="804" spans="3:4">
      <c r="C804" s="14"/>
      <c r="D804" s="14"/>
    </row>
    <row r="805" spans="3:4">
      <c r="C805" s="14"/>
      <c r="D805" s="14"/>
    </row>
    <row r="806" spans="3:4">
      <c r="C806" s="14"/>
      <c r="D806" s="14"/>
    </row>
    <row r="807" spans="3:4">
      <c r="C807" s="14"/>
      <c r="D807" s="14"/>
    </row>
    <row r="808" spans="3:4">
      <c r="C808" s="14"/>
      <c r="D808" s="14"/>
    </row>
    <row r="809" spans="3:4">
      <c r="C809" s="14"/>
      <c r="D809" s="14"/>
    </row>
    <row r="810" spans="3:4">
      <c r="C810" s="14"/>
      <c r="D810" s="14"/>
    </row>
    <row r="811" spans="3:4">
      <c r="C811" s="14"/>
      <c r="D811" s="14"/>
    </row>
    <row r="812" spans="3:4">
      <c r="C812" s="14"/>
      <c r="D812" s="14"/>
    </row>
    <row r="813" spans="3:4">
      <c r="C813" s="14"/>
      <c r="D813" s="14"/>
    </row>
    <row r="814" spans="3:4">
      <c r="C814" s="14"/>
      <c r="D814" s="14"/>
    </row>
    <row r="815" spans="3:4">
      <c r="C815" s="14"/>
      <c r="D815" s="14"/>
    </row>
    <row r="816" spans="3:4">
      <c r="C816" s="14"/>
      <c r="D816" s="14"/>
    </row>
    <row r="817" spans="3:4">
      <c r="C817" s="14"/>
      <c r="D817" s="14"/>
    </row>
    <row r="818" spans="3:4">
      <c r="C818" s="14"/>
      <c r="D818" s="14"/>
    </row>
    <row r="819" spans="3:4">
      <c r="C819" s="14"/>
      <c r="D819" s="14"/>
    </row>
    <row r="820" spans="3:4">
      <c r="C820" s="14"/>
      <c r="D820" s="14"/>
    </row>
    <row r="821" spans="3:4">
      <c r="C821" s="14"/>
      <c r="D821" s="14"/>
    </row>
    <row r="822" spans="3:4">
      <c r="C822" s="14"/>
      <c r="D822" s="14"/>
    </row>
    <row r="823" spans="3:4">
      <c r="C823" s="14"/>
      <c r="D823" s="14"/>
    </row>
    <row r="824" spans="3:4">
      <c r="C824" s="14"/>
      <c r="D824" s="14"/>
    </row>
    <row r="825" spans="3:4">
      <c r="C825" s="14"/>
      <c r="D825" s="14"/>
    </row>
    <row r="826" spans="3:4">
      <c r="C826" s="14"/>
      <c r="D826" s="14"/>
    </row>
    <row r="827" spans="3:4">
      <c r="C827" s="14"/>
      <c r="D827" s="14"/>
    </row>
    <row r="828" spans="3:4">
      <c r="C828" s="14"/>
      <c r="D828" s="14"/>
    </row>
    <row r="829" spans="3:4">
      <c r="C829" s="14"/>
      <c r="D829" s="14"/>
    </row>
    <row r="830" spans="3:4">
      <c r="C830" s="14"/>
      <c r="D830" s="14"/>
    </row>
    <row r="831" spans="3:4">
      <c r="C831" s="14"/>
      <c r="D831" s="14"/>
    </row>
    <row r="832" spans="3:4">
      <c r="C832" s="14"/>
      <c r="D832" s="14"/>
    </row>
    <row r="833" spans="3:4">
      <c r="C833" s="14"/>
      <c r="D833" s="14"/>
    </row>
    <row r="834" spans="3:4">
      <c r="C834" s="14"/>
      <c r="D834" s="14"/>
    </row>
    <row r="835" spans="3:4">
      <c r="C835" s="14"/>
      <c r="D835" s="14"/>
    </row>
    <row r="836" spans="3:4">
      <c r="C836" s="14"/>
      <c r="D836" s="14"/>
    </row>
    <row r="837" spans="3:4">
      <c r="C837" s="14"/>
      <c r="D837" s="14"/>
    </row>
    <row r="838" spans="3:4">
      <c r="C838" s="14"/>
      <c r="D838" s="14"/>
    </row>
    <row r="839" spans="3:4">
      <c r="C839" s="14"/>
      <c r="D839" s="14"/>
    </row>
    <row r="840" spans="3:4">
      <c r="C840" s="14"/>
      <c r="D840" s="14"/>
    </row>
    <row r="841" spans="3:4">
      <c r="C841" s="14"/>
      <c r="D841" s="14"/>
    </row>
    <row r="842" spans="3:4">
      <c r="C842" s="14"/>
      <c r="D842" s="14"/>
    </row>
    <row r="843" spans="3:4">
      <c r="C843" s="14"/>
      <c r="D843" s="14"/>
    </row>
    <row r="844" spans="3:4">
      <c r="C844" s="14"/>
      <c r="D844" s="14"/>
    </row>
    <row r="845" spans="3:4">
      <c r="C845" s="14"/>
      <c r="D845" s="14"/>
    </row>
    <row r="846" spans="3:4">
      <c r="C846" s="14"/>
      <c r="D846" s="14"/>
    </row>
    <row r="847" spans="3:4">
      <c r="C847" s="14"/>
      <c r="D847" s="14"/>
    </row>
    <row r="848" spans="3:4">
      <c r="C848" s="14"/>
      <c r="D848" s="14"/>
    </row>
    <row r="849" spans="3:4">
      <c r="C849" s="14"/>
      <c r="D849" s="14"/>
    </row>
    <row r="850" spans="3:4">
      <c r="C850" s="14"/>
      <c r="D850" s="14"/>
    </row>
    <row r="851" spans="3:4">
      <c r="C851" s="14"/>
      <c r="D851" s="14"/>
    </row>
    <row r="852" spans="3:4">
      <c r="C852" s="14"/>
      <c r="D852" s="14"/>
    </row>
    <row r="853" spans="3:4">
      <c r="C853" s="14"/>
      <c r="D853" s="14"/>
    </row>
    <row r="854" spans="3:4">
      <c r="C854" s="14"/>
      <c r="D854" s="14"/>
    </row>
    <row r="855" spans="3:4">
      <c r="C855" s="14"/>
      <c r="D855" s="14"/>
    </row>
    <row r="856" spans="3:4">
      <c r="C856" s="14"/>
      <c r="D856" s="14"/>
    </row>
    <row r="857" spans="3:4">
      <c r="C857" s="14"/>
      <c r="D857" s="14"/>
    </row>
    <row r="858" spans="3:4">
      <c r="C858" s="14"/>
      <c r="D858" s="14"/>
    </row>
    <row r="859" spans="3:4">
      <c r="C859" s="14"/>
      <c r="D859" s="14"/>
    </row>
    <row r="860" spans="3:4">
      <c r="C860" s="14"/>
      <c r="D860" s="14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7" width="10.7109375" style="13" customWidth="1"/>
    <col min="8" max="14" width="10.7109375" style="14" customWidth="1"/>
    <col min="15" max="15" width="14.7109375" style="14" customWidth="1"/>
    <col min="16" max="17" width="11.7109375" style="14" customWidth="1"/>
    <col min="18" max="18" width="14.7109375" style="14" customWidth="1"/>
    <col min="19" max="21" width="10.7109375" style="14" customWidth="1"/>
    <col min="22" max="22" width="7.5703125" style="14" customWidth="1"/>
    <col min="23" max="23" width="6.7109375" style="14" customWidth="1"/>
    <col min="24" max="24" width="7.7109375" style="14" customWidth="1"/>
    <col min="25" max="25" width="7.140625" style="14" customWidth="1"/>
    <col min="26" max="26" width="6" style="14" customWidth="1"/>
    <col min="27" max="27" width="7.85546875" style="14" customWidth="1"/>
    <col min="28" max="28" width="8.140625" style="14" customWidth="1"/>
    <col min="29" max="29" width="6.28515625" style="14" customWidth="1"/>
    <col min="30" max="30" width="8" style="14" customWidth="1"/>
    <col min="31" max="31" width="8.7109375" style="14" customWidth="1"/>
    <col min="32" max="32" width="10" style="14" customWidth="1"/>
    <col min="33" max="33" width="9.5703125" style="14" customWidth="1"/>
    <col min="34" max="34" width="6.140625" style="14" customWidth="1"/>
    <col min="35" max="36" width="5.7109375" style="14" customWidth="1"/>
    <col min="37" max="37" width="6.85546875" style="14" customWidth="1"/>
    <col min="38" max="38" width="6.42578125" style="14" customWidth="1"/>
    <col min="39" max="39" width="6.7109375" style="14" customWidth="1"/>
    <col min="40" max="40" width="7.28515625" style="14" customWidth="1"/>
    <col min="41" max="52" width="5.7109375" style="14" customWidth="1"/>
    <col min="53" max="16384" width="9.140625" style="14"/>
  </cols>
  <sheetData>
    <row r="1" spans="2:68">
      <c r="B1" s="2" t="s">
        <v>0</v>
      </c>
      <c r="C1" t="s">
        <v>195</v>
      </c>
    </row>
    <row r="2" spans="2:68">
      <c r="B2" s="2" t="s">
        <v>1</v>
      </c>
    </row>
    <row r="3" spans="2:68">
      <c r="B3" s="2" t="s">
        <v>2</v>
      </c>
      <c r="C3" t="s">
        <v>196</v>
      </c>
    </row>
    <row r="4" spans="2:68">
      <c r="B4" s="2" t="s">
        <v>3</v>
      </c>
    </row>
    <row r="6" spans="2:68" ht="26.25" customHeight="1">
      <c r="B6" s="105" t="s">
        <v>66</v>
      </c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9"/>
      <c r="BP6" s="17"/>
    </row>
    <row r="7" spans="2:68" ht="26.25" customHeight="1">
      <c r="B7" s="105" t="s">
        <v>80</v>
      </c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9"/>
      <c r="BK7" s="17"/>
      <c r="BP7" s="17"/>
    </row>
    <row r="8" spans="2:68" s="17" customFormat="1" ht="63">
      <c r="B8" s="35" t="s">
        <v>46</v>
      </c>
      <c r="C8" s="16" t="s">
        <v>47</v>
      </c>
      <c r="D8" s="16" t="s">
        <v>68</v>
      </c>
      <c r="E8" s="16" t="s">
        <v>81</v>
      </c>
      <c r="F8" s="16" t="s">
        <v>48</v>
      </c>
      <c r="G8" s="16" t="s">
        <v>82</v>
      </c>
      <c r="H8" s="16" t="s">
        <v>49</v>
      </c>
      <c r="I8" s="16" t="s">
        <v>50</v>
      </c>
      <c r="J8" s="16" t="s">
        <v>69</v>
      </c>
      <c r="K8" s="16" t="s">
        <v>70</v>
      </c>
      <c r="L8" s="16" t="s">
        <v>51</v>
      </c>
      <c r="M8" s="16" t="s">
        <v>52</v>
      </c>
      <c r="N8" s="16" t="s">
        <v>53</v>
      </c>
      <c r="O8" s="16" t="s">
        <v>185</v>
      </c>
      <c r="P8" s="16" t="s">
        <v>186</v>
      </c>
      <c r="Q8" s="36" t="s">
        <v>190</v>
      </c>
      <c r="R8" s="16" t="s">
        <v>54</v>
      </c>
      <c r="S8" s="16" t="s">
        <v>71</v>
      </c>
      <c r="T8" s="16" t="s">
        <v>55</v>
      </c>
      <c r="U8" s="37" t="s">
        <v>181</v>
      </c>
      <c r="W8" s="14"/>
      <c r="BA8" s="14"/>
      <c r="BK8" s="14"/>
      <c r="BL8" s="14"/>
      <c r="BM8" s="14"/>
      <c r="BP8" s="21"/>
    </row>
    <row r="9" spans="2:68" s="17" customFormat="1" ht="20.25" customHeight="1">
      <c r="B9" s="38"/>
      <c r="C9" s="19"/>
      <c r="D9" s="19"/>
      <c r="E9" s="19"/>
      <c r="F9" s="19"/>
      <c r="G9" s="19"/>
      <c r="H9" s="19"/>
      <c r="I9" s="19"/>
      <c r="J9" s="19" t="s">
        <v>72</v>
      </c>
      <c r="K9" s="19" t="s">
        <v>73</v>
      </c>
      <c r="L9" s="19"/>
      <c r="M9" s="19" t="s">
        <v>7</v>
      </c>
      <c r="N9" s="19" t="s">
        <v>7</v>
      </c>
      <c r="O9" s="19" t="s">
        <v>182</v>
      </c>
      <c r="P9" s="19"/>
      <c r="Q9" s="19" t="s">
        <v>183</v>
      </c>
      <c r="R9" s="19" t="s">
        <v>6</v>
      </c>
      <c r="S9" s="19" t="s">
        <v>7</v>
      </c>
      <c r="T9" s="19" t="s">
        <v>7</v>
      </c>
      <c r="U9" s="39" t="s">
        <v>7</v>
      </c>
      <c r="BK9" s="14"/>
      <c r="BM9" s="14"/>
      <c r="BP9" s="21"/>
    </row>
    <row r="10" spans="2:68" s="21" customFormat="1" ht="18" customHeight="1">
      <c r="B10" s="4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6" t="s">
        <v>83</v>
      </c>
      <c r="S10" s="6" t="s">
        <v>84</v>
      </c>
      <c r="T10" s="23" t="s">
        <v>85</v>
      </c>
      <c r="U10" s="41" t="s">
        <v>184</v>
      </c>
      <c r="V10" s="33"/>
      <c r="BK10" s="14"/>
      <c r="BL10" s="17"/>
      <c r="BM10" s="14"/>
      <c r="BP10" s="14"/>
    </row>
    <row r="11" spans="2:68" s="21" customFormat="1" ht="18" customHeight="1" thickBot="1">
      <c r="B11" s="42" t="s">
        <v>86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73">
        <v>0</v>
      </c>
      <c r="P11" s="31"/>
      <c r="Q11" s="73">
        <v>0</v>
      </c>
      <c r="R11" s="73">
        <v>0</v>
      </c>
      <c r="S11" s="6"/>
      <c r="T11" s="74">
        <v>0</v>
      </c>
      <c r="U11" s="74">
        <v>0</v>
      </c>
      <c r="V11" s="33"/>
      <c r="BK11" s="14"/>
      <c r="BL11" s="17"/>
      <c r="BM11" s="14"/>
      <c r="BP11" s="14"/>
    </row>
    <row r="12" spans="2:68">
      <c r="B12" s="77" t="s">
        <v>203</v>
      </c>
      <c r="C12" s="14"/>
      <c r="D12" s="14"/>
      <c r="E12" s="14"/>
      <c r="F12" s="14"/>
      <c r="G12" s="14"/>
      <c r="K12" s="79">
        <v>0</v>
      </c>
      <c r="N12" s="78">
        <v>0</v>
      </c>
      <c r="O12" s="79">
        <v>0</v>
      </c>
      <c r="Q12" s="79">
        <v>0</v>
      </c>
      <c r="R12" s="79">
        <v>0</v>
      </c>
      <c r="T12" s="78">
        <v>0</v>
      </c>
      <c r="U12" s="78">
        <v>0</v>
      </c>
    </row>
    <row r="13" spans="2:68">
      <c r="B13" s="77" t="s">
        <v>402</v>
      </c>
      <c r="C13" s="14"/>
      <c r="D13" s="14"/>
      <c r="E13" s="14"/>
      <c r="F13" s="14"/>
      <c r="G13" s="14"/>
      <c r="K13" s="79">
        <v>0</v>
      </c>
      <c r="N13" s="78">
        <v>0</v>
      </c>
      <c r="O13" s="79">
        <v>0</v>
      </c>
      <c r="Q13" s="79">
        <v>0</v>
      </c>
      <c r="R13" s="79">
        <v>0</v>
      </c>
      <c r="T13" s="78">
        <v>0</v>
      </c>
      <c r="U13" s="78">
        <v>0</v>
      </c>
    </row>
    <row r="14" spans="2:68">
      <c r="B14" t="s">
        <v>217</v>
      </c>
      <c r="C14" t="s">
        <v>217</v>
      </c>
      <c r="D14" s="14"/>
      <c r="E14" s="14"/>
      <c r="F14" s="14"/>
      <c r="G14" t="s">
        <v>217</v>
      </c>
      <c r="H14" t="s">
        <v>217</v>
      </c>
      <c r="K14" s="75">
        <v>0</v>
      </c>
      <c r="L14" t="s">
        <v>217</v>
      </c>
      <c r="M14" s="76">
        <v>0</v>
      </c>
      <c r="N14" s="76">
        <v>0</v>
      </c>
      <c r="O14" s="75">
        <v>0</v>
      </c>
      <c r="P14" s="75">
        <v>0</v>
      </c>
      <c r="R14" s="75">
        <v>0</v>
      </c>
      <c r="S14" s="76">
        <v>0</v>
      </c>
      <c r="T14" s="76">
        <v>0</v>
      </c>
      <c r="U14" s="76">
        <v>0</v>
      </c>
    </row>
    <row r="15" spans="2:68">
      <c r="B15" s="77" t="s">
        <v>293</v>
      </c>
      <c r="C15" s="14"/>
      <c r="D15" s="14"/>
      <c r="E15" s="14"/>
      <c r="F15" s="14"/>
      <c r="G15" s="14"/>
      <c r="K15" s="79">
        <v>0</v>
      </c>
      <c r="N15" s="78">
        <v>0</v>
      </c>
      <c r="O15" s="79">
        <v>0</v>
      </c>
      <c r="Q15" s="79">
        <v>0</v>
      </c>
      <c r="R15" s="79">
        <v>0</v>
      </c>
      <c r="T15" s="78">
        <v>0</v>
      </c>
      <c r="U15" s="78">
        <v>0</v>
      </c>
    </row>
    <row r="16" spans="2:68">
      <c r="B16" t="s">
        <v>217</v>
      </c>
      <c r="C16" t="s">
        <v>217</v>
      </c>
      <c r="D16" s="14"/>
      <c r="E16" s="14"/>
      <c r="F16" s="14"/>
      <c r="G16" t="s">
        <v>217</v>
      </c>
      <c r="H16" t="s">
        <v>217</v>
      </c>
      <c r="K16" s="75">
        <v>0</v>
      </c>
      <c r="L16" t="s">
        <v>217</v>
      </c>
      <c r="M16" s="76">
        <v>0</v>
      </c>
      <c r="N16" s="76">
        <v>0</v>
      </c>
      <c r="O16" s="75">
        <v>0</v>
      </c>
      <c r="P16" s="75">
        <v>0</v>
      </c>
      <c r="R16" s="75">
        <v>0</v>
      </c>
      <c r="S16" s="76">
        <v>0</v>
      </c>
      <c r="T16" s="76">
        <v>0</v>
      </c>
      <c r="U16" s="76">
        <v>0</v>
      </c>
    </row>
    <row r="17" spans="2:21">
      <c r="B17" s="77" t="s">
        <v>403</v>
      </c>
      <c r="C17" s="14"/>
      <c r="D17" s="14"/>
      <c r="E17" s="14"/>
      <c r="F17" s="14"/>
      <c r="G17" s="14"/>
      <c r="K17" s="79">
        <v>0</v>
      </c>
      <c r="N17" s="78">
        <v>0</v>
      </c>
      <c r="O17" s="79">
        <v>0</v>
      </c>
      <c r="Q17" s="79">
        <v>0</v>
      </c>
      <c r="R17" s="79">
        <v>0</v>
      </c>
      <c r="T17" s="78">
        <v>0</v>
      </c>
      <c r="U17" s="78">
        <v>0</v>
      </c>
    </row>
    <row r="18" spans="2:21">
      <c r="B18" t="s">
        <v>217</v>
      </c>
      <c r="C18" t="s">
        <v>217</v>
      </c>
      <c r="D18" s="14"/>
      <c r="E18" s="14"/>
      <c r="F18" s="14"/>
      <c r="G18" t="s">
        <v>217</v>
      </c>
      <c r="H18" t="s">
        <v>217</v>
      </c>
      <c r="K18" s="75">
        <v>0</v>
      </c>
      <c r="L18" t="s">
        <v>217</v>
      </c>
      <c r="M18" s="76">
        <v>0</v>
      </c>
      <c r="N18" s="76">
        <v>0</v>
      </c>
      <c r="O18" s="75">
        <v>0</v>
      </c>
      <c r="P18" s="75">
        <v>0</v>
      </c>
      <c r="R18" s="75">
        <v>0</v>
      </c>
      <c r="S18" s="76">
        <v>0</v>
      </c>
      <c r="T18" s="76">
        <v>0</v>
      </c>
      <c r="U18" s="76">
        <v>0</v>
      </c>
    </row>
    <row r="19" spans="2:21">
      <c r="B19" s="77" t="s">
        <v>262</v>
      </c>
      <c r="C19" s="14"/>
      <c r="D19" s="14"/>
      <c r="E19" s="14"/>
      <c r="F19" s="14"/>
      <c r="G19" s="14"/>
      <c r="K19" s="79">
        <v>0</v>
      </c>
      <c r="N19" s="78">
        <v>0</v>
      </c>
      <c r="O19" s="79">
        <v>0</v>
      </c>
      <c r="Q19" s="79">
        <v>0</v>
      </c>
      <c r="R19" s="79">
        <v>0</v>
      </c>
      <c r="T19" s="78">
        <v>0</v>
      </c>
      <c r="U19" s="78">
        <v>0</v>
      </c>
    </row>
    <row r="20" spans="2:21">
      <c r="B20" s="77" t="s">
        <v>404</v>
      </c>
      <c r="C20" s="14"/>
      <c r="D20" s="14"/>
      <c r="E20" s="14"/>
      <c r="F20" s="14"/>
      <c r="G20" s="14"/>
      <c r="K20" s="79">
        <v>0</v>
      </c>
      <c r="N20" s="78">
        <v>0</v>
      </c>
      <c r="O20" s="79">
        <v>0</v>
      </c>
      <c r="Q20" s="79">
        <v>0</v>
      </c>
      <c r="R20" s="79">
        <v>0</v>
      </c>
      <c r="T20" s="78">
        <v>0</v>
      </c>
      <c r="U20" s="78">
        <v>0</v>
      </c>
    </row>
    <row r="21" spans="2:21">
      <c r="B21" t="s">
        <v>217</v>
      </c>
      <c r="C21" t="s">
        <v>217</v>
      </c>
      <c r="D21" s="14"/>
      <c r="E21" s="14"/>
      <c r="F21" s="14"/>
      <c r="G21" t="s">
        <v>217</v>
      </c>
      <c r="H21" t="s">
        <v>217</v>
      </c>
      <c r="K21" s="75">
        <v>0</v>
      </c>
      <c r="L21" t="s">
        <v>217</v>
      </c>
      <c r="M21" s="76">
        <v>0</v>
      </c>
      <c r="N21" s="76">
        <v>0</v>
      </c>
      <c r="O21" s="75">
        <v>0</v>
      </c>
      <c r="P21" s="75">
        <v>0</v>
      </c>
      <c r="R21" s="75">
        <v>0</v>
      </c>
      <c r="S21" s="76">
        <v>0</v>
      </c>
      <c r="T21" s="76">
        <v>0</v>
      </c>
      <c r="U21" s="76">
        <v>0</v>
      </c>
    </row>
    <row r="22" spans="2:21">
      <c r="B22" s="77" t="s">
        <v>405</v>
      </c>
      <c r="C22" s="14"/>
      <c r="D22" s="14"/>
      <c r="E22" s="14"/>
      <c r="F22" s="14"/>
      <c r="G22" s="14"/>
      <c r="K22" s="79">
        <v>0</v>
      </c>
      <c r="N22" s="78">
        <v>0</v>
      </c>
      <c r="O22" s="79">
        <v>0</v>
      </c>
      <c r="Q22" s="79">
        <v>0</v>
      </c>
      <c r="R22" s="79">
        <v>0</v>
      </c>
      <c r="T22" s="78">
        <v>0</v>
      </c>
      <c r="U22" s="78">
        <v>0</v>
      </c>
    </row>
    <row r="23" spans="2:21">
      <c r="B23" t="s">
        <v>217</v>
      </c>
      <c r="C23" t="s">
        <v>217</v>
      </c>
      <c r="D23" s="14"/>
      <c r="E23" s="14"/>
      <c r="F23" s="14"/>
      <c r="G23" t="s">
        <v>217</v>
      </c>
      <c r="H23" t="s">
        <v>217</v>
      </c>
      <c r="K23" s="75">
        <v>0</v>
      </c>
      <c r="L23" t="s">
        <v>217</v>
      </c>
      <c r="M23" s="76">
        <v>0</v>
      </c>
      <c r="N23" s="76">
        <v>0</v>
      </c>
      <c r="O23" s="75">
        <v>0</v>
      </c>
      <c r="P23" s="75">
        <v>0</v>
      </c>
      <c r="R23" s="75">
        <v>0</v>
      </c>
      <c r="S23" s="76">
        <v>0</v>
      </c>
      <c r="T23" s="76">
        <v>0</v>
      </c>
      <c r="U23" s="76">
        <v>0</v>
      </c>
    </row>
    <row r="24" spans="2:21">
      <c r="B24" t="s">
        <v>264</v>
      </c>
      <c r="C24" s="14"/>
      <c r="D24" s="14"/>
      <c r="E24" s="14"/>
      <c r="F24" s="14"/>
      <c r="G24" s="14"/>
    </row>
    <row r="25" spans="2:21">
      <c r="B25" t="s">
        <v>398</v>
      </c>
      <c r="C25" s="14"/>
      <c r="D25" s="14"/>
      <c r="E25" s="14"/>
      <c r="F25" s="14"/>
      <c r="G25" s="14"/>
    </row>
    <row r="26" spans="2:21">
      <c r="B26" t="s">
        <v>399</v>
      </c>
      <c r="C26" s="14"/>
      <c r="D26" s="14"/>
      <c r="E26" s="14"/>
      <c r="F26" s="14"/>
      <c r="G26" s="14"/>
    </row>
    <row r="27" spans="2:21">
      <c r="B27" t="s">
        <v>400</v>
      </c>
      <c r="C27" s="14"/>
      <c r="D27" s="14"/>
      <c r="E27" s="14"/>
      <c r="F27" s="14"/>
      <c r="G27" s="14"/>
    </row>
    <row r="28" spans="2:21">
      <c r="B28" t="s">
        <v>401</v>
      </c>
      <c r="C28" s="14"/>
      <c r="D28" s="14"/>
      <c r="E28" s="14"/>
      <c r="F28" s="14"/>
      <c r="G28" s="14"/>
    </row>
    <row r="29" spans="2:21">
      <c r="C29" s="14"/>
      <c r="D29" s="14"/>
      <c r="E29" s="14"/>
      <c r="F29" s="14"/>
      <c r="G29" s="14"/>
    </row>
    <row r="30" spans="2:21">
      <c r="C30" s="14"/>
      <c r="D30" s="14"/>
      <c r="E30" s="14"/>
      <c r="F30" s="14"/>
      <c r="G30" s="14"/>
    </row>
    <row r="31" spans="2:21">
      <c r="C31" s="14"/>
      <c r="D31" s="14"/>
      <c r="E31" s="14"/>
      <c r="F31" s="14"/>
      <c r="G31" s="14"/>
    </row>
    <row r="32" spans="2:21">
      <c r="C32" s="14"/>
      <c r="D32" s="14"/>
      <c r="E32" s="14"/>
      <c r="F32" s="14"/>
      <c r="G32" s="14"/>
    </row>
    <row r="33" spans="3:7">
      <c r="C33" s="14"/>
      <c r="D33" s="14"/>
      <c r="E33" s="14"/>
      <c r="F33" s="14"/>
      <c r="G33" s="14"/>
    </row>
    <row r="34" spans="3:7">
      <c r="C34" s="14"/>
      <c r="D34" s="14"/>
      <c r="E34" s="14"/>
      <c r="F34" s="14"/>
      <c r="G34" s="14"/>
    </row>
    <row r="35" spans="3:7">
      <c r="C35" s="14"/>
      <c r="D35" s="14"/>
      <c r="E35" s="14"/>
      <c r="F35" s="14"/>
      <c r="G35" s="14"/>
    </row>
    <row r="36" spans="3:7">
      <c r="C36" s="14"/>
      <c r="D36" s="14"/>
      <c r="E36" s="14"/>
      <c r="F36" s="14"/>
      <c r="G36" s="14"/>
    </row>
    <row r="37" spans="3:7">
      <c r="C37" s="14"/>
      <c r="D37" s="14"/>
      <c r="E37" s="14"/>
      <c r="F37" s="14"/>
      <c r="G37" s="14"/>
    </row>
    <row r="38" spans="3:7">
      <c r="C38" s="14"/>
      <c r="D38" s="14"/>
      <c r="E38" s="14"/>
      <c r="F38" s="14"/>
      <c r="G38" s="14"/>
    </row>
    <row r="39" spans="3:7">
      <c r="C39" s="14"/>
      <c r="D39" s="14"/>
      <c r="E39" s="14"/>
      <c r="F39" s="14"/>
      <c r="G39" s="14"/>
    </row>
    <row r="40" spans="3:7">
      <c r="C40" s="14"/>
      <c r="D40" s="14"/>
      <c r="E40" s="14"/>
      <c r="F40" s="14"/>
      <c r="G40" s="14"/>
    </row>
    <row r="41" spans="3:7">
      <c r="C41" s="14"/>
      <c r="D41" s="14"/>
      <c r="E41" s="14"/>
      <c r="F41" s="14"/>
      <c r="G41" s="14"/>
    </row>
    <row r="42" spans="3:7">
      <c r="C42" s="14"/>
      <c r="D42" s="14"/>
      <c r="E42" s="14"/>
      <c r="F42" s="14"/>
      <c r="G42" s="14"/>
    </row>
    <row r="43" spans="3:7">
      <c r="C43" s="14"/>
      <c r="D43" s="14"/>
      <c r="E43" s="14"/>
      <c r="F43" s="14"/>
      <c r="G43" s="14"/>
    </row>
    <row r="44" spans="3:7">
      <c r="C44" s="14"/>
      <c r="D44" s="14"/>
      <c r="E44" s="14"/>
      <c r="F44" s="14"/>
      <c r="G44" s="14"/>
    </row>
    <row r="45" spans="3:7">
      <c r="C45" s="14"/>
      <c r="D45" s="14"/>
      <c r="E45" s="14"/>
      <c r="F45" s="14"/>
      <c r="G45" s="14"/>
    </row>
    <row r="46" spans="3:7">
      <c r="C46" s="14"/>
      <c r="D46" s="14"/>
      <c r="E46" s="14"/>
      <c r="F46" s="14"/>
      <c r="G46" s="14"/>
    </row>
    <row r="47" spans="3:7">
      <c r="C47" s="14"/>
      <c r="D47" s="14"/>
      <c r="E47" s="14"/>
      <c r="F47" s="14"/>
      <c r="G47" s="14"/>
    </row>
    <row r="48" spans="3:7">
      <c r="C48" s="14"/>
      <c r="D48" s="14"/>
      <c r="E48" s="14"/>
      <c r="F48" s="14"/>
      <c r="G48" s="14"/>
    </row>
    <row r="49" spans="3:7">
      <c r="C49" s="14"/>
      <c r="D49" s="14"/>
      <c r="E49" s="14"/>
      <c r="F49" s="14"/>
      <c r="G49" s="14"/>
    </row>
    <row r="50" spans="3:7">
      <c r="C50" s="14"/>
      <c r="D50" s="14"/>
      <c r="E50" s="14"/>
      <c r="F50" s="14"/>
      <c r="G50" s="14"/>
    </row>
    <row r="51" spans="3:7">
      <c r="C51" s="14"/>
      <c r="D51" s="14"/>
      <c r="E51" s="14"/>
      <c r="F51" s="14"/>
      <c r="G51" s="14"/>
    </row>
    <row r="52" spans="3:7">
      <c r="C52" s="14"/>
      <c r="D52" s="14"/>
      <c r="E52" s="14"/>
      <c r="F52" s="14"/>
      <c r="G52" s="14"/>
    </row>
    <row r="53" spans="3:7">
      <c r="C53" s="14"/>
      <c r="D53" s="14"/>
      <c r="E53" s="14"/>
      <c r="F53" s="14"/>
      <c r="G53" s="14"/>
    </row>
    <row r="54" spans="3:7">
      <c r="C54" s="14"/>
      <c r="D54" s="14"/>
      <c r="E54" s="14"/>
      <c r="F54" s="14"/>
      <c r="G54" s="14"/>
    </row>
    <row r="55" spans="3:7">
      <c r="C55" s="14"/>
      <c r="D55" s="14"/>
      <c r="E55" s="14"/>
      <c r="F55" s="14"/>
      <c r="G55" s="14"/>
    </row>
    <row r="56" spans="3:7">
      <c r="C56" s="14"/>
      <c r="D56" s="14"/>
      <c r="E56" s="14"/>
      <c r="F56" s="14"/>
      <c r="G56" s="14"/>
    </row>
    <row r="57" spans="3:7">
      <c r="C57" s="14"/>
      <c r="D57" s="14"/>
      <c r="E57" s="14"/>
      <c r="F57" s="14"/>
      <c r="G57" s="14"/>
    </row>
    <row r="58" spans="3:7">
      <c r="C58" s="14"/>
      <c r="D58" s="14"/>
      <c r="E58" s="14"/>
      <c r="F58" s="14"/>
      <c r="G58" s="14"/>
    </row>
    <row r="59" spans="3:7">
      <c r="C59" s="14"/>
      <c r="D59" s="14"/>
      <c r="E59" s="14"/>
      <c r="F59" s="14"/>
      <c r="G59" s="14"/>
    </row>
    <row r="60" spans="3:7">
      <c r="C60" s="14"/>
      <c r="D60" s="14"/>
      <c r="E60" s="14"/>
      <c r="F60" s="14"/>
      <c r="G60" s="14"/>
    </row>
    <row r="61" spans="3:7">
      <c r="C61" s="14"/>
      <c r="D61" s="14"/>
      <c r="E61" s="14"/>
      <c r="F61" s="14"/>
      <c r="G61" s="14"/>
    </row>
    <row r="62" spans="3:7">
      <c r="C62" s="14"/>
      <c r="D62" s="14"/>
      <c r="E62" s="14"/>
      <c r="F62" s="14"/>
      <c r="G62" s="14"/>
    </row>
    <row r="63" spans="3:7">
      <c r="C63" s="14"/>
      <c r="D63" s="14"/>
      <c r="E63" s="14"/>
      <c r="F63" s="14"/>
      <c r="G63" s="14"/>
    </row>
    <row r="64" spans="3:7">
      <c r="C64" s="14"/>
      <c r="D64" s="14"/>
      <c r="E64" s="14"/>
      <c r="F64" s="14"/>
      <c r="G64" s="14"/>
    </row>
    <row r="65" spans="3:7">
      <c r="C65" s="14"/>
      <c r="D65" s="14"/>
      <c r="E65" s="14"/>
      <c r="F65" s="14"/>
      <c r="G65" s="14"/>
    </row>
    <row r="66" spans="3:7">
      <c r="C66" s="14"/>
      <c r="D66" s="14"/>
      <c r="E66" s="14"/>
      <c r="F66" s="14"/>
      <c r="G66" s="14"/>
    </row>
    <row r="67" spans="3:7">
      <c r="C67" s="14"/>
      <c r="D67" s="14"/>
      <c r="E67" s="14"/>
      <c r="F67" s="14"/>
      <c r="G67" s="14"/>
    </row>
    <row r="68" spans="3:7">
      <c r="C68" s="14"/>
      <c r="D68" s="14"/>
      <c r="E68" s="14"/>
      <c r="F68" s="14"/>
      <c r="G68" s="14"/>
    </row>
    <row r="69" spans="3:7">
      <c r="C69" s="14"/>
      <c r="D69" s="14"/>
      <c r="E69" s="14"/>
      <c r="F69" s="14"/>
      <c r="G69" s="14"/>
    </row>
    <row r="70" spans="3:7">
      <c r="C70" s="14"/>
      <c r="D70" s="14"/>
      <c r="E70" s="14"/>
      <c r="F70" s="14"/>
      <c r="G70" s="14"/>
    </row>
    <row r="71" spans="3:7">
      <c r="C71" s="14"/>
      <c r="D71" s="14"/>
      <c r="E71" s="14"/>
      <c r="F71" s="14"/>
      <c r="G71" s="14"/>
    </row>
    <row r="72" spans="3:7">
      <c r="C72" s="14"/>
      <c r="D72" s="14"/>
      <c r="E72" s="14"/>
      <c r="F72" s="14"/>
      <c r="G72" s="14"/>
    </row>
    <row r="73" spans="3:7">
      <c r="C73" s="14"/>
      <c r="D73" s="14"/>
      <c r="E73" s="14"/>
      <c r="F73" s="14"/>
      <c r="G73" s="14"/>
    </row>
    <row r="74" spans="3:7">
      <c r="C74" s="14"/>
      <c r="D74" s="14"/>
      <c r="E74" s="14"/>
      <c r="F74" s="14"/>
      <c r="G74" s="14"/>
    </row>
    <row r="75" spans="3:7">
      <c r="C75" s="14"/>
      <c r="D75" s="14"/>
      <c r="E75" s="14"/>
      <c r="F75" s="14"/>
      <c r="G75" s="14"/>
    </row>
    <row r="76" spans="3:7">
      <c r="C76" s="14"/>
      <c r="D76" s="14"/>
      <c r="E76" s="14"/>
      <c r="F76" s="14"/>
      <c r="G76" s="14"/>
    </row>
    <row r="77" spans="3:7">
      <c r="C77" s="14"/>
      <c r="D77" s="14"/>
      <c r="E77" s="14"/>
      <c r="F77" s="14"/>
      <c r="G77" s="14"/>
    </row>
    <row r="78" spans="3:7">
      <c r="C78" s="14"/>
      <c r="D78" s="14"/>
      <c r="E78" s="14"/>
      <c r="F78" s="14"/>
      <c r="G78" s="14"/>
    </row>
    <row r="79" spans="3:7">
      <c r="C79" s="14"/>
      <c r="D79" s="14"/>
      <c r="E79" s="14"/>
      <c r="F79" s="14"/>
      <c r="G79" s="14"/>
    </row>
    <row r="80" spans="3:7">
      <c r="C80" s="14"/>
      <c r="D80" s="14"/>
      <c r="E80" s="14"/>
      <c r="F80" s="14"/>
      <c r="G80" s="14"/>
    </row>
    <row r="81" spans="3:7">
      <c r="C81" s="14"/>
      <c r="D81" s="14"/>
      <c r="E81" s="14"/>
      <c r="F81" s="14"/>
      <c r="G81" s="14"/>
    </row>
    <row r="82" spans="3:7">
      <c r="C82" s="14"/>
      <c r="D82" s="14"/>
      <c r="E82" s="14"/>
      <c r="F82" s="14"/>
      <c r="G82" s="14"/>
    </row>
    <row r="83" spans="3:7">
      <c r="C83" s="14"/>
      <c r="D83" s="14"/>
      <c r="E83" s="14"/>
      <c r="F83" s="14"/>
      <c r="G83" s="14"/>
    </row>
    <row r="84" spans="3:7">
      <c r="C84" s="14"/>
      <c r="D84" s="14"/>
      <c r="E84" s="14"/>
      <c r="F84" s="14"/>
      <c r="G84" s="14"/>
    </row>
    <row r="85" spans="3:7">
      <c r="C85" s="14"/>
      <c r="D85" s="14"/>
      <c r="E85" s="14"/>
      <c r="F85" s="14"/>
      <c r="G85" s="14"/>
    </row>
    <row r="86" spans="3:7">
      <c r="C86" s="14"/>
      <c r="D86" s="14"/>
      <c r="E86" s="14"/>
      <c r="F86" s="14"/>
      <c r="G86" s="14"/>
    </row>
    <row r="87" spans="3:7">
      <c r="C87" s="14"/>
      <c r="D87" s="14"/>
      <c r="E87" s="14"/>
      <c r="F87" s="14"/>
      <c r="G87" s="14"/>
    </row>
    <row r="88" spans="3:7">
      <c r="C88" s="14"/>
      <c r="D88" s="14"/>
      <c r="E88" s="14"/>
      <c r="F88" s="14"/>
      <c r="G88" s="14"/>
    </row>
    <row r="89" spans="3:7">
      <c r="C89" s="14"/>
      <c r="D89" s="14"/>
      <c r="E89" s="14"/>
      <c r="F89" s="14"/>
      <c r="G89" s="14"/>
    </row>
    <row r="90" spans="3:7">
      <c r="C90" s="14"/>
      <c r="D90" s="14"/>
      <c r="E90" s="14"/>
      <c r="F90" s="14"/>
      <c r="G90" s="14"/>
    </row>
    <row r="91" spans="3:7">
      <c r="C91" s="14"/>
      <c r="D91" s="14"/>
      <c r="E91" s="14"/>
      <c r="F91" s="14"/>
      <c r="G91" s="14"/>
    </row>
    <row r="92" spans="3:7">
      <c r="C92" s="14"/>
      <c r="D92" s="14"/>
      <c r="E92" s="14"/>
      <c r="F92" s="14"/>
      <c r="G92" s="14"/>
    </row>
    <row r="93" spans="3:7">
      <c r="C93" s="14"/>
      <c r="D93" s="14"/>
      <c r="E93" s="14"/>
      <c r="F93" s="14"/>
      <c r="G93" s="14"/>
    </row>
    <row r="94" spans="3:7">
      <c r="C94" s="14"/>
      <c r="D94" s="14"/>
      <c r="E94" s="14"/>
      <c r="F94" s="14"/>
      <c r="G94" s="14"/>
    </row>
    <row r="95" spans="3:7">
      <c r="C95" s="14"/>
      <c r="D95" s="14"/>
      <c r="E95" s="14"/>
      <c r="F95" s="14"/>
      <c r="G95" s="14"/>
    </row>
    <row r="96" spans="3:7">
      <c r="C96" s="14"/>
      <c r="D96" s="14"/>
      <c r="E96" s="14"/>
      <c r="F96" s="14"/>
      <c r="G96" s="14"/>
    </row>
    <row r="97" spans="3:7">
      <c r="C97" s="14"/>
      <c r="D97" s="14"/>
      <c r="E97" s="14"/>
      <c r="F97" s="14"/>
      <c r="G97" s="14"/>
    </row>
    <row r="98" spans="3:7">
      <c r="C98" s="14"/>
      <c r="D98" s="14"/>
      <c r="E98" s="14"/>
      <c r="F98" s="14"/>
      <c r="G98" s="14"/>
    </row>
    <row r="99" spans="3:7">
      <c r="C99" s="14"/>
      <c r="D99" s="14"/>
      <c r="E99" s="14"/>
      <c r="F99" s="14"/>
      <c r="G99" s="14"/>
    </row>
    <row r="100" spans="3:7">
      <c r="C100" s="14"/>
      <c r="D100" s="14"/>
      <c r="E100" s="14"/>
      <c r="F100" s="14"/>
      <c r="G100" s="14"/>
    </row>
    <row r="101" spans="3:7">
      <c r="C101" s="14"/>
      <c r="D101" s="14"/>
      <c r="E101" s="14"/>
      <c r="F101" s="14"/>
      <c r="G101" s="14"/>
    </row>
    <row r="102" spans="3:7">
      <c r="C102" s="14"/>
      <c r="D102" s="14"/>
      <c r="E102" s="14"/>
      <c r="F102" s="14"/>
      <c r="G102" s="14"/>
    </row>
    <row r="103" spans="3:7">
      <c r="C103" s="14"/>
      <c r="D103" s="14"/>
      <c r="E103" s="14"/>
      <c r="F103" s="14"/>
      <c r="G103" s="14"/>
    </row>
    <row r="104" spans="3:7">
      <c r="C104" s="14"/>
      <c r="D104" s="14"/>
      <c r="E104" s="14"/>
      <c r="F104" s="14"/>
      <c r="G104" s="14"/>
    </row>
    <row r="105" spans="3:7">
      <c r="C105" s="14"/>
      <c r="D105" s="14"/>
      <c r="E105" s="14"/>
      <c r="F105" s="14"/>
      <c r="G105" s="14"/>
    </row>
    <row r="106" spans="3:7">
      <c r="C106" s="14"/>
      <c r="D106" s="14"/>
      <c r="E106" s="14"/>
      <c r="F106" s="14"/>
      <c r="G106" s="14"/>
    </row>
    <row r="107" spans="3:7">
      <c r="C107" s="14"/>
      <c r="D107" s="14"/>
      <c r="E107" s="14"/>
      <c r="F107" s="14"/>
      <c r="G107" s="14"/>
    </row>
    <row r="108" spans="3:7">
      <c r="C108" s="14"/>
      <c r="D108" s="14"/>
      <c r="E108" s="14"/>
      <c r="F108" s="14"/>
      <c r="G108" s="14"/>
    </row>
    <row r="109" spans="3:7">
      <c r="C109" s="14"/>
      <c r="D109" s="14"/>
      <c r="E109" s="14"/>
      <c r="F109" s="14"/>
      <c r="G109" s="14"/>
    </row>
    <row r="110" spans="3:7">
      <c r="C110" s="14"/>
      <c r="D110" s="14"/>
      <c r="E110" s="14"/>
      <c r="F110" s="14"/>
      <c r="G110" s="14"/>
    </row>
    <row r="111" spans="3:7">
      <c r="C111" s="14"/>
      <c r="D111" s="14"/>
      <c r="E111" s="14"/>
      <c r="F111" s="14"/>
      <c r="G111" s="14"/>
    </row>
    <row r="112" spans="3:7">
      <c r="C112" s="14"/>
      <c r="D112" s="14"/>
      <c r="E112" s="14"/>
      <c r="F112" s="14"/>
      <c r="G112" s="14"/>
    </row>
    <row r="113" spans="3:7">
      <c r="C113" s="14"/>
      <c r="D113" s="14"/>
      <c r="E113" s="14"/>
      <c r="F113" s="14"/>
      <c r="G113" s="14"/>
    </row>
    <row r="114" spans="3:7">
      <c r="C114" s="14"/>
      <c r="D114" s="14"/>
      <c r="E114" s="14"/>
      <c r="F114" s="14"/>
      <c r="G114" s="14"/>
    </row>
    <row r="115" spans="3:7">
      <c r="C115" s="14"/>
      <c r="D115" s="14"/>
      <c r="E115" s="14"/>
      <c r="F115" s="14"/>
      <c r="G115" s="14"/>
    </row>
    <row r="116" spans="3:7">
      <c r="C116" s="14"/>
      <c r="D116" s="14"/>
      <c r="E116" s="14"/>
      <c r="F116" s="14"/>
      <c r="G116" s="14"/>
    </row>
    <row r="117" spans="3:7">
      <c r="C117" s="14"/>
      <c r="D117" s="14"/>
      <c r="E117" s="14"/>
      <c r="F117" s="14"/>
      <c r="G117" s="14"/>
    </row>
    <row r="118" spans="3:7">
      <c r="C118" s="14"/>
      <c r="D118" s="14"/>
      <c r="E118" s="14"/>
      <c r="F118" s="14"/>
      <c r="G118" s="14"/>
    </row>
    <row r="119" spans="3:7">
      <c r="C119" s="14"/>
      <c r="D119" s="14"/>
      <c r="E119" s="14"/>
      <c r="F119" s="14"/>
      <c r="G119" s="14"/>
    </row>
    <row r="120" spans="3:7">
      <c r="C120" s="14"/>
      <c r="D120" s="14"/>
      <c r="E120" s="14"/>
      <c r="F120" s="14"/>
      <c r="G120" s="14"/>
    </row>
    <row r="121" spans="3:7">
      <c r="C121" s="14"/>
      <c r="D121" s="14"/>
      <c r="E121" s="14"/>
      <c r="F121" s="14"/>
      <c r="G121" s="14"/>
    </row>
    <row r="122" spans="3:7">
      <c r="C122" s="14"/>
      <c r="D122" s="14"/>
      <c r="E122" s="14"/>
      <c r="F122" s="14"/>
      <c r="G122" s="14"/>
    </row>
    <row r="123" spans="3:7">
      <c r="C123" s="14"/>
      <c r="D123" s="14"/>
      <c r="E123" s="14"/>
      <c r="F123" s="14"/>
      <c r="G123" s="14"/>
    </row>
    <row r="124" spans="3:7">
      <c r="C124" s="14"/>
      <c r="D124" s="14"/>
      <c r="E124" s="14"/>
      <c r="F124" s="14"/>
      <c r="G124" s="14"/>
    </row>
    <row r="125" spans="3:7">
      <c r="C125" s="14"/>
      <c r="D125" s="14"/>
      <c r="E125" s="14"/>
      <c r="F125" s="14"/>
      <c r="G125" s="14"/>
    </row>
    <row r="126" spans="3:7">
      <c r="C126" s="14"/>
      <c r="D126" s="14"/>
      <c r="E126" s="14"/>
      <c r="F126" s="14"/>
      <c r="G126" s="14"/>
    </row>
    <row r="127" spans="3:7">
      <c r="C127" s="14"/>
      <c r="D127" s="14"/>
      <c r="E127" s="14"/>
      <c r="F127" s="14"/>
      <c r="G127" s="14"/>
    </row>
    <row r="128" spans="3:7">
      <c r="C128" s="14"/>
      <c r="D128" s="14"/>
      <c r="E128" s="14"/>
      <c r="F128" s="14"/>
      <c r="G128" s="14"/>
    </row>
    <row r="129" spans="3:7">
      <c r="C129" s="14"/>
      <c r="D129" s="14"/>
      <c r="E129" s="14"/>
      <c r="F129" s="14"/>
      <c r="G129" s="14"/>
    </row>
    <row r="130" spans="3:7">
      <c r="C130" s="14"/>
      <c r="D130" s="14"/>
      <c r="E130" s="14"/>
      <c r="F130" s="14"/>
      <c r="G130" s="14"/>
    </row>
    <row r="131" spans="3:7">
      <c r="C131" s="14"/>
      <c r="D131" s="14"/>
      <c r="E131" s="14"/>
      <c r="F131" s="14"/>
      <c r="G131" s="14"/>
    </row>
    <row r="132" spans="3:7">
      <c r="C132" s="14"/>
      <c r="D132" s="14"/>
      <c r="E132" s="14"/>
      <c r="F132" s="14"/>
      <c r="G132" s="14"/>
    </row>
    <row r="133" spans="3:7">
      <c r="C133" s="14"/>
      <c r="D133" s="14"/>
      <c r="E133" s="14"/>
      <c r="F133" s="14"/>
      <c r="G133" s="14"/>
    </row>
    <row r="134" spans="3:7">
      <c r="C134" s="14"/>
      <c r="D134" s="14"/>
      <c r="E134" s="14"/>
      <c r="F134" s="14"/>
      <c r="G134" s="14"/>
    </row>
    <row r="135" spans="3:7">
      <c r="C135" s="14"/>
      <c r="D135" s="14"/>
      <c r="E135" s="14"/>
      <c r="F135" s="14"/>
      <c r="G135" s="14"/>
    </row>
    <row r="136" spans="3:7">
      <c r="C136" s="14"/>
      <c r="D136" s="14"/>
      <c r="E136" s="14"/>
      <c r="F136" s="14"/>
      <c r="G136" s="14"/>
    </row>
    <row r="137" spans="3:7">
      <c r="C137" s="14"/>
      <c r="D137" s="14"/>
      <c r="E137" s="14"/>
      <c r="F137" s="14"/>
      <c r="G137" s="14"/>
    </row>
    <row r="138" spans="3:7">
      <c r="C138" s="14"/>
      <c r="D138" s="14"/>
      <c r="E138" s="14"/>
      <c r="F138" s="14"/>
      <c r="G138" s="14"/>
    </row>
    <row r="139" spans="3:7">
      <c r="C139" s="14"/>
      <c r="D139" s="14"/>
      <c r="E139" s="14"/>
      <c r="F139" s="14"/>
      <c r="G139" s="14"/>
    </row>
    <row r="140" spans="3:7">
      <c r="C140" s="14"/>
      <c r="D140" s="14"/>
      <c r="E140" s="14"/>
      <c r="F140" s="14"/>
      <c r="G140" s="14"/>
    </row>
    <row r="141" spans="3:7">
      <c r="C141" s="14"/>
      <c r="D141" s="14"/>
      <c r="E141" s="14"/>
      <c r="F141" s="14"/>
      <c r="G141" s="14"/>
    </row>
    <row r="142" spans="3:7">
      <c r="C142" s="14"/>
      <c r="D142" s="14"/>
      <c r="E142" s="14"/>
      <c r="F142" s="14"/>
      <c r="G142" s="14"/>
    </row>
    <row r="143" spans="3:7">
      <c r="C143" s="14"/>
      <c r="D143" s="14"/>
      <c r="E143" s="14"/>
      <c r="F143" s="14"/>
      <c r="G143" s="14"/>
    </row>
    <row r="144" spans="3:7">
      <c r="C144" s="14"/>
      <c r="D144" s="14"/>
      <c r="E144" s="14"/>
      <c r="F144" s="14"/>
      <c r="G144" s="14"/>
    </row>
    <row r="145" spans="3:7">
      <c r="C145" s="14"/>
      <c r="D145" s="14"/>
      <c r="E145" s="14"/>
      <c r="F145" s="14"/>
      <c r="G145" s="14"/>
    </row>
    <row r="146" spans="3:7">
      <c r="C146" s="14"/>
      <c r="D146" s="14"/>
      <c r="E146" s="14"/>
      <c r="F146" s="14"/>
      <c r="G146" s="14"/>
    </row>
    <row r="147" spans="3:7">
      <c r="C147" s="14"/>
      <c r="D147" s="14"/>
      <c r="E147" s="14"/>
      <c r="F147" s="14"/>
      <c r="G147" s="14"/>
    </row>
    <row r="148" spans="3:7">
      <c r="C148" s="14"/>
      <c r="D148" s="14"/>
      <c r="E148" s="14"/>
      <c r="F148" s="14"/>
      <c r="G148" s="14"/>
    </row>
    <row r="149" spans="3:7">
      <c r="C149" s="14"/>
      <c r="D149" s="14"/>
      <c r="E149" s="14"/>
      <c r="F149" s="14"/>
      <c r="G149" s="14"/>
    </row>
    <row r="150" spans="3:7">
      <c r="C150" s="14"/>
      <c r="D150" s="14"/>
      <c r="E150" s="14"/>
      <c r="F150" s="14"/>
      <c r="G150" s="14"/>
    </row>
    <row r="151" spans="3:7">
      <c r="C151" s="14"/>
      <c r="D151" s="14"/>
      <c r="E151" s="14"/>
      <c r="F151" s="14"/>
      <c r="G151" s="14"/>
    </row>
    <row r="152" spans="3:7">
      <c r="C152" s="14"/>
      <c r="D152" s="14"/>
      <c r="E152" s="14"/>
      <c r="F152" s="14"/>
      <c r="G152" s="14"/>
    </row>
    <row r="153" spans="3:7">
      <c r="C153" s="14"/>
      <c r="D153" s="14"/>
      <c r="E153" s="14"/>
      <c r="F153" s="14"/>
      <c r="G153" s="14"/>
    </row>
    <row r="154" spans="3:7">
      <c r="C154" s="14"/>
      <c r="D154" s="14"/>
      <c r="E154" s="14"/>
      <c r="F154" s="14"/>
      <c r="G154" s="14"/>
    </row>
    <row r="155" spans="3:7">
      <c r="C155" s="14"/>
      <c r="D155" s="14"/>
      <c r="E155" s="14"/>
      <c r="F155" s="14"/>
      <c r="G155" s="14"/>
    </row>
    <row r="156" spans="3:7">
      <c r="C156" s="14"/>
      <c r="D156" s="14"/>
      <c r="E156" s="14"/>
      <c r="F156" s="14"/>
      <c r="G156" s="14"/>
    </row>
    <row r="157" spans="3:7">
      <c r="C157" s="14"/>
      <c r="D157" s="14"/>
      <c r="E157" s="14"/>
      <c r="F157" s="14"/>
      <c r="G157" s="14"/>
    </row>
    <row r="158" spans="3:7">
      <c r="C158" s="14"/>
      <c r="D158" s="14"/>
      <c r="E158" s="14"/>
      <c r="F158" s="14"/>
      <c r="G158" s="14"/>
    </row>
    <row r="159" spans="3:7">
      <c r="C159" s="14"/>
      <c r="D159" s="14"/>
      <c r="E159" s="14"/>
      <c r="F159" s="14"/>
      <c r="G159" s="14"/>
    </row>
    <row r="160" spans="3:7">
      <c r="C160" s="14"/>
      <c r="D160" s="14"/>
      <c r="E160" s="14"/>
      <c r="F160" s="14"/>
      <c r="G160" s="14"/>
    </row>
    <row r="161" spans="3:7">
      <c r="C161" s="14"/>
      <c r="D161" s="14"/>
      <c r="E161" s="14"/>
      <c r="F161" s="14"/>
      <c r="G161" s="14"/>
    </row>
    <row r="162" spans="3:7">
      <c r="C162" s="14"/>
      <c r="D162" s="14"/>
      <c r="E162" s="14"/>
      <c r="F162" s="14"/>
      <c r="G162" s="14"/>
    </row>
    <row r="163" spans="3:7">
      <c r="C163" s="14"/>
      <c r="D163" s="14"/>
      <c r="E163" s="14"/>
      <c r="F163" s="14"/>
      <c r="G163" s="14"/>
    </row>
    <row r="164" spans="3:7">
      <c r="C164" s="14"/>
      <c r="D164" s="14"/>
      <c r="E164" s="14"/>
      <c r="F164" s="14"/>
      <c r="G164" s="14"/>
    </row>
    <row r="165" spans="3:7">
      <c r="C165" s="14"/>
      <c r="D165" s="14"/>
      <c r="E165" s="14"/>
      <c r="F165" s="14"/>
      <c r="G165" s="14"/>
    </row>
    <row r="166" spans="3:7">
      <c r="C166" s="14"/>
      <c r="D166" s="14"/>
      <c r="E166" s="14"/>
      <c r="F166" s="14"/>
      <c r="G166" s="14"/>
    </row>
    <row r="167" spans="3:7">
      <c r="C167" s="14"/>
      <c r="D167" s="14"/>
      <c r="E167" s="14"/>
      <c r="F167" s="14"/>
      <c r="G167" s="14"/>
    </row>
    <row r="168" spans="3:7">
      <c r="C168" s="14"/>
      <c r="D168" s="14"/>
      <c r="E168" s="14"/>
      <c r="F168" s="14"/>
      <c r="G168" s="14"/>
    </row>
    <row r="169" spans="3:7">
      <c r="C169" s="14"/>
      <c r="D169" s="14"/>
      <c r="E169" s="14"/>
      <c r="F169" s="14"/>
      <c r="G169" s="14"/>
    </row>
    <row r="170" spans="3:7">
      <c r="C170" s="14"/>
      <c r="D170" s="14"/>
      <c r="E170" s="14"/>
      <c r="F170" s="14"/>
      <c r="G170" s="14"/>
    </row>
    <row r="171" spans="3:7">
      <c r="C171" s="14"/>
      <c r="D171" s="14"/>
      <c r="E171" s="14"/>
      <c r="F171" s="14"/>
      <c r="G171" s="14"/>
    </row>
    <row r="172" spans="3:7">
      <c r="C172" s="14"/>
      <c r="D172" s="14"/>
      <c r="E172" s="14"/>
      <c r="F172" s="14"/>
      <c r="G172" s="14"/>
    </row>
    <row r="173" spans="3:7">
      <c r="C173" s="14"/>
      <c r="D173" s="14"/>
      <c r="E173" s="14"/>
      <c r="F173" s="14"/>
      <c r="G173" s="14"/>
    </row>
    <row r="174" spans="3:7">
      <c r="C174" s="14"/>
      <c r="D174" s="14"/>
      <c r="E174" s="14"/>
      <c r="F174" s="14"/>
      <c r="G174" s="14"/>
    </row>
    <row r="175" spans="3:7">
      <c r="C175" s="14"/>
      <c r="D175" s="14"/>
      <c r="E175" s="14"/>
      <c r="F175" s="14"/>
      <c r="G175" s="14"/>
    </row>
    <row r="176" spans="3:7">
      <c r="C176" s="14"/>
      <c r="D176" s="14"/>
      <c r="E176" s="14"/>
      <c r="F176" s="14"/>
      <c r="G176" s="14"/>
    </row>
    <row r="177" spans="3:7">
      <c r="C177" s="14"/>
      <c r="D177" s="14"/>
      <c r="E177" s="14"/>
      <c r="F177" s="14"/>
      <c r="G177" s="14"/>
    </row>
    <row r="178" spans="3:7">
      <c r="C178" s="14"/>
      <c r="D178" s="14"/>
      <c r="E178" s="14"/>
      <c r="F178" s="14"/>
      <c r="G178" s="14"/>
    </row>
    <row r="179" spans="3:7">
      <c r="C179" s="14"/>
      <c r="D179" s="14"/>
      <c r="E179" s="14"/>
      <c r="F179" s="14"/>
      <c r="G179" s="14"/>
    </row>
    <row r="180" spans="3:7">
      <c r="C180" s="14"/>
      <c r="D180" s="14"/>
      <c r="E180" s="14"/>
      <c r="F180" s="14"/>
      <c r="G180" s="14"/>
    </row>
    <row r="181" spans="3:7">
      <c r="C181" s="14"/>
      <c r="D181" s="14"/>
      <c r="E181" s="14"/>
      <c r="F181" s="14"/>
      <c r="G181" s="14"/>
    </row>
    <row r="182" spans="3:7">
      <c r="C182" s="14"/>
      <c r="D182" s="14"/>
      <c r="E182" s="14"/>
      <c r="F182" s="14"/>
      <c r="G182" s="14"/>
    </row>
    <row r="183" spans="3:7">
      <c r="C183" s="14"/>
      <c r="D183" s="14"/>
      <c r="E183" s="14"/>
      <c r="F183" s="14"/>
      <c r="G183" s="14"/>
    </row>
    <row r="184" spans="3:7">
      <c r="C184" s="14"/>
      <c r="D184" s="14"/>
      <c r="E184" s="14"/>
      <c r="F184" s="14"/>
      <c r="G184" s="14"/>
    </row>
    <row r="185" spans="3:7">
      <c r="C185" s="14"/>
      <c r="D185" s="14"/>
      <c r="E185" s="14"/>
      <c r="F185" s="14"/>
      <c r="G185" s="14"/>
    </row>
    <row r="186" spans="3:7">
      <c r="C186" s="14"/>
      <c r="D186" s="14"/>
      <c r="E186" s="14"/>
      <c r="F186" s="14"/>
      <c r="G186" s="14"/>
    </row>
    <row r="187" spans="3:7">
      <c r="C187" s="14"/>
      <c r="D187" s="14"/>
      <c r="E187" s="14"/>
      <c r="F187" s="14"/>
      <c r="G187" s="14"/>
    </row>
    <row r="188" spans="3:7">
      <c r="C188" s="14"/>
      <c r="D188" s="14"/>
      <c r="E188" s="14"/>
      <c r="F188" s="14"/>
      <c r="G188" s="14"/>
    </row>
    <row r="189" spans="3:7">
      <c r="C189" s="14"/>
      <c r="D189" s="14"/>
      <c r="E189" s="14"/>
      <c r="F189" s="14"/>
      <c r="G189" s="14"/>
    </row>
    <row r="190" spans="3:7">
      <c r="C190" s="14"/>
      <c r="D190" s="14"/>
      <c r="E190" s="14"/>
      <c r="F190" s="14"/>
      <c r="G190" s="14"/>
    </row>
    <row r="191" spans="3:7">
      <c r="C191" s="14"/>
      <c r="D191" s="14"/>
      <c r="E191" s="14"/>
      <c r="F191" s="14"/>
      <c r="G191" s="14"/>
    </row>
    <row r="192" spans="3:7">
      <c r="C192" s="14"/>
      <c r="D192" s="14"/>
      <c r="E192" s="14"/>
      <c r="F192" s="14"/>
      <c r="G192" s="14"/>
    </row>
    <row r="193" spans="3:7">
      <c r="C193" s="14"/>
      <c r="D193" s="14"/>
      <c r="E193" s="14"/>
      <c r="F193" s="14"/>
      <c r="G193" s="14"/>
    </row>
    <row r="194" spans="3:7">
      <c r="C194" s="14"/>
      <c r="D194" s="14"/>
      <c r="E194" s="14"/>
      <c r="F194" s="14"/>
      <c r="G194" s="14"/>
    </row>
    <row r="195" spans="3:7">
      <c r="C195" s="14"/>
      <c r="D195" s="14"/>
      <c r="E195" s="14"/>
      <c r="F195" s="14"/>
      <c r="G195" s="14"/>
    </row>
    <row r="196" spans="3:7">
      <c r="C196" s="14"/>
      <c r="D196" s="14"/>
      <c r="E196" s="14"/>
      <c r="F196" s="14"/>
      <c r="G196" s="14"/>
    </row>
    <row r="197" spans="3:7">
      <c r="C197" s="14"/>
      <c r="D197" s="14"/>
      <c r="E197" s="14"/>
      <c r="F197" s="14"/>
      <c r="G197" s="14"/>
    </row>
    <row r="198" spans="3:7">
      <c r="C198" s="14"/>
      <c r="D198" s="14"/>
      <c r="E198" s="14"/>
      <c r="F198" s="14"/>
      <c r="G198" s="14"/>
    </row>
    <row r="199" spans="3:7">
      <c r="C199" s="14"/>
      <c r="D199" s="14"/>
      <c r="E199" s="14"/>
      <c r="F199" s="14"/>
      <c r="G199" s="14"/>
    </row>
    <row r="200" spans="3:7">
      <c r="C200" s="14"/>
      <c r="D200" s="14"/>
      <c r="E200" s="14"/>
      <c r="F200" s="14"/>
      <c r="G200" s="14"/>
    </row>
    <row r="201" spans="3:7">
      <c r="C201" s="14"/>
      <c r="D201" s="14"/>
      <c r="E201" s="14"/>
      <c r="F201" s="14"/>
      <c r="G201" s="14"/>
    </row>
    <row r="202" spans="3:7">
      <c r="C202" s="14"/>
      <c r="D202" s="14"/>
      <c r="E202" s="14"/>
      <c r="F202" s="14"/>
      <c r="G202" s="14"/>
    </row>
    <row r="203" spans="3:7">
      <c r="C203" s="14"/>
      <c r="D203" s="14"/>
      <c r="E203" s="14"/>
      <c r="F203" s="14"/>
      <c r="G203" s="14"/>
    </row>
    <row r="204" spans="3:7">
      <c r="C204" s="14"/>
      <c r="D204" s="14"/>
      <c r="E204" s="14"/>
      <c r="F204" s="14"/>
      <c r="G204" s="14"/>
    </row>
    <row r="205" spans="3:7">
      <c r="C205" s="14"/>
      <c r="D205" s="14"/>
      <c r="E205" s="14"/>
      <c r="F205" s="14"/>
      <c r="G205" s="14"/>
    </row>
    <row r="206" spans="3:7">
      <c r="C206" s="14"/>
      <c r="D206" s="14"/>
      <c r="E206" s="14"/>
      <c r="F206" s="14"/>
      <c r="G206" s="14"/>
    </row>
    <row r="207" spans="3:7">
      <c r="C207" s="14"/>
      <c r="D207" s="14"/>
      <c r="E207" s="14"/>
      <c r="F207" s="14"/>
      <c r="G207" s="14"/>
    </row>
    <row r="208" spans="3:7">
      <c r="C208" s="14"/>
      <c r="D208" s="14"/>
      <c r="E208" s="14"/>
      <c r="F208" s="14"/>
      <c r="G208" s="14"/>
    </row>
    <row r="209" spans="3:7">
      <c r="C209" s="14"/>
      <c r="D209" s="14"/>
      <c r="E209" s="14"/>
      <c r="F209" s="14"/>
      <c r="G209" s="14"/>
    </row>
    <row r="210" spans="3:7">
      <c r="C210" s="14"/>
      <c r="D210" s="14"/>
      <c r="E210" s="14"/>
      <c r="F210" s="14"/>
      <c r="G210" s="14"/>
    </row>
    <row r="211" spans="3:7">
      <c r="C211" s="14"/>
      <c r="D211" s="14"/>
      <c r="E211" s="14"/>
      <c r="F211" s="14"/>
      <c r="G211" s="14"/>
    </row>
    <row r="212" spans="3:7">
      <c r="C212" s="14"/>
      <c r="D212" s="14"/>
      <c r="E212" s="14"/>
      <c r="F212" s="14"/>
      <c r="G212" s="14"/>
    </row>
    <row r="213" spans="3:7">
      <c r="C213" s="14"/>
      <c r="D213" s="14"/>
      <c r="E213" s="14"/>
      <c r="F213" s="14"/>
      <c r="G213" s="14"/>
    </row>
    <row r="214" spans="3:7">
      <c r="C214" s="14"/>
      <c r="D214" s="14"/>
      <c r="E214" s="14"/>
      <c r="F214" s="14"/>
      <c r="G214" s="14"/>
    </row>
    <row r="215" spans="3:7">
      <c r="C215" s="14"/>
      <c r="D215" s="14"/>
      <c r="E215" s="14"/>
      <c r="F215" s="14"/>
      <c r="G215" s="14"/>
    </row>
    <row r="216" spans="3:7">
      <c r="C216" s="14"/>
      <c r="D216" s="14"/>
      <c r="E216" s="14"/>
      <c r="F216" s="14"/>
      <c r="G216" s="14"/>
    </row>
    <row r="217" spans="3:7">
      <c r="C217" s="14"/>
      <c r="D217" s="14"/>
      <c r="E217" s="14"/>
      <c r="F217" s="14"/>
      <c r="G217" s="14"/>
    </row>
    <row r="218" spans="3:7">
      <c r="C218" s="14"/>
      <c r="D218" s="14"/>
      <c r="E218" s="14"/>
      <c r="F218" s="14"/>
      <c r="G218" s="14"/>
    </row>
    <row r="219" spans="3:7">
      <c r="C219" s="14"/>
      <c r="D219" s="14"/>
      <c r="E219" s="14"/>
      <c r="F219" s="14"/>
      <c r="G219" s="14"/>
    </row>
    <row r="220" spans="3:7">
      <c r="C220" s="14"/>
      <c r="D220" s="14"/>
      <c r="E220" s="14"/>
      <c r="F220" s="14"/>
      <c r="G220" s="14"/>
    </row>
    <row r="221" spans="3:7">
      <c r="C221" s="14"/>
      <c r="D221" s="14"/>
      <c r="E221" s="14"/>
      <c r="F221" s="14"/>
      <c r="G221" s="14"/>
    </row>
    <row r="222" spans="3:7">
      <c r="C222" s="14"/>
      <c r="D222" s="14"/>
      <c r="E222" s="14"/>
      <c r="F222" s="14"/>
      <c r="G222" s="14"/>
    </row>
    <row r="223" spans="3:7">
      <c r="C223" s="14"/>
      <c r="D223" s="14"/>
      <c r="E223" s="14"/>
      <c r="F223" s="14"/>
      <c r="G223" s="14"/>
    </row>
    <row r="224" spans="3:7">
      <c r="C224" s="14"/>
      <c r="D224" s="14"/>
      <c r="E224" s="14"/>
      <c r="F224" s="14"/>
      <c r="G224" s="14"/>
    </row>
    <row r="225" spans="3:7">
      <c r="C225" s="14"/>
      <c r="D225" s="14"/>
      <c r="E225" s="14"/>
      <c r="F225" s="14"/>
      <c r="G225" s="14"/>
    </row>
    <row r="226" spans="3:7">
      <c r="C226" s="14"/>
      <c r="D226" s="14"/>
      <c r="E226" s="14"/>
      <c r="F226" s="14"/>
      <c r="G226" s="14"/>
    </row>
    <row r="227" spans="3:7">
      <c r="C227" s="14"/>
      <c r="D227" s="14"/>
      <c r="E227" s="14"/>
      <c r="F227" s="14"/>
      <c r="G227" s="14"/>
    </row>
    <row r="228" spans="3:7">
      <c r="C228" s="14"/>
      <c r="D228" s="14"/>
      <c r="E228" s="14"/>
      <c r="F228" s="14"/>
      <c r="G228" s="14"/>
    </row>
    <row r="229" spans="3:7">
      <c r="C229" s="14"/>
      <c r="D229" s="14"/>
      <c r="E229" s="14"/>
      <c r="F229" s="14"/>
      <c r="G229" s="14"/>
    </row>
    <row r="230" spans="3:7">
      <c r="C230" s="14"/>
      <c r="D230" s="14"/>
      <c r="E230" s="14"/>
      <c r="F230" s="14"/>
      <c r="G230" s="14"/>
    </row>
    <row r="231" spans="3:7">
      <c r="C231" s="14"/>
      <c r="D231" s="14"/>
      <c r="E231" s="14"/>
      <c r="F231" s="14"/>
      <c r="G231" s="14"/>
    </row>
    <row r="232" spans="3:7">
      <c r="C232" s="14"/>
      <c r="D232" s="14"/>
      <c r="E232" s="14"/>
      <c r="F232" s="14"/>
      <c r="G232" s="14"/>
    </row>
    <row r="233" spans="3:7">
      <c r="C233" s="14"/>
      <c r="D233" s="14"/>
      <c r="E233" s="14"/>
      <c r="F233" s="14"/>
      <c r="G233" s="14"/>
    </row>
    <row r="234" spans="3:7">
      <c r="C234" s="14"/>
      <c r="D234" s="14"/>
      <c r="E234" s="14"/>
      <c r="F234" s="14"/>
      <c r="G234" s="14"/>
    </row>
    <row r="235" spans="3:7">
      <c r="C235" s="14"/>
      <c r="D235" s="14"/>
      <c r="E235" s="14"/>
      <c r="F235" s="14"/>
      <c r="G235" s="14"/>
    </row>
    <row r="236" spans="3:7">
      <c r="C236" s="14"/>
      <c r="D236" s="14"/>
      <c r="E236" s="14"/>
      <c r="F236" s="14"/>
      <c r="G236" s="14"/>
    </row>
    <row r="237" spans="3:7">
      <c r="C237" s="14"/>
      <c r="D237" s="14"/>
      <c r="E237" s="14"/>
      <c r="F237" s="14"/>
      <c r="G237" s="14"/>
    </row>
    <row r="238" spans="3:7">
      <c r="C238" s="14"/>
      <c r="D238" s="14"/>
      <c r="E238" s="14"/>
      <c r="F238" s="14"/>
      <c r="G238" s="14"/>
    </row>
    <row r="239" spans="3:7">
      <c r="C239" s="14"/>
      <c r="D239" s="14"/>
      <c r="E239" s="14"/>
      <c r="F239" s="14"/>
      <c r="G239" s="14"/>
    </row>
    <row r="240" spans="3:7">
      <c r="C240" s="14"/>
      <c r="D240" s="14"/>
      <c r="E240" s="14"/>
      <c r="F240" s="14"/>
      <c r="G240" s="14"/>
    </row>
    <row r="241" spans="3:7">
      <c r="C241" s="14"/>
      <c r="D241" s="14"/>
      <c r="E241" s="14"/>
      <c r="F241" s="14"/>
      <c r="G241" s="14"/>
    </row>
    <row r="242" spans="3:7">
      <c r="C242" s="14"/>
      <c r="D242" s="14"/>
      <c r="E242" s="14"/>
      <c r="F242" s="14"/>
      <c r="G242" s="14"/>
    </row>
    <row r="243" spans="3:7">
      <c r="C243" s="14"/>
      <c r="D243" s="14"/>
      <c r="E243" s="14"/>
      <c r="F243" s="14"/>
      <c r="G243" s="14"/>
    </row>
    <row r="244" spans="3:7">
      <c r="C244" s="14"/>
      <c r="D244" s="14"/>
      <c r="E244" s="14"/>
      <c r="F244" s="14"/>
      <c r="G244" s="14"/>
    </row>
    <row r="245" spans="3:7">
      <c r="C245" s="14"/>
      <c r="D245" s="14"/>
      <c r="E245" s="14"/>
      <c r="F245" s="14"/>
      <c r="G245" s="14"/>
    </row>
    <row r="246" spans="3:7">
      <c r="C246" s="14"/>
      <c r="D246" s="14"/>
      <c r="E246" s="14"/>
      <c r="F246" s="14"/>
      <c r="G246" s="14"/>
    </row>
    <row r="247" spans="3:7">
      <c r="C247" s="14"/>
      <c r="D247" s="14"/>
      <c r="E247" s="14"/>
      <c r="F247" s="14"/>
      <c r="G247" s="14"/>
    </row>
    <row r="248" spans="3:7">
      <c r="C248" s="14"/>
      <c r="D248" s="14"/>
      <c r="E248" s="14"/>
      <c r="F248" s="14"/>
      <c r="G248" s="14"/>
    </row>
    <row r="249" spans="3:7">
      <c r="C249" s="14"/>
      <c r="D249" s="14"/>
      <c r="E249" s="14"/>
      <c r="F249" s="14"/>
      <c r="G249" s="14"/>
    </row>
    <row r="250" spans="3:7">
      <c r="C250" s="14"/>
      <c r="D250" s="14"/>
      <c r="E250" s="14"/>
      <c r="F250" s="14"/>
      <c r="G250" s="14"/>
    </row>
    <row r="251" spans="3:7">
      <c r="C251" s="14"/>
      <c r="D251" s="14"/>
      <c r="E251" s="14"/>
      <c r="F251" s="14"/>
      <c r="G251" s="14"/>
    </row>
    <row r="252" spans="3:7">
      <c r="C252" s="14"/>
      <c r="D252" s="14"/>
      <c r="E252" s="14"/>
      <c r="F252" s="14"/>
      <c r="G252" s="14"/>
    </row>
    <row r="253" spans="3:7">
      <c r="C253" s="14"/>
      <c r="D253" s="14"/>
      <c r="E253" s="14"/>
      <c r="F253" s="14"/>
      <c r="G253" s="14"/>
    </row>
    <row r="254" spans="3:7">
      <c r="C254" s="14"/>
      <c r="D254" s="14"/>
      <c r="E254" s="14"/>
      <c r="F254" s="14"/>
      <c r="G254" s="14"/>
    </row>
    <row r="255" spans="3:7">
      <c r="C255" s="14"/>
      <c r="D255" s="14"/>
      <c r="E255" s="14"/>
      <c r="F255" s="14"/>
      <c r="G255" s="14"/>
    </row>
    <row r="256" spans="3:7">
      <c r="C256" s="14"/>
      <c r="D256" s="14"/>
      <c r="E256" s="14"/>
      <c r="F256" s="14"/>
      <c r="G256" s="14"/>
    </row>
    <row r="257" spans="3:7">
      <c r="C257" s="14"/>
      <c r="D257" s="14"/>
      <c r="E257" s="14"/>
      <c r="F257" s="14"/>
      <c r="G257" s="14"/>
    </row>
    <row r="258" spans="3:7">
      <c r="C258" s="14"/>
      <c r="D258" s="14"/>
      <c r="E258" s="14"/>
      <c r="F258" s="14"/>
      <c r="G258" s="14"/>
    </row>
    <row r="259" spans="3:7">
      <c r="C259" s="14"/>
      <c r="D259" s="14"/>
      <c r="E259" s="14"/>
      <c r="F259" s="14"/>
      <c r="G259" s="14"/>
    </row>
    <row r="260" spans="3:7">
      <c r="C260" s="14"/>
      <c r="D260" s="14"/>
      <c r="E260" s="14"/>
      <c r="F260" s="14"/>
      <c r="G260" s="14"/>
    </row>
    <row r="261" spans="3:7">
      <c r="C261" s="14"/>
      <c r="D261" s="14"/>
      <c r="E261" s="14"/>
      <c r="F261" s="14"/>
      <c r="G261" s="14"/>
    </row>
    <row r="262" spans="3:7">
      <c r="C262" s="14"/>
      <c r="D262" s="14"/>
      <c r="E262" s="14"/>
      <c r="F262" s="14"/>
      <c r="G262" s="14"/>
    </row>
    <row r="263" spans="3:7">
      <c r="C263" s="14"/>
      <c r="D263" s="14"/>
      <c r="E263" s="14"/>
      <c r="F263" s="14"/>
      <c r="G263" s="14"/>
    </row>
    <row r="264" spans="3:7">
      <c r="C264" s="14"/>
      <c r="D264" s="14"/>
      <c r="E264" s="14"/>
      <c r="F264" s="14"/>
      <c r="G264" s="14"/>
    </row>
    <row r="265" spans="3:7">
      <c r="C265" s="14"/>
      <c r="D265" s="14"/>
      <c r="E265" s="14"/>
      <c r="F265" s="14"/>
      <c r="G265" s="14"/>
    </row>
    <row r="266" spans="3:7">
      <c r="C266" s="14"/>
      <c r="D266" s="14"/>
      <c r="E266" s="14"/>
      <c r="F266" s="14"/>
      <c r="G266" s="14"/>
    </row>
    <row r="267" spans="3:7">
      <c r="C267" s="14"/>
      <c r="D267" s="14"/>
      <c r="E267" s="14"/>
      <c r="F267" s="14"/>
      <c r="G267" s="14"/>
    </row>
    <row r="268" spans="3:7">
      <c r="C268" s="14"/>
      <c r="D268" s="14"/>
      <c r="E268" s="14"/>
      <c r="F268" s="14"/>
      <c r="G268" s="14"/>
    </row>
    <row r="269" spans="3:7">
      <c r="C269" s="14"/>
      <c r="D269" s="14"/>
      <c r="E269" s="14"/>
      <c r="F269" s="14"/>
      <c r="G269" s="14"/>
    </row>
    <row r="270" spans="3:7">
      <c r="C270" s="14"/>
      <c r="D270" s="14"/>
      <c r="E270" s="14"/>
      <c r="F270" s="14"/>
      <c r="G270" s="14"/>
    </row>
    <row r="271" spans="3:7">
      <c r="C271" s="14"/>
      <c r="D271" s="14"/>
      <c r="E271" s="14"/>
      <c r="F271" s="14"/>
      <c r="G271" s="14"/>
    </row>
    <row r="272" spans="3:7">
      <c r="C272" s="14"/>
      <c r="D272" s="14"/>
      <c r="E272" s="14"/>
      <c r="F272" s="14"/>
      <c r="G272" s="14"/>
    </row>
    <row r="273" spans="3:7">
      <c r="C273" s="14"/>
      <c r="D273" s="14"/>
      <c r="E273" s="14"/>
      <c r="F273" s="14"/>
      <c r="G273" s="14"/>
    </row>
    <row r="274" spans="3:7">
      <c r="C274" s="14"/>
      <c r="D274" s="14"/>
      <c r="E274" s="14"/>
      <c r="F274" s="14"/>
      <c r="G274" s="14"/>
    </row>
    <row r="275" spans="3:7">
      <c r="C275" s="14"/>
      <c r="D275" s="14"/>
      <c r="E275" s="14"/>
      <c r="F275" s="14"/>
      <c r="G275" s="14"/>
    </row>
    <row r="276" spans="3:7">
      <c r="C276" s="14"/>
      <c r="D276" s="14"/>
      <c r="E276" s="14"/>
      <c r="F276" s="14"/>
      <c r="G276" s="14"/>
    </row>
    <row r="277" spans="3:7">
      <c r="C277" s="14"/>
      <c r="D277" s="14"/>
      <c r="E277" s="14"/>
      <c r="F277" s="14"/>
      <c r="G277" s="14"/>
    </row>
    <row r="278" spans="3:7">
      <c r="C278" s="14"/>
      <c r="D278" s="14"/>
      <c r="E278" s="14"/>
      <c r="F278" s="14"/>
      <c r="G278" s="14"/>
    </row>
    <row r="279" spans="3:7">
      <c r="C279" s="14"/>
      <c r="D279" s="14"/>
      <c r="E279" s="14"/>
      <c r="F279" s="14"/>
      <c r="G279" s="14"/>
    </row>
    <row r="280" spans="3:7">
      <c r="C280" s="14"/>
      <c r="D280" s="14"/>
      <c r="E280" s="14"/>
      <c r="F280" s="14"/>
      <c r="G280" s="14"/>
    </row>
    <row r="281" spans="3:7">
      <c r="C281" s="14"/>
      <c r="D281" s="14"/>
      <c r="E281" s="14"/>
      <c r="F281" s="14"/>
      <c r="G281" s="14"/>
    </row>
    <row r="282" spans="3:7">
      <c r="C282" s="14"/>
      <c r="D282" s="14"/>
      <c r="E282" s="14"/>
      <c r="F282" s="14"/>
      <c r="G282" s="14"/>
    </row>
    <row r="283" spans="3:7">
      <c r="C283" s="14"/>
      <c r="D283" s="14"/>
      <c r="E283" s="14"/>
      <c r="F283" s="14"/>
      <c r="G283" s="14"/>
    </row>
    <row r="284" spans="3:7">
      <c r="C284" s="14"/>
      <c r="D284" s="14"/>
      <c r="E284" s="14"/>
      <c r="F284" s="14"/>
      <c r="G284" s="14"/>
    </row>
    <row r="285" spans="3:7">
      <c r="C285" s="14"/>
      <c r="D285" s="14"/>
      <c r="E285" s="14"/>
      <c r="F285" s="14"/>
      <c r="G285" s="14"/>
    </row>
    <row r="286" spans="3:7">
      <c r="C286" s="14"/>
      <c r="D286" s="14"/>
      <c r="E286" s="14"/>
      <c r="F286" s="14"/>
      <c r="G286" s="14"/>
    </row>
    <row r="287" spans="3:7">
      <c r="C287" s="14"/>
      <c r="D287" s="14"/>
      <c r="E287" s="14"/>
      <c r="F287" s="14"/>
      <c r="G287" s="14"/>
    </row>
    <row r="288" spans="3:7">
      <c r="C288" s="14"/>
      <c r="D288" s="14"/>
      <c r="E288" s="14"/>
      <c r="F288" s="14"/>
      <c r="G288" s="14"/>
    </row>
    <row r="289" spans="3:7">
      <c r="C289" s="14"/>
      <c r="D289" s="14"/>
      <c r="E289" s="14"/>
      <c r="F289" s="14"/>
      <c r="G289" s="14"/>
    </row>
    <row r="290" spans="3:7">
      <c r="C290" s="14"/>
      <c r="D290" s="14"/>
      <c r="E290" s="14"/>
      <c r="F290" s="14"/>
      <c r="G290" s="14"/>
    </row>
    <row r="291" spans="3:7">
      <c r="C291" s="14"/>
      <c r="D291" s="14"/>
      <c r="E291" s="14"/>
      <c r="F291" s="14"/>
      <c r="G291" s="14"/>
    </row>
    <row r="292" spans="3:7">
      <c r="C292" s="14"/>
      <c r="D292" s="14"/>
      <c r="E292" s="14"/>
      <c r="F292" s="14"/>
      <c r="G292" s="14"/>
    </row>
    <row r="293" spans="3:7">
      <c r="C293" s="14"/>
      <c r="D293" s="14"/>
      <c r="E293" s="14"/>
      <c r="F293" s="14"/>
      <c r="G293" s="14"/>
    </row>
    <row r="294" spans="3:7">
      <c r="C294" s="14"/>
      <c r="D294" s="14"/>
      <c r="E294" s="14"/>
      <c r="F294" s="14"/>
      <c r="G294" s="14"/>
    </row>
    <row r="295" spans="3:7">
      <c r="C295" s="14"/>
      <c r="D295" s="14"/>
      <c r="E295" s="14"/>
      <c r="F295" s="14"/>
      <c r="G295" s="14"/>
    </row>
    <row r="296" spans="3:7">
      <c r="C296" s="14"/>
      <c r="D296" s="14"/>
      <c r="E296" s="14"/>
      <c r="F296" s="14"/>
      <c r="G296" s="14"/>
    </row>
    <row r="297" spans="3:7">
      <c r="C297" s="14"/>
      <c r="D297" s="14"/>
      <c r="E297" s="14"/>
      <c r="F297" s="14"/>
      <c r="G297" s="14"/>
    </row>
    <row r="298" spans="3:7">
      <c r="C298" s="14"/>
      <c r="D298" s="14"/>
      <c r="E298" s="14"/>
      <c r="F298" s="14"/>
      <c r="G298" s="14"/>
    </row>
    <row r="299" spans="3:7">
      <c r="C299" s="14"/>
      <c r="D299" s="14"/>
      <c r="E299" s="14"/>
      <c r="F299" s="14"/>
      <c r="G299" s="14"/>
    </row>
    <row r="300" spans="3:7">
      <c r="C300" s="14"/>
      <c r="D300" s="14"/>
      <c r="E300" s="14"/>
      <c r="F300" s="14"/>
      <c r="G300" s="14"/>
    </row>
    <row r="301" spans="3:7">
      <c r="C301" s="14"/>
      <c r="D301" s="14"/>
      <c r="E301" s="14"/>
      <c r="F301" s="14"/>
      <c r="G301" s="14"/>
    </row>
    <row r="302" spans="3:7">
      <c r="C302" s="14"/>
      <c r="D302" s="14"/>
      <c r="E302" s="14"/>
      <c r="F302" s="14"/>
      <c r="G302" s="14"/>
    </row>
    <row r="303" spans="3:7">
      <c r="C303" s="14"/>
      <c r="D303" s="14"/>
      <c r="E303" s="14"/>
      <c r="F303" s="14"/>
      <c r="G303" s="14"/>
    </row>
    <row r="304" spans="3:7">
      <c r="C304" s="14"/>
      <c r="D304" s="14"/>
      <c r="E304" s="14"/>
      <c r="F304" s="14"/>
      <c r="G304" s="14"/>
    </row>
    <row r="305" spans="3:7">
      <c r="C305" s="14"/>
      <c r="D305" s="14"/>
      <c r="E305" s="14"/>
      <c r="F305" s="14"/>
      <c r="G305" s="14"/>
    </row>
    <row r="306" spans="3:7">
      <c r="C306" s="14"/>
      <c r="D306" s="14"/>
      <c r="E306" s="14"/>
      <c r="F306" s="14"/>
      <c r="G306" s="14"/>
    </row>
    <row r="307" spans="3:7">
      <c r="C307" s="14"/>
      <c r="D307" s="14"/>
      <c r="E307" s="14"/>
      <c r="F307" s="14"/>
      <c r="G307" s="14"/>
    </row>
    <row r="308" spans="3:7">
      <c r="C308" s="14"/>
      <c r="D308" s="14"/>
      <c r="E308" s="14"/>
      <c r="F308" s="14"/>
      <c r="G308" s="14"/>
    </row>
    <row r="309" spans="3:7">
      <c r="C309" s="14"/>
      <c r="D309" s="14"/>
      <c r="E309" s="14"/>
      <c r="F309" s="14"/>
      <c r="G309" s="14"/>
    </row>
    <row r="310" spans="3:7">
      <c r="C310" s="14"/>
      <c r="D310" s="14"/>
      <c r="E310" s="14"/>
      <c r="F310" s="14"/>
      <c r="G310" s="14"/>
    </row>
    <row r="311" spans="3:7">
      <c r="C311" s="14"/>
      <c r="D311" s="14"/>
      <c r="E311" s="14"/>
      <c r="F311" s="14"/>
      <c r="G311" s="14"/>
    </row>
    <row r="312" spans="3:7">
      <c r="C312" s="14"/>
      <c r="D312" s="14"/>
      <c r="E312" s="14"/>
      <c r="F312" s="14"/>
      <c r="G312" s="14"/>
    </row>
    <row r="313" spans="3:7">
      <c r="C313" s="14"/>
      <c r="D313" s="14"/>
      <c r="E313" s="14"/>
      <c r="F313" s="14"/>
      <c r="G313" s="14"/>
    </row>
    <row r="314" spans="3:7">
      <c r="C314" s="14"/>
      <c r="D314" s="14"/>
      <c r="E314" s="14"/>
      <c r="F314" s="14"/>
      <c r="G314" s="14"/>
    </row>
    <row r="315" spans="3:7">
      <c r="C315" s="14"/>
      <c r="D315" s="14"/>
      <c r="E315" s="14"/>
      <c r="F315" s="14"/>
      <c r="G315" s="14"/>
    </row>
    <row r="316" spans="3:7">
      <c r="C316" s="14"/>
      <c r="D316" s="14"/>
      <c r="E316" s="14"/>
      <c r="F316" s="14"/>
      <c r="G316" s="14"/>
    </row>
    <row r="317" spans="3:7">
      <c r="C317" s="14"/>
      <c r="D317" s="14"/>
      <c r="E317" s="14"/>
      <c r="F317" s="14"/>
      <c r="G317" s="14"/>
    </row>
    <row r="318" spans="3:7">
      <c r="C318" s="14"/>
      <c r="D318" s="14"/>
      <c r="E318" s="14"/>
      <c r="F318" s="14"/>
      <c r="G318" s="14"/>
    </row>
    <row r="319" spans="3:7">
      <c r="C319" s="14"/>
      <c r="D319" s="14"/>
      <c r="E319" s="14"/>
      <c r="F319" s="14"/>
      <c r="G319" s="14"/>
    </row>
    <row r="320" spans="3:7">
      <c r="C320" s="14"/>
      <c r="D320" s="14"/>
      <c r="E320" s="14"/>
      <c r="F320" s="14"/>
      <c r="G320" s="14"/>
    </row>
    <row r="321" spans="3:7">
      <c r="C321" s="14"/>
      <c r="D321" s="14"/>
      <c r="E321" s="14"/>
      <c r="F321" s="14"/>
      <c r="G321" s="14"/>
    </row>
    <row r="322" spans="3:7">
      <c r="C322" s="14"/>
      <c r="D322" s="14"/>
      <c r="E322" s="14"/>
      <c r="F322" s="14"/>
      <c r="G322" s="14"/>
    </row>
    <row r="323" spans="3:7">
      <c r="C323" s="14"/>
      <c r="D323" s="14"/>
      <c r="E323" s="14"/>
      <c r="F323" s="14"/>
      <c r="G323" s="14"/>
    </row>
    <row r="324" spans="3:7">
      <c r="C324" s="14"/>
      <c r="D324" s="14"/>
      <c r="E324" s="14"/>
      <c r="F324" s="14"/>
      <c r="G324" s="14"/>
    </row>
    <row r="325" spans="3:7">
      <c r="C325" s="14"/>
      <c r="D325" s="14"/>
      <c r="E325" s="14"/>
      <c r="F325" s="14"/>
      <c r="G325" s="14"/>
    </row>
    <row r="326" spans="3:7">
      <c r="C326" s="14"/>
      <c r="D326" s="14"/>
      <c r="E326" s="14"/>
      <c r="F326" s="14"/>
      <c r="G326" s="14"/>
    </row>
    <row r="327" spans="3:7">
      <c r="C327" s="14"/>
      <c r="D327" s="14"/>
      <c r="E327" s="14"/>
      <c r="F327" s="14"/>
      <c r="G327" s="14"/>
    </row>
    <row r="328" spans="3:7">
      <c r="C328" s="14"/>
      <c r="D328" s="14"/>
      <c r="E328" s="14"/>
      <c r="F328" s="14"/>
      <c r="G328" s="14"/>
    </row>
    <row r="329" spans="3:7">
      <c r="C329" s="14"/>
      <c r="D329" s="14"/>
      <c r="E329" s="14"/>
      <c r="F329" s="14"/>
      <c r="G329" s="14"/>
    </row>
    <row r="330" spans="3:7">
      <c r="C330" s="14"/>
      <c r="D330" s="14"/>
      <c r="E330" s="14"/>
      <c r="F330" s="14"/>
      <c r="G330" s="14"/>
    </row>
    <row r="331" spans="3:7">
      <c r="C331" s="14"/>
      <c r="D331" s="14"/>
      <c r="E331" s="14"/>
      <c r="F331" s="14"/>
      <c r="G331" s="14"/>
    </row>
    <row r="332" spans="3:7">
      <c r="C332" s="14"/>
      <c r="D332" s="14"/>
      <c r="E332" s="14"/>
      <c r="F332" s="14"/>
      <c r="G332" s="14"/>
    </row>
    <row r="333" spans="3:7">
      <c r="C333" s="14"/>
      <c r="D333" s="14"/>
      <c r="E333" s="14"/>
      <c r="F333" s="14"/>
      <c r="G333" s="14"/>
    </row>
    <row r="334" spans="3:7">
      <c r="C334" s="14"/>
      <c r="D334" s="14"/>
      <c r="E334" s="14"/>
      <c r="F334" s="14"/>
      <c r="G334" s="14"/>
    </row>
    <row r="335" spans="3:7">
      <c r="C335" s="14"/>
      <c r="D335" s="14"/>
      <c r="E335" s="14"/>
      <c r="F335" s="14"/>
      <c r="G335" s="14"/>
    </row>
    <row r="336" spans="3:7">
      <c r="C336" s="14"/>
      <c r="D336" s="14"/>
      <c r="E336" s="14"/>
      <c r="F336" s="14"/>
      <c r="G336" s="14"/>
    </row>
    <row r="337" spans="3:7">
      <c r="C337" s="14"/>
      <c r="D337" s="14"/>
      <c r="E337" s="14"/>
      <c r="F337" s="14"/>
      <c r="G337" s="14"/>
    </row>
    <row r="338" spans="3:7">
      <c r="C338" s="14"/>
      <c r="D338" s="14"/>
      <c r="E338" s="14"/>
      <c r="F338" s="14"/>
      <c r="G338" s="14"/>
    </row>
    <row r="339" spans="3:7">
      <c r="C339" s="14"/>
      <c r="D339" s="14"/>
      <c r="E339" s="14"/>
      <c r="F339" s="14"/>
      <c r="G339" s="14"/>
    </row>
    <row r="340" spans="3:7">
      <c r="C340" s="14"/>
      <c r="D340" s="14"/>
      <c r="E340" s="14"/>
      <c r="F340" s="14"/>
      <c r="G340" s="14"/>
    </row>
    <row r="341" spans="3:7">
      <c r="C341" s="14"/>
      <c r="D341" s="14"/>
      <c r="E341" s="14"/>
      <c r="F341" s="14"/>
      <c r="G341" s="14"/>
    </row>
    <row r="342" spans="3:7">
      <c r="C342" s="14"/>
      <c r="D342" s="14"/>
      <c r="E342" s="14"/>
      <c r="F342" s="14"/>
      <c r="G342" s="14"/>
    </row>
    <row r="343" spans="3:7">
      <c r="C343" s="14"/>
      <c r="D343" s="14"/>
      <c r="E343" s="14"/>
      <c r="F343" s="14"/>
      <c r="G343" s="14"/>
    </row>
    <row r="344" spans="3:7">
      <c r="C344" s="14"/>
      <c r="D344" s="14"/>
      <c r="E344" s="14"/>
      <c r="F344" s="14"/>
      <c r="G344" s="14"/>
    </row>
    <row r="345" spans="3:7">
      <c r="C345" s="14"/>
      <c r="D345" s="14"/>
      <c r="E345" s="14"/>
      <c r="F345" s="14"/>
      <c r="G345" s="14"/>
    </row>
    <row r="346" spans="3:7">
      <c r="C346" s="14"/>
      <c r="D346" s="14"/>
      <c r="E346" s="14"/>
      <c r="F346" s="14"/>
      <c r="G346" s="14"/>
    </row>
    <row r="347" spans="3:7">
      <c r="C347" s="14"/>
      <c r="D347" s="14"/>
      <c r="E347" s="14"/>
      <c r="F347" s="14"/>
      <c r="G347" s="14"/>
    </row>
    <row r="348" spans="3:7">
      <c r="C348" s="14"/>
      <c r="D348" s="14"/>
      <c r="E348" s="14"/>
      <c r="F348" s="14"/>
      <c r="G348" s="14"/>
    </row>
    <row r="349" spans="3:7">
      <c r="C349" s="14"/>
      <c r="D349" s="14"/>
      <c r="E349" s="14"/>
      <c r="F349" s="14"/>
      <c r="G349" s="14"/>
    </row>
    <row r="350" spans="3:7">
      <c r="C350" s="14"/>
      <c r="D350" s="14"/>
      <c r="E350" s="14"/>
      <c r="F350" s="14"/>
      <c r="G350" s="14"/>
    </row>
    <row r="351" spans="3:7">
      <c r="C351" s="14"/>
      <c r="D351" s="14"/>
      <c r="E351" s="14"/>
      <c r="F351" s="14"/>
      <c r="G351" s="14"/>
    </row>
    <row r="352" spans="3:7">
      <c r="C352" s="14"/>
      <c r="D352" s="14"/>
      <c r="E352" s="14"/>
      <c r="F352" s="14"/>
      <c r="G352" s="14"/>
    </row>
    <row r="353" spans="3:7">
      <c r="C353" s="14"/>
      <c r="D353" s="14"/>
      <c r="E353" s="14"/>
      <c r="F353" s="14"/>
      <c r="G353" s="14"/>
    </row>
    <row r="354" spans="3:7">
      <c r="C354" s="14"/>
      <c r="D354" s="14"/>
      <c r="E354" s="14"/>
      <c r="F354" s="14"/>
      <c r="G354" s="14"/>
    </row>
    <row r="355" spans="3:7">
      <c r="C355" s="14"/>
      <c r="D355" s="14"/>
      <c r="E355" s="14"/>
      <c r="F355" s="14"/>
      <c r="G355" s="14"/>
    </row>
    <row r="356" spans="3:7">
      <c r="C356" s="14"/>
      <c r="D356" s="14"/>
      <c r="E356" s="14"/>
      <c r="F356" s="14"/>
      <c r="G356" s="14"/>
    </row>
    <row r="357" spans="3:7">
      <c r="C357" s="14"/>
      <c r="D357" s="14"/>
      <c r="E357" s="14"/>
      <c r="F357" s="14"/>
      <c r="G357" s="14"/>
    </row>
    <row r="358" spans="3:7">
      <c r="C358" s="14"/>
      <c r="D358" s="14"/>
      <c r="E358" s="14"/>
      <c r="F358" s="14"/>
      <c r="G358" s="14"/>
    </row>
    <row r="359" spans="3:7">
      <c r="C359" s="14"/>
      <c r="D359" s="14"/>
      <c r="E359" s="14"/>
      <c r="F359" s="14"/>
      <c r="G359" s="14"/>
    </row>
    <row r="360" spans="3:7">
      <c r="C360" s="14"/>
      <c r="D360" s="14"/>
      <c r="E360" s="14"/>
      <c r="F360" s="14"/>
      <c r="G360" s="14"/>
    </row>
    <row r="361" spans="3:7">
      <c r="C361" s="14"/>
      <c r="D361" s="14"/>
      <c r="E361" s="14"/>
      <c r="F361" s="14"/>
      <c r="G361" s="14"/>
    </row>
    <row r="362" spans="3:7">
      <c r="C362" s="14"/>
      <c r="D362" s="14"/>
      <c r="E362" s="14"/>
      <c r="F362" s="14"/>
      <c r="G362" s="14"/>
    </row>
    <row r="363" spans="3:7">
      <c r="C363" s="14"/>
      <c r="D363" s="14"/>
      <c r="E363" s="14"/>
      <c r="F363" s="14"/>
      <c r="G363" s="14"/>
    </row>
    <row r="364" spans="3:7">
      <c r="C364" s="14"/>
      <c r="D364" s="14"/>
      <c r="E364" s="14"/>
      <c r="F364" s="14"/>
      <c r="G364" s="14"/>
    </row>
    <row r="365" spans="3:7">
      <c r="C365" s="14"/>
      <c r="D365" s="14"/>
      <c r="E365" s="14"/>
      <c r="F365" s="14"/>
      <c r="G365" s="14"/>
    </row>
    <row r="366" spans="3:7">
      <c r="C366" s="14"/>
      <c r="D366" s="14"/>
      <c r="E366" s="14"/>
      <c r="F366" s="14"/>
      <c r="G366" s="14"/>
    </row>
    <row r="367" spans="3:7">
      <c r="C367" s="14"/>
      <c r="D367" s="14"/>
      <c r="E367" s="14"/>
      <c r="F367" s="14"/>
      <c r="G367" s="14"/>
    </row>
    <row r="368" spans="3:7">
      <c r="C368" s="14"/>
      <c r="D368" s="14"/>
      <c r="E368" s="14"/>
      <c r="F368" s="14"/>
      <c r="G368" s="14"/>
    </row>
    <row r="369" spans="3:7">
      <c r="C369" s="14"/>
      <c r="D369" s="14"/>
      <c r="E369" s="14"/>
      <c r="F369" s="14"/>
      <c r="G369" s="14"/>
    </row>
    <row r="370" spans="3:7">
      <c r="C370" s="14"/>
      <c r="D370" s="14"/>
      <c r="E370" s="14"/>
      <c r="F370" s="14"/>
      <c r="G370" s="14"/>
    </row>
    <row r="371" spans="3:7">
      <c r="C371" s="14"/>
      <c r="D371" s="14"/>
      <c r="E371" s="14"/>
      <c r="F371" s="14"/>
      <c r="G371" s="14"/>
    </row>
    <row r="372" spans="3:7">
      <c r="C372" s="14"/>
      <c r="D372" s="14"/>
      <c r="E372" s="14"/>
      <c r="F372" s="14"/>
      <c r="G372" s="14"/>
    </row>
    <row r="373" spans="3:7">
      <c r="C373" s="14"/>
      <c r="D373" s="14"/>
      <c r="E373" s="14"/>
      <c r="F373" s="14"/>
      <c r="G373" s="14"/>
    </row>
    <row r="374" spans="3:7">
      <c r="C374" s="14"/>
      <c r="D374" s="14"/>
      <c r="E374" s="14"/>
      <c r="F374" s="14"/>
      <c r="G374" s="14"/>
    </row>
    <row r="375" spans="3:7">
      <c r="C375" s="14"/>
      <c r="D375" s="14"/>
      <c r="E375" s="14"/>
      <c r="F375" s="14"/>
      <c r="G375" s="14"/>
    </row>
    <row r="376" spans="3:7">
      <c r="C376" s="14"/>
      <c r="D376" s="14"/>
      <c r="E376" s="14"/>
      <c r="F376" s="14"/>
      <c r="G376" s="14"/>
    </row>
    <row r="377" spans="3:7">
      <c r="C377" s="14"/>
      <c r="D377" s="14"/>
      <c r="E377" s="14"/>
      <c r="F377" s="14"/>
      <c r="G377" s="14"/>
    </row>
    <row r="378" spans="3:7">
      <c r="C378" s="14"/>
      <c r="D378" s="14"/>
      <c r="E378" s="14"/>
      <c r="F378" s="14"/>
      <c r="G378" s="14"/>
    </row>
    <row r="379" spans="3:7">
      <c r="C379" s="14"/>
      <c r="D379" s="14"/>
      <c r="E379" s="14"/>
      <c r="F379" s="14"/>
      <c r="G379" s="14"/>
    </row>
    <row r="380" spans="3:7">
      <c r="C380" s="14"/>
      <c r="D380" s="14"/>
      <c r="E380" s="14"/>
      <c r="F380" s="14"/>
      <c r="G380" s="14"/>
    </row>
    <row r="381" spans="3:7">
      <c r="C381" s="14"/>
      <c r="D381" s="14"/>
      <c r="E381" s="14"/>
      <c r="F381" s="14"/>
      <c r="G381" s="14"/>
    </row>
    <row r="382" spans="3:7">
      <c r="C382" s="14"/>
      <c r="D382" s="14"/>
      <c r="E382" s="14"/>
      <c r="F382" s="14"/>
      <c r="G382" s="14"/>
    </row>
    <row r="383" spans="3:7">
      <c r="C383" s="14"/>
      <c r="D383" s="14"/>
      <c r="E383" s="14"/>
      <c r="F383" s="14"/>
      <c r="G383" s="14"/>
    </row>
    <row r="384" spans="3:7">
      <c r="C384" s="14"/>
      <c r="D384" s="14"/>
      <c r="E384" s="14"/>
      <c r="F384" s="14"/>
      <c r="G384" s="14"/>
    </row>
    <row r="385" spans="3:7">
      <c r="C385" s="14"/>
      <c r="D385" s="14"/>
      <c r="E385" s="14"/>
      <c r="F385" s="14"/>
      <c r="G385" s="14"/>
    </row>
    <row r="386" spans="3:7">
      <c r="C386" s="14"/>
      <c r="D386" s="14"/>
      <c r="E386" s="14"/>
      <c r="F386" s="14"/>
      <c r="G386" s="14"/>
    </row>
    <row r="387" spans="3:7">
      <c r="C387" s="14"/>
      <c r="D387" s="14"/>
      <c r="E387" s="14"/>
      <c r="F387" s="14"/>
      <c r="G387" s="14"/>
    </row>
    <row r="388" spans="3:7">
      <c r="C388" s="14"/>
      <c r="D388" s="14"/>
      <c r="E388" s="14"/>
      <c r="F388" s="14"/>
      <c r="G388" s="14"/>
    </row>
    <row r="389" spans="3:7">
      <c r="C389" s="14"/>
      <c r="D389" s="14"/>
      <c r="E389" s="14"/>
      <c r="F389" s="14"/>
      <c r="G389" s="14"/>
    </row>
    <row r="390" spans="3:7">
      <c r="C390" s="14"/>
      <c r="D390" s="14"/>
      <c r="E390" s="14"/>
      <c r="F390" s="14"/>
      <c r="G390" s="14"/>
    </row>
    <row r="391" spans="3:7">
      <c r="C391" s="14"/>
      <c r="D391" s="14"/>
      <c r="E391" s="14"/>
      <c r="F391" s="14"/>
      <c r="G391" s="14"/>
    </row>
    <row r="392" spans="3:7">
      <c r="C392" s="14"/>
      <c r="D392" s="14"/>
      <c r="E392" s="14"/>
      <c r="F392" s="14"/>
      <c r="G392" s="14"/>
    </row>
    <row r="393" spans="3:7">
      <c r="C393" s="14"/>
      <c r="D393" s="14"/>
      <c r="E393" s="14"/>
      <c r="F393" s="14"/>
      <c r="G393" s="14"/>
    </row>
    <row r="394" spans="3:7">
      <c r="C394" s="14"/>
      <c r="D394" s="14"/>
      <c r="E394" s="14"/>
      <c r="F394" s="14"/>
      <c r="G394" s="14"/>
    </row>
    <row r="395" spans="3:7">
      <c r="C395" s="14"/>
      <c r="D395" s="14"/>
      <c r="E395" s="14"/>
      <c r="F395" s="14"/>
      <c r="G395" s="14"/>
    </row>
    <row r="396" spans="3:7">
      <c r="C396" s="14"/>
      <c r="D396" s="14"/>
      <c r="E396" s="14"/>
      <c r="F396" s="14"/>
      <c r="G396" s="14"/>
    </row>
    <row r="397" spans="3:7">
      <c r="C397" s="14"/>
      <c r="D397" s="14"/>
      <c r="E397" s="14"/>
      <c r="F397" s="14"/>
      <c r="G397" s="14"/>
    </row>
    <row r="398" spans="3:7">
      <c r="C398" s="14"/>
      <c r="D398" s="14"/>
      <c r="E398" s="14"/>
      <c r="F398" s="14"/>
      <c r="G398" s="14"/>
    </row>
    <row r="399" spans="3:7">
      <c r="C399" s="14"/>
      <c r="D399" s="14"/>
      <c r="E399" s="14"/>
      <c r="F399" s="14"/>
      <c r="G399" s="14"/>
    </row>
    <row r="400" spans="3:7">
      <c r="C400" s="14"/>
      <c r="D400" s="14"/>
      <c r="E400" s="14"/>
      <c r="F400" s="14"/>
      <c r="G400" s="14"/>
    </row>
    <row r="401" spans="3:7">
      <c r="C401" s="14"/>
      <c r="D401" s="14"/>
      <c r="E401" s="14"/>
      <c r="F401" s="14"/>
      <c r="G401" s="14"/>
    </row>
    <row r="402" spans="3:7">
      <c r="C402" s="14"/>
      <c r="D402" s="14"/>
      <c r="E402" s="14"/>
      <c r="F402" s="14"/>
      <c r="G402" s="14"/>
    </row>
    <row r="403" spans="3:7">
      <c r="C403" s="14"/>
      <c r="D403" s="14"/>
      <c r="E403" s="14"/>
      <c r="F403" s="14"/>
      <c r="G403" s="14"/>
    </row>
    <row r="404" spans="3:7">
      <c r="C404" s="14"/>
      <c r="D404" s="14"/>
      <c r="E404" s="14"/>
      <c r="F404" s="14"/>
      <c r="G404" s="14"/>
    </row>
    <row r="405" spans="3:7">
      <c r="C405" s="14"/>
      <c r="D405" s="14"/>
      <c r="E405" s="14"/>
      <c r="F405" s="14"/>
      <c r="G405" s="14"/>
    </row>
    <row r="406" spans="3:7">
      <c r="C406" s="14"/>
      <c r="D406" s="14"/>
      <c r="E406" s="14"/>
      <c r="F406" s="14"/>
      <c r="G406" s="14"/>
    </row>
    <row r="407" spans="3:7">
      <c r="C407" s="14"/>
      <c r="D407" s="14"/>
      <c r="E407" s="14"/>
      <c r="F407" s="14"/>
      <c r="G407" s="14"/>
    </row>
    <row r="408" spans="3:7">
      <c r="C408" s="14"/>
      <c r="D408" s="14"/>
      <c r="E408" s="14"/>
      <c r="F408" s="14"/>
      <c r="G408" s="14"/>
    </row>
    <row r="409" spans="3:7">
      <c r="C409" s="14"/>
      <c r="D409" s="14"/>
      <c r="E409" s="14"/>
      <c r="F409" s="14"/>
      <c r="G409" s="14"/>
    </row>
    <row r="410" spans="3:7">
      <c r="C410" s="14"/>
      <c r="D410" s="14"/>
      <c r="E410" s="14"/>
      <c r="F410" s="14"/>
      <c r="G410" s="14"/>
    </row>
    <row r="411" spans="3:7">
      <c r="C411" s="14"/>
      <c r="D411" s="14"/>
      <c r="E411" s="14"/>
      <c r="F411" s="14"/>
      <c r="G411" s="14"/>
    </row>
    <row r="412" spans="3:7">
      <c r="C412" s="14"/>
      <c r="D412" s="14"/>
      <c r="E412" s="14"/>
      <c r="F412" s="14"/>
      <c r="G412" s="14"/>
    </row>
    <row r="413" spans="3:7">
      <c r="C413" s="14"/>
      <c r="D413" s="14"/>
      <c r="E413" s="14"/>
      <c r="F413" s="14"/>
      <c r="G413" s="14"/>
    </row>
    <row r="414" spans="3:7">
      <c r="C414" s="14"/>
      <c r="D414" s="14"/>
      <c r="E414" s="14"/>
      <c r="F414" s="14"/>
      <c r="G414" s="14"/>
    </row>
    <row r="415" spans="3:7">
      <c r="C415" s="14"/>
      <c r="D415" s="14"/>
      <c r="E415" s="14"/>
      <c r="F415" s="14"/>
      <c r="G415" s="14"/>
    </row>
    <row r="416" spans="3:7">
      <c r="C416" s="14"/>
      <c r="D416" s="14"/>
      <c r="E416" s="14"/>
      <c r="F416" s="14"/>
      <c r="G416" s="14"/>
    </row>
    <row r="417" spans="3:7">
      <c r="C417" s="14"/>
      <c r="D417" s="14"/>
      <c r="E417" s="14"/>
      <c r="F417" s="14"/>
      <c r="G417" s="14"/>
    </row>
    <row r="418" spans="3:7">
      <c r="C418" s="14"/>
      <c r="D418" s="14"/>
      <c r="E418" s="14"/>
      <c r="F418" s="14"/>
      <c r="G418" s="14"/>
    </row>
    <row r="419" spans="3:7">
      <c r="C419" s="14"/>
      <c r="D419" s="14"/>
      <c r="E419" s="14"/>
      <c r="F419" s="14"/>
      <c r="G419" s="14"/>
    </row>
    <row r="420" spans="3:7">
      <c r="C420" s="14"/>
      <c r="D420" s="14"/>
      <c r="E420" s="14"/>
      <c r="F420" s="14"/>
      <c r="G420" s="14"/>
    </row>
    <row r="421" spans="3:7">
      <c r="C421" s="14"/>
      <c r="D421" s="14"/>
      <c r="E421" s="14"/>
      <c r="F421" s="14"/>
      <c r="G421" s="14"/>
    </row>
    <row r="422" spans="3:7">
      <c r="C422" s="14"/>
      <c r="D422" s="14"/>
      <c r="E422" s="14"/>
      <c r="F422" s="14"/>
      <c r="G422" s="14"/>
    </row>
    <row r="423" spans="3:7">
      <c r="C423" s="14"/>
      <c r="D423" s="14"/>
      <c r="E423" s="14"/>
      <c r="F423" s="14"/>
      <c r="G423" s="14"/>
    </row>
    <row r="424" spans="3:7">
      <c r="C424" s="14"/>
      <c r="D424" s="14"/>
      <c r="E424" s="14"/>
      <c r="F424" s="14"/>
      <c r="G424" s="14"/>
    </row>
    <row r="425" spans="3:7">
      <c r="C425" s="14"/>
      <c r="D425" s="14"/>
      <c r="E425" s="14"/>
      <c r="F425" s="14"/>
      <c r="G425" s="14"/>
    </row>
    <row r="426" spans="3:7">
      <c r="C426" s="14"/>
      <c r="D426" s="14"/>
      <c r="E426" s="14"/>
      <c r="F426" s="14"/>
      <c r="G426" s="14"/>
    </row>
    <row r="427" spans="3:7">
      <c r="C427" s="14"/>
      <c r="D427" s="14"/>
      <c r="E427" s="14"/>
      <c r="F427" s="14"/>
      <c r="G427" s="14"/>
    </row>
    <row r="428" spans="3:7">
      <c r="C428" s="14"/>
      <c r="D428" s="14"/>
      <c r="E428" s="14"/>
      <c r="F428" s="14"/>
      <c r="G428" s="14"/>
    </row>
    <row r="429" spans="3:7">
      <c r="C429" s="14"/>
      <c r="D429" s="14"/>
      <c r="E429" s="14"/>
      <c r="F429" s="14"/>
      <c r="G429" s="14"/>
    </row>
    <row r="430" spans="3:7">
      <c r="C430" s="14"/>
      <c r="D430" s="14"/>
      <c r="E430" s="14"/>
      <c r="F430" s="14"/>
      <c r="G430" s="14"/>
    </row>
    <row r="431" spans="3:7">
      <c r="C431" s="14"/>
      <c r="D431" s="14"/>
      <c r="E431" s="14"/>
      <c r="F431" s="14"/>
      <c r="G431" s="14"/>
    </row>
    <row r="432" spans="3:7">
      <c r="C432" s="14"/>
      <c r="D432" s="14"/>
      <c r="E432" s="14"/>
      <c r="F432" s="14"/>
      <c r="G432" s="14"/>
    </row>
    <row r="433" spans="3:7">
      <c r="C433" s="14"/>
      <c r="D433" s="14"/>
      <c r="E433" s="14"/>
      <c r="F433" s="14"/>
      <c r="G433" s="14"/>
    </row>
    <row r="434" spans="3:7">
      <c r="C434" s="14"/>
      <c r="D434" s="14"/>
      <c r="E434" s="14"/>
      <c r="F434" s="14"/>
      <c r="G434" s="14"/>
    </row>
    <row r="435" spans="3:7">
      <c r="C435" s="14"/>
      <c r="D435" s="14"/>
      <c r="E435" s="14"/>
      <c r="F435" s="14"/>
      <c r="G435" s="14"/>
    </row>
    <row r="436" spans="3:7">
      <c r="C436" s="14"/>
      <c r="D436" s="14"/>
      <c r="E436" s="14"/>
      <c r="F436" s="14"/>
      <c r="G436" s="14"/>
    </row>
    <row r="437" spans="3:7">
      <c r="C437" s="14"/>
      <c r="D437" s="14"/>
      <c r="E437" s="14"/>
      <c r="F437" s="14"/>
      <c r="G437" s="14"/>
    </row>
    <row r="438" spans="3:7">
      <c r="C438" s="14"/>
      <c r="D438" s="14"/>
      <c r="E438" s="14"/>
      <c r="F438" s="14"/>
      <c r="G438" s="14"/>
    </row>
    <row r="439" spans="3:7">
      <c r="C439" s="14"/>
      <c r="D439" s="14"/>
      <c r="E439" s="14"/>
      <c r="F439" s="14"/>
      <c r="G439" s="14"/>
    </row>
    <row r="440" spans="3:7">
      <c r="C440" s="14"/>
      <c r="D440" s="14"/>
      <c r="E440" s="14"/>
      <c r="F440" s="14"/>
      <c r="G440" s="14"/>
    </row>
    <row r="441" spans="3:7">
      <c r="C441" s="14"/>
      <c r="D441" s="14"/>
      <c r="E441" s="14"/>
      <c r="F441" s="14"/>
      <c r="G441" s="14"/>
    </row>
    <row r="442" spans="3:7">
      <c r="C442" s="14"/>
      <c r="D442" s="14"/>
      <c r="E442" s="14"/>
      <c r="F442" s="14"/>
      <c r="G442" s="14"/>
    </row>
    <row r="443" spans="3:7">
      <c r="C443" s="14"/>
      <c r="D443" s="14"/>
      <c r="E443" s="14"/>
      <c r="F443" s="14"/>
      <c r="G443" s="14"/>
    </row>
    <row r="444" spans="3:7">
      <c r="C444" s="14"/>
      <c r="D444" s="14"/>
      <c r="E444" s="14"/>
      <c r="F444" s="14"/>
      <c r="G444" s="14"/>
    </row>
    <row r="445" spans="3:7">
      <c r="C445" s="14"/>
      <c r="D445" s="14"/>
      <c r="E445" s="14"/>
      <c r="F445" s="14"/>
      <c r="G445" s="14"/>
    </row>
    <row r="446" spans="3:7">
      <c r="C446" s="14"/>
      <c r="D446" s="14"/>
      <c r="E446" s="14"/>
      <c r="F446" s="14"/>
      <c r="G446" s="14"/>
    </row>
    <row r="447" spans="3:7">
      <c r="C447" s="14"/>
      <c r="D447" s="14"/>
      <c r="E447" s="14"/>
      <c r="F447" s="14"/>
      <c r="G447" s="14"/>
    </row>
    <row r="448" spans="3:7">
      <c r="C448" s="14"/>
      <c r="D448" s="14"/>
      <c r="E448" s="14"/>
      <c r="F448" s="14"/>
      <c r="G448" s="14"/>
    </row>
    <row r="449" spans="3:7">
      <c r="C449" s="14"/>
      <c r="D449" s="14"/>
      <c r="E449" s="14"/>
      <c r="F449" s="14"/>
      <c r="G449" s="14"/>
    </row>
    <row r="450" spans="3:7">
      <c r="C450" s="14"/>
      <c r="D450" s="14"/>
      <c r="E450" s="14"/>
      <c r="F450" s="14"/>
      <c r="G450" s="14"/>
    </row>
    <row r="451" spans="3:7">
      <c r="C451" s="14"/>
      <c r="D451" s="14"/>
      <c r="E451" s="14"/>
      <c r="F451" s="14"/>
      <c r="G451" s="14"/>
    </row>
    <row r="452" spans="3:7">
      <c r="C452" s="14"/>
      <c r="D452" s="14"/>
      <c r="E452" s="14"/>
      <c r="F452" s="14"/>
      <c r="G452" s="14"/>
    </row>
    <row r="453" spans="3:7">
      <c r="C453" s="14"/>
      <c r="D453" s="14"/>
      <c r="E453" s="14"/>
      <c r="F453" s="14"/>
      <c r="G453" s="14"/>
    </row>
    <row r="454" spans="3:7">
      <c r="C454" s="14"/>
      <c r="D454" s="14"/>
      <c r="E454" s="14"/>
      <c r="F454" s="14"/>
      <c r="G454" s="14"/>
    </row>
    <row r="455" spans="3:7">
      <c r="C455" s="14"/>
      <c r="D455" s="14"/>
      <c r="E455" s="14"/>
      <c r="F455" s="14"/>
      <c r="G455" s="14"/>
    </row>
    <row r="456" spans="3:7">
      <c r="C456" s="14"/>
      <c r="D456" s="14"/>
      <c r="E456" s="14"/>
      <c r="F456" s="14"/>
      <c r="G456" s="14"/>
    </row>
    <row r="457" spans="3:7">
      <c r="C457" s="14"/>
      <c r="D457" s="14"/>
      <c r="E457" s="14"/>
      <c r="F457" s="14"/>
      <c r="G457" s="14"/>
    </row>
    <row r="458" spans="3:7">
      <c r="C458" s="14"/>
      <c r="D458" s="14"/>
      <c r="E458" s="14"/>
      <c r="F458" s="14"/>
      <c r="G458" s="14"/>
    </row>
    <row r="459" spans="3:7">
      <c r="C459" s="14"/>
      <c r="D459" s="14"/>
      <c r="E459" s="14"/>
      <c r="F459" s="14"/>
      <c r="G459" s="14"/>
    </row>
    <row r="460" spans="3:7">
      <c r="C460" s="14"/>
      <c r="D460" s="14"/>
      <c r="E460" s="14"/>
      <c r="F460" s="14"/>
      <c r="G460" s="14"/>
    </row>
    <row r="461" spans="3:7">
      <c r="C461" s="14"/>
      <c r="D461" s="14"/>
      <c r="E461" s="14"/>
      <c r="F461" s="14"/>
      <c r="G461" s="14"/>
    </row>
    <row r="462" spans="3:7">
      <c r="C462" s="14"/>
      <c r="D462" s="14"/>
      <c r="E462" s="14"/>
      <c r="F462" s="14"/>
      <c r="G462" s="14"/>
    </row>
    <row r="463" spans="3:7">
      <c r="C463" s="14"/>
      <c r="D463" s="14"/>
      <c r="E463" s="14"/>
      <c r="F463" s="14"/>
      <c r="G463" s="14"/>
    </row>
    <row r="464" spans="3:7">
      <c r="C464" s="14"/>
      <c r="D464" s="14"/>
      <c r="E464" s="14"/>
      <c r="F464" s="14"/>
      <c r="G464" s="14"/>
    </row>
    <row r="465" spans="3:7">
      <c r="C465" s="14"/>
      <c r="D465" s="14"/>
      <c r="E465" s="14"/>
      <c r="F465" s="14"/>
      <c r="G465" s="14"/>
    </row>
    <row r="466" spans="3:7">
      <c r="C466" s="14"/>
      <c r="D466" s="14"/>
      <c r="E466" s="14"/>
      <c r="F466" s="14"/>
      <c r="G466" s="14"/>
    </row>
    <row r="467" spans="3:7">
      <c r="C467" s="14"/>
      <c r="D467" s="14"/>
      <c r="E467" s="14"/>
      <c r="F467" s="14"/>
      <c r="G467" s="14"/>
    </row>
    <row r="468" spans="3:7">
      <c r="C468" s="14"/>
      <c r="D468" s="14"/>
      <c r="E468" s="14"/>
      <c r="F468" s="14"/>
      <c r="G468" s="14"/>
    </row>
    <row r="469" spans="3:7">
      <c r="C469" s="14"/>
      <c r="D469" s="14"/>
      <c r="E469" s="14"/>
      <c r="F469" s="14"/>
      <c r="G469" s="14"/>
    </row>
    <row r="470" spans="3:7">
      <c r="C470" s="14"/>
      <c r="D470" s="14"/>
      <c r="E470" s="14"/>
      <c r="F470" s="14"/>
      <c r="G470" s="14"/>
    </row>
    <row r="471" spans="3:7">
      <c r="C471" s="14"/>
      <c r="D471" s="14"/>
      <c r="E471" s="14"/>
      <c r="F471" s="14"/>
      <c r="G471" s="14"/>
    </row>
    <row r="472" spans="3:7">
      <c r="C472" s="14"/>
      <c r="D472" s="14"/>
      <c r="E472" s="14"/>
      <c r="F472" s="14"/>
      <c r="G472" s="14"/>
    </row>
    <row r="473" spans="3:7">
      <c r="C473" s="14"/>
      <c r="D473" s="14"/>
      <c r="E473" s="14"/>
      <c r="F473" s="14"/>
      <c r="G473" s="14"/>
    </row>
    <row r="474" spans="3:7">
      <c r="C474" s="14"/>
      <c r="D474" s="14"/>
      <c r="E474" s="14"/>
      <c r="F474" s="14"/>
      <c r="G474" s="14"/>
    </row>
    <row r="475" spans="3:7">
      <c r="C475" s="14"/>
      <c r="D475" s="14"/>
      <c r="E475" s="14"/>
      <c r="F475" s="14"/>
      <c r="G475" s="14"/>
    </row>
    <row r="476" spans="3:7">
      <c r="C476" s="14"/>
      <c r="D476" s="14"/>
      <c r="E476" s="14"/>
      <c r="F476" s="14"/>
      <c r="G476" s="14"/>
    </row>
    <row r="477" spans="3:7">
      <c r="C477" s="14"/>
      <c r="D477" s="14"/>
      <c r="E477" s="14"/>
      <c r="F477" s="14"/>
      <c r="G477" s="14"/>
    </row>
    <row r="478" spans="3:7">
      <c r="C478" s="14"/>
      <c r="D478" s="14"/>
      <c r="E478" s="14"/>
      <c r="F478" s="14"/>
      <c r="G478" s="14"/>
    </row>
    <row r="479" spans="3:7">
      <c r="C479" s="14"/>
      <c r="D479" s="14"/>
      <c r="E479" s="14"/>
      <c r="F479" s="14"/>
      <c r="G479" s="14"/>
    </row>
    <row r="480" spans="3:7">
      <c r="C480" s="14"/>
      <c r="D480" s="14"/>
      <c r="E480" s="14"/>
      <c r="F480" s="14"/>
      <c r="G480" s="14"/>
    </row>
    <row r="481" spans="3:7">
      <c r="C481" s="14"/>
      <c r="D481" s="14"/>
      <c r="E481" s="14"/>
      <c r="F481" s="14"/>
      <c r="G481" s="14"/>
    </row>
    <row r="482" spans="3:7">
      <c r="C482" s="14"/>
      <c r="D482" s="14"/>
      <c r="E482" s="14"/>
      <c r="F482" s="14"/>
      <c r="G482" s="14"/>
    </row>
    <row r="483" spans="3:7">
      <c r="C483" s="14"/>
      <c r="D483" s="14"/>
      <c r="E483" s="14"/>
      <c r="F483" s="14"/>
      <c r="G483" s="14"/>
    </row>
    <row r="484" spans="3:7">
      <c r="C484" s="14"/>
      <c r="D484" s="14"/>
      <c r="E484" s="14"/>
      <c r="F484" s="14"/>
      <c r="G484" s="14"/>
    </row>
    <row r="485" spans="3:7">
      <c r="C485" s="14"/>
      <c r="D485" s="14"/>
      <c r="E485" s="14"/>
      <c r="F485" s="14"/>
      <c r="G485" s="14"/>
    </row>
    <row r="486" spans="3:7">
      <c r="C486" s="14"/>
      <c r="D486" s="14"/>
      <c r="E486" s="14"/>
      <c r="F486" s="14"/>
      <c r="G486" s="14"/>
    </row>
    <row r="487" spans="3:7">
      <c r="C487" s="14"/>
      <c r="D487" s="14"/>
      <c r="E487" s="14"/>
      <c r="F487" s="14"/>
      <c r="G487" s="14"/>
    </row>
    <row r="488" spans="3:7">
      <c r="C488" s="14"/>
      <c r="D488" s="14"/>
      <c r="E488" s="14"/>
      <c r="F488" s="14"/>
      <c r="G488" s="14"/>
    </row>
    <row r="489" spans="3:7">
      <c r="C489" s="14"/>
      <c r="D489" s="14"/>
      <c r="E489" s="14"/>
      <c r="F489" s="14"/>
      <c r="G489" s="14"/>
    </row>
    <row r="490" spans="3:7">
      <c r="C490" s="14"/>
      <c r="D490" s="14"/>
      <c r="E490" s="14"/>
      <c r="F490" s="14"/>
      <c r="G490" s="14"/>
    </row>
    <row r="491" spans="3:7">
      <c r="C491" s="14"/>
      <c r="D491" s="14"/>
      <c r="E491" s="14"/>
      <c r="F491" s="14"/>
      <c r="G491" s="14"/>
    </row>
    <row r="492" spans="3:7">
      <c r="C492" s="14"/>
      <c r="D492" s="14"/>
      <c r="E492" s="14"/>
      <c r="F492" s="14"/>
      <c r="G492" s="14"/>
    </row>
    <row r="493" spans="3:7">
      <c r="C493" s="14"/>
      <c r="D493" s="14"/>
      <c r="E493" s="14"/>
      <c r="F493" s="14"/>
      <c r="G493" s="14"/>
    </row>
    <row r="494" spans="3:7">
      <c r="C494" s="14"/>
      <c r="D494" s="14"/>
      <c r="E494" s="14"/>
      <c r="F494" s="14"/>
      <c r="G494" s="14"/>
    </row>
    <row r="495" spans="3:7">
      <c r="C495" s="14"/>
      <c r="D495" s="14"/>
      <c r="E495" s="14"/>
      <c r="F495" s="14"/>
      <c r="G495" s="14"/>
    </row>
    <row r="496" spans="3:7">
      <c r="C496" s="14"/>
      <c r="D496" s="14"/>
      <c r="E496" s="14"/>
      <c r="F496" s="14"/>
      <c r="G496" s="14"/>
    </row>
    <row r="497" spans="3:7">
      <c r="C497" s="14"/>
      <c r="D497" s="14"/>
      <c r="E497" s="14"/>
      <c r="F497" s="14"/>
      <c r="G497" s="14"/>
    </row>
    <row r="498" spans="3:7">
      <c r="C498" s="14"/>
      <c r="D498" s="14"/>
      <c r="E498" s="14"/>
      <c r="F498" s="14"/>
      <c r="G498" s="14"/>
    </row>
    <row r="499" spans="3:7">
      <c r="C499" s="14"/>
      <c r="D499" s="14"/>
      <c r="E499" s="14"/>
      <c r="F499" s="14"/>
      <c r="G499" s="14"/>
    </row>
    <row r="500" spans="3:7">
      <c r="C500" s="14"/>
      <c r="D500" s="14"/>
      <c r="E500" s="14"/>
      <c r="F500" s="14"/>
      <c r="G500" s="14"/>
    </row>
    <row r="501" spans="3:7">
      <c r="C501" s="14"/>
      <c r="D501" s="14"/>
      <c r="E501" s="14"/>
      <c r="F501" s="14"/>
      <c r="G501" s="14"/>
    </row>
    <row r="502" spans="3:7">
      <c r="C502" s="14"/>
      <c r="D502" s="14"/>
      <c r="E502" s="14"/>
      <c r="F502" s="14"/>
      <c r="G502" s="14"/>
    </row>
    <row r="503" spans="3:7">
      <c r="C503" s="14"/>
      <c r="D503" s="14"/>
      <c r="E503" s="14"/>
      <c r="F503" s="14"/>
      <c r="G503" s="14"/>
    </row>
    <row r="504" spans="3:7">
      <c r="C504" s="14"/>
      <c r="D504" s="14"/>
      <c r="E504" s="14"/>
      <c r="F504" s="14"/>
      <c r="G504" s="14"/>
    </row>
    <row r="505" spans="3:7">
      <c r="C505" s="14"/>
      <c r="D505" s="14"/>
      <c r="E505" s="14"/>
      <c r="F505" s="14"/>
      <c r="G505" s="14"/>
    </row>
    <row r="506" spans="3:7">
      <c r="C506" s="14"/>
      <c r="D506" s="14"/>
      <c r="E506" s="14"/>
      <c r="F506" s="14"/>
      <c r="G506" s="14"/>
    </row>
    <row r="507" spans="3:7">
      <c r="C507" s="14"/>
      <c r="D507" s="14"/>
      <c r="E507" s="14"/>
      <c r="F507" s="14"/>
      <c r="G507" s="14"/>
    </row>
    <row r="508" spans="3:7">
      <c r="C508" s="14"/>
      <c r="D508" s="14"/>
      <c r="E508" s="14"/>
      <c r="F508" s="14"/>
      <c r="G508" s="14"/>
    </row>
    <row r="509" spans="3:7">
      <c r="C509" s="14"/>
      <c r="D509" s="14"/>
      <c r="E509" s="14"/>
      <c r="F509" s="14"/>
      <c r="G509" s="14"/>
    </row>
    <row r="510" spans="3:7">
      <c r="C510" s="14"/>
      <c r="D510" s="14"/>
      <c r="E510" s="14"/>
      <c r="F510" s="14"/>
      <c r="G510" s="14"/>
    </row>
    <row r="511" spans="3:7">
      <c r="C511" s="14"/>
      <c r="D511" s="14"/>
      <c r="E511" s="14"/>
      <c r="F511" s="14"/>
      <c r="G511" s="14"/>
    </row>
    <row r="512" spans="3:7">
      <c r="C512" s="14"/>
      <c r="D512" s="14"/>
      <c r="E512" s="14"/>
      <c r="F512" s="14"/>
      <c r="G512" s="14"/>
    </row>
    <row r="513" spans="3:7">
      <c r="C513" s="14"/>
      <c r="D513" s="14"/>
      <c r="E513" s="14"/>
      <c r="F513" s="14"/>
      <c r="G513" s="14"/>
    </row>
    <row r="514" spans="3:7">
      <c r="C514" s="14"/>
      <c r="D514" s="14"/>
      <c r="E514" s="14"/>
      <c r="F514" s="14"/>
      <c r="G514" s="14"/>
    </row>
    <row r="515" spans="3:7">
      <c r="C515" s="14"/>
      <c r="D515" s="14"/>
      <c r="E515" s="14"/>
      <c r="F515" s="14"/>
      <c r="G515" s="14"/>
    </row>
    <row r="516" spans="3:7">
      <c r="C516" s="14"/>
      <c r="D516" s="14"/>
      <c r="E516" s="14"/>
      <c r="F516" s="14"/>
      <c r="G516" s="14"/>
    </row>
    <row r="517" spans="3:7">
      <c r="C517" s="14"/>
      <c r="D517" s="14"/>
      <c r="E517" s="14"/>
      <c r="F517" s="14"/>
      <c r="G517" s="14"/>
    </row>
    <row r="518" spans="3:7">
      <c r="C518" s="14"/>
      <c r="D518" s="14"/>
      <c r="E518" s="14"/>
      <c r="F518" s="14"/>
      <c r="G518" s="14"/>
    </row>
    <row r="519" spans="3:7">
      <c r="C519" s="14"/>
      <c r="D519" s="14"/>
      <c r="E519" s="14"/>
      <c r="F519" s="14"/>
      <c r="G519" s="14"/>
    </row>
    <row r="520" spans="3:7">
      <c r="C520" s="14"/>
      <c r="D520" s="14"/>
      <c r="E520" s="14"/>
      <c r="F520" s="14"/>
      <c r="G520" s="14"/>
    </row>
    <row r="521" spans="3:7">
      <c r="C521" s="14"/>
      <c r="D521" s="14"/>
      <c r="E521" s="14"/>
      <c r="F521" s="14"/>
      <c r="G521" s="14"/>
    </row>
    <row r="522" spans="3:7">
      <c r="C522" s="14"/>
      <c r="D522" s="14"/>
      <c r="E522" s="14"/>
      <c r="F522" s="14"/>
      <c r="G522" s="14"/>
    </row>
    <row r="523" spans="3:7">
      <c r="C523" s="14"/>
      <c r="D523" s="14"/>
      <c r="E523" s="14"/>
      <c r="F523" s="14"/>
      <c r="G523" s="14"/>
    </row>
    <row r="524" spans="3:7">
      <c r="C524" s="14"/>
      <c r="D524" s="14"/>
      <c r="E524" s="14"/>
      <c r="F524" s="14"/>
      <c r="G524" s="14"/>
    </row>
    <row r="525" spans="3:7">
      <c r="C525" s="14"/>
      <c r="D525" s="14"/>
      <c r="E525" s="14"/>
      <c r="F525" s="14"/>
      <c r="G525" s="14"/>
    </row>
    <row r="526" spans="3:7">
      <c r="C526" s="14"/>
      <c r="D526" s="14"/>
      <c r="E526" s="14"/>
      <c r="F526" s="14"/>
      <c r="G526" s="14"/>
    </row>
    <row r="527" spans="3:7">
      <c r="C527" s="14"/>
      <c r="D527" s="14"/>
      <c r="E527" s="14"/>
      <c r="F527" s="14"/>
      <c r="G527" s="14"/>
    </row>
    <row r="528" spans="3:7">
      <c r="C528" s="14"/>
      <c r="D528" s="14"/>
      <c r="E528" s="14"/>
      <c r="F528" s="14"/>
      <c r="G528" s="14"/>
    </row>
    <row r="529" spans="3:7">
      <c r="C529" s="14"/>
      <c r="D529" s="14"/>
      <c r="E529" s="14"/>
      <c r="F529" s="14"/>
      <c r="G529" s="14"/>
    </row>
    <row r="530" spans="3:7">
      <c r="C530" s="14"/>
      <c r="D530" s="14"/>
      <c r="E530" s="14"/>
      <c r="F530" s="14"/>
      <c r="G530" s="14"/>
    </row>
    <row r="531" spans="3:7">
      <c r="C531" s="14"/>
      <c r="D531" s="14"/>
      <c r="E531" s="14"/>
      <c r="F531" s="14"/>
      <c r="G531" s="14"/>
    </row>
    <row r="532" spans="3:7">
      <c r="C532" s="14"/>
      <c r="D532" s="14"/>
      <c r="E532" s="14"/>
      <c r="F532" s="14"/>
      <c r="G532" s="14"/>
    </row>
    <row r="533" spans="3:7">
      <c r="C533" s="14"/>
      <c r="D533" s="14"/>
      <c r="E533" s="14"/>
      <c r="F533" s="14"/>
      <c r="G533" s="14"/>
    </row>
    <row r="534" spans="3:7">
      <c r="C534" s="14"/>
      <c r="D534" s="14"/>
      <c r="E534" s="14"/>
      <c r="F534" s="14"/>
      <c r="G534" s="14"/>
    </row>
    <row r="535" spans="3:7">
      <c r="C535" s="14"/>
      <c r="D535" s="14"/>
      <c r="E535" s="14"/>
      <c r="F535" s="14"/>
      <c r="G535" s="14"/>
    </row>
    <row r="536" spans="3:7">
      <c r="C536" s="14"/>
      <c r="D536" s="14"/>
      <c r="E536" s="14"/>
      <c r="F536" s="14"/>
      <c r="G536" s="14"/>
    </row>
    <row r="537" spans="3:7">
      <c r="C537" s="14"/>
      <c r="D537" s="14"/>
      <c r="E537" s="14"/>
      <c r="F537" s="14"/>
      <c r="G537" s="14"/>
    </row>
    <row r="538" spans="3:7">
      <c r="C538" s="14"/>
      <c r="D538" s="14"/>
      <c r="E538" s="14"/>
      <c r="F538" s="14"/>
      <c r="G538" s="14"/>
    </row>
    <row r="539" spans="3:7">
      <c r="C539" s="14"/>
      <c r="D539" s="14"/>
      <c r="E539" s="14"/>
      <c r="F539" s="14"/>
      <c r="G539" s="14"/>
    </row>
    <row r="540" spans="3:7">
      <c r="C540" s="14"/>
      <c r="D540" s="14"/>
      <c r="E540" s="14"/>
      <c r="F540" s="14"/>
      <c r="G540" s="14"/>
    </row>
    <row r="541" spans="3:7">
      <c r="C541" s="14"/>
      <c r="D541" s="14"/>
      <c r="E541" s="14"/>
      <c r="F541" s="14"/>
      <c r="G541" s="14"/>
    </row>
    <row r="542" spans="3:7">
      <c r="C542" s="14"/>
      <c r="D542" s="14"/>
      <c r="E542" s="14"/>
      <c r="F542" s="14"/>
      <c r="G542" s="14"/>
    </row>
    <row r="543" spans="3:7">
      <c r="C543" s="14"/>
      <c r="D543" s="14"/>
      <c r="E543" s="14"/>
      <c r="F543" s="14"/>
      <c r="G543" s="14"/>
    </row>
    <row r="544" spans="3:7">
      <c r="C544" s="14"/>
      <c r="D544" s="14"/>
      <c r="E544" s="14"/>
      <c r="F544" s="14"/>
      <c r="G544" s="14"/>
    </row>
    <row r="545" spans="3:7">
      <c r="C545" s="14"/>
      <c r="D545" s="14"/>
      <c r="E545" s="14"/>
      <c r="F545" s="14"/>
      <c r="G545" s="14"/>
    </row>
    <row r="546" spans="3:7">
      <c r="C546" s="14"/>
      <c r="D546" s="14"/>
      <c r="E546" s="14"/>
      <c r="F546" s="14"/>
      <c r="G546" s="14"/>
    </row>
    <row r="547" spans="3:7">
      <c r="C547" s="14"/>
      <c r="D547" s="14"/>
      <c r="E547" s="14"/>
      <c r="F547" s="14"/>
      <c r="G547" s="14"/>
    </row>
    <row r="548" spans="3:7">
      <c r="C548" s="14"/>
      <c r="D548" s="14"/>
      <c r="E548" s="14"/>
      <c r="F548" s="14"/>
      <c r="G548" s="14"/>
    </row>
    <row r="549" spans="3:7">
      <c r="C549" s="14"/>
      <c r="D549" s="14"/>
      <c r="E549" s="14"/>
      <c r="F549" s="14"/>
      <c r="G549" s="14"/>
    </row>
    <row r="550" spans="3:7">
      <c r="C550" s="14"/>
      <c r="D550" s="14"/>
      <c r="E550" s="14"/>
      <c r="F550" s="14"/>
      <c r="G550" s="14"/>
    </row>
    <row r="551" spans="3:7">
      <c r="C551" s="14"/>
      <c r="D551" s="14"/>
      <c r="E551" s="14"/>
      <c r="F551" s="14"/>
      <c r="G551" s="14"/>
    </row>
    <row r="552" spans="3:7">
      <c r="C552" s="14"/>
      <c r="D552" s="14"/>
      <c r="E552" s="14"/>
      <c r="F552" s="14"/>
      <c r="G552" s="14"/>
    </row>
    <row r="553" spans="3:7">
      <c r="C553" s="14"/>
      <c r="D553" s="14"/>
      <c r="E553" s="14"/>
      <c r="F553" s="14"/>
      <c r="G553" s="14"/>
    </row>
    <row r="554" spans="3:7">
      <c r="C554" s="14"/>
      <c r="D554" s="14"/>
      <c r="E554" s="14"/>
      <c r="F554" s="14"/>
      <c r="G554" s="14"/>
    </row>
    <row r="555" spans="3:7">
      <c r="C555" s="14"/>
      <c r="D555" s="14"/>
      <c r="E555" s="14"/>
      <c r="F555" s="14"/>
      <c r="G555" s="14"/>
    </row>
    <row r="556" spans="3:7">
      <c r="C556" s="14"/>
      <c r="D556" s="14"/>
      <c r="E556" s="14"/>
      <c r="F556" s="14"/>
      <c r="G556" s="14"/>
    </row>
    <row r="557" spans="3:7">
      <c r="C557" s="14"/>
      <c r="D557" s="14"/>
      <c r="E557" s="14"/>
      <c r="F557" s="14"/>
      <c r="G557" s="14"/>
    </row>
    <row r="558" spans="3:7">
      <c r="C558" s="14"/>
      <c r="D558" s="14"/>
      <c r="E558" s="14"/>
      <c r="F558" s="14"/>
      <c r="G558" s="14"/>
    </row>
    <row r="559" spans="3:7">
      <c r="C559" s="14"/>
      <c r="D559" s="14"/>
      <c r="E559" s="14"/>
      <c r="F559" s="14"/>
      <c r="G559" s="14"/>
    </row>
    <row r="560" spans="3:7">
      <c r="C560" s="14"/>
      <c r="D560" s="14"/>
      <c r="E560" s="14"/>
      <c r="F560" s="14"/>
      <c r="G560" s="14"/>
    </row>
    <row r="561" spans="3:7">
      <c r="C561" s="14"/>
      <c r="D561" s="14"/>
      <c r="E561" s="14"/>
      <c r="F561" s="14"/>
      <c r="G561" s="14"/>
    </row>
    <row r="562" spans="3:7">
      <c r="C562" s="14"/>
      <c r="D562" s="14"/>
      <c r="E562" s="14"/>
      <c r="F562" s="14"/>
      <c r="G562" s="14"/>
    </row>
    <row r="563" spans="3:7">
      <c r="C563" s="14"/>
      <c r="D563" s="14"/>
      <c r="E563" s="14"/>
      <c r="F563" s="14"/>
      <c r="G563" s="14"/>
    </row>
    <row r="564" spans="3:7">
      <c r="C564" s="14"/>
      <c r="D564" s="14"/>
      <c r="E564" s="14"/>
      <c r="F564" s="14"/>
      <c r="G564" s="14"/>
    </row>
    <row r="565" spans="3:7">
      <c r="C565" s="14"/>
      <c r="D565" s="14"/>
      <c r="E565" s="14"/>
      <c r="F565" s="14"/>
      <c r="G565" s="14"/>
    </row>
    <row r="566" spans="3:7">
      <c r="C566" s="14"/>
      <c r="D566" s="14"/>
      <c r="E566" s="14"/>
      <c r="F566" s="14"/>
      <c r="G566" s="14"/>
    </row>
    <row r="567" spans="3:7">
      <c r="C567" s="14"/>
      <c r="D567" s="14"/>
      <c r="E567" s="14"/>
      <c r="F567" s="14"/>
      <c r="G567" s="14"/>
    </row>
    <row r="568" spans="3:7">
      <c r="C568" s="14"/>
      <c r="D568" s="14"/>
      <c r="E568" s="14"/>
      <c r="F568" s="14"/>
      <c r="G568" s="14"/>
    </row>
    <row r="569" spans="3:7">
      <c r="C569" s="14"/>
      <c r="D569" s="14"/>
      <c r="E569" s="14"/>
      <c r="F569" s="14"/>
      <c r="G569" s="14"/>
    </row>
    <row r="570" spans="3:7">
      <c r="C570" s="14"/>
      <c r="D570" s="14"/>
      <c r="E570" s="14"/>
      <c r="F570" s="14"/>
      <c r="G570" s="14"/>
    </row>
    <row r="571" spans="3:7">
      <c r="C571" s="14"/>
      <c r="D571" s="14"/>
      <c r="E571" s="14"/>
      <c r="F571" s="14"/>
      <c r="G571" s="14"/>
    </row>
    <row r="572" spans="3:7">
      <c r="C572" s="14"/>
      <c r="D572" s="14"/>
      <c r="E572" s="14"/>
      <c r="F572" s="14"/>
      <c r="G572" s="14"/>
    </row>
    <row r="573" spans="3:7">
      <c r="C573" s="14"/>
      <c r="D573" s="14"/>
      <c r="E573" s="14"/>
      <c r="F573" s="14"/>
      <c r="G573" s="14"/>
    </row>
    <row r="574" spans="3:7">
      <c r="C574" s="14"/>
      <c r="D574" s="14"/>
      <c r="E574" s="14"/>
      <c r="F574" s="14"/>
      <c r="G574" s="14"/>
    </row>
    <row r="575" spans="3:7">
      <c r="C575" s="14"/>
      <c r="D575" s="14"/>
      <c r="E575" s="14"/>
      <c r="F575" s="14"/>
      <c r="G575" s="14"/>
    </row>
    <row r="576" spans="3:7">
      <c r="C576" s="14"/>
      <c r="D576" s="14"/>
      <c r="E576" s="14"/>
      <c r="F576" s="14"/>
      <c r="G576" s="14"/>
    </row>
    <row r="577" spans="3:7">
      <c r="C577" s="14"/>
      <c r="D577" s="14"/>
      <c r="E577" s="14"/>
      <c r="F577" s="14"/>
      <c r="G577" s="14"/>
    </row>
    <row r="578" spans="3:7">
      <c r="C578" s="14"/>
      <c r="D578" s="14"/>
      <c r="E578" s="14"/>
      <c r="F578" s="14"/>
      <c r="G578" s="14"/>
    </row>
    <row r="579" spans="3:7">
      <c r="C579" s="14"/>
      <c r="D579" s="14"/>
      <c r="E579" s="14"/>
      <c r="F579" s="14"/>
      <c r="G579" s="14"/>
    </row>
    <row r="580" spans="3:7">
      <c r="C580" s="14"/>
      <c r="D580" s="14"/>
      <c r="E580" s="14"/>
      <c r="F580" s="14"/>
      <c r="G580" s="14"/>
    </row>
    <row r="581" spans="3:7">
      <c r="C581" s="14"/>
      <c r="D581" s="14"/>
      <c r="E581" s="14"/>
      <c r="F581" s="14"/>
      <c r="G581" s="14"/>
    </row>
    <row r="582" spans="3:7">
      <c r="C582" s="14"/>
      <c r="D582" s="14"/>
      <c r="E582" s="14"/>
      <c r="F582" s="14"/>
      <c r="G582" s="14"/>
    </row>
    <row r="583" spans="3:7">
      <c r="C583" s="14"/>
      <c r="D583" s="14"/>
      <c r="E583" s="14"/>
      <c r="F583" s="14"/>
      <c r="G583" s="14"/>
    </row>
    <row r="584" spans="3:7">
      <c r="C584" s="14"/>
      <c r="D584" s="14"/>
      <c r="E584" s="14"/>
      <c r="F584" s="14"/>
      <c r="G584" s="14"/>
    </row>
    <row r="585" spans="3:7">
      <c r="C585" s="14"/>
      <c r="D585" s="14"/>
      <c r="E585" s="14"/>
      <c r="F585" s="14"/>
      <c r="G585" s="14"/>
    </row>
    <row r="586" spans="3:7">
      <c r="C586" s="14"/>
      <c r="D586" s="14"/>
      <c r="E586" s="14"/>
      <c r="F586" s="14"/>
      <c r="G586" s="14"/>
    </row>
    <row r="587" spans="3:7">
      <c r="C587" s="14"/>
      <c r="D587" s="14"/>
      <c r="E587" s="14"/>
      <c r="F587" s="14"/>
      <c r="G587" s="14"/>
    </row>
    <row r="588" spans="3:7">
      <c r="C588" s="14"/>
      <c r="D588" s="14"/>
      <c r="E588" s="14"/>
      <c r="F588" s="14"/>
      <c r="G588" s="14"/>
    </row>
    <row r="589" spans="3:7">
      <c r="C589" s="14"/>
      <c r="D589" s="14"/>
      <c r="E589" s="14"/>
      <c r="F589" s="14"/>
      <c r="G589" s="14"/>
    </row>
    <row r="590" spans="3:7">
      <c r="C590" s="14"/>
      <c r="D590" s="14"/>
      <c r="E590" s="14"/>
      <c r="F590" s="14"/>
      <c r="G590" s="14"/>
    </row>
    <row r="591" spans="3:7">
      <c r="C591" s="14"/>
      <c r="D591" s="14"/>
      <c r="E591" s="14"/>
      <c r="F591" s="14"/>
      <c r="G591" s="14"/>
    </row>
    <row r="592" spans="3:7">
      <c r="C592" s="14"/>
      <c r="D592" s="14"/>
      <c r="E592" s="14"/>
      <c r="F592" s="14"/>
      <c r="G592" s="14"/>
    </row>
    <row r="593" spans="3:7">
      <c r="C593" s="14"/>
      <c r="D593" s="14"/>
      <c r="E593" s="14"/>
      <c r="F593" s="14"/>
      <c r="G593" s="14"/>
    </row>
    <row r="594" spans="3:7">
      <c r="C594" s="14"/>
      <c r="D594" s="14"/>
      <c r="E594" s="14"/>
      <c r="F594" s="14"/>
      <c r="G594" s="14"/>
    </row>
    <row r="595" spans="3:7">
      <c r="C595" s="14"/>
      <c r="D595" s="14"/>
      <c r="E595" s="14"/>
      <c r="F595" s="14"/>
      <c r="G595" s="14"/>
    </row>
    <row r="596" spans="3:7">
      <c r="C596" s="14"/>
      <c r="D596" s="14"/>
      <c r="E596" s="14"/>
      <c r="F596" s="14"/>
      <c r="G596" s="14"/>
    </row>
    <row r="597" spans="3:7">
      <c r="C597" s="14"/>
      <c r="D597" s="14"/>
      <c r="E597" s="14"/>
      <c r="F597" s="14"/>
      <c r="G597" s="14"/>
    </row>
    <row r="598" spans="3:7">
      <c r="C598" s="14"/>
      <c r="D598" s="14"/>
      <c r="E598" s="14"/>
      <c r="F598" s="14"/>
      <c r="G598" s="14"/>
    </row>
    <row r="599" spans="3:7">
      <c r="C599" s="14"/>
      <c r="D599" s="14"/>
      <c r="E599" s="14"/>
      <c r="F599" s="14"/>
      <c r="G599" s="14"/>
    </row>
    <row r="600" spans="3:7">
      <c r="C600" s="14"/>
      <c r="D600" s="14"/>
      <c r="E600" s="14"/>
      <c r="F600" s="14"/>
      <c r="G600" s="14"/>
    </row>
    <row r="601" spans="3:7">
      <c r="C601" s="14"/>
      <c r="D601" s="14"/>
      <c r="E601" s="14"/>
      <c r="F601" s="14"/>
      <c r="G601" s="14"/>
    </row>
    <row r="602" spans="3:7">
      <c r="C602" s="14"/>
      <c r="D602" s="14"/>
      <c r="E602" s="14"/>
      <c r="F602" s="14"/>
      <c r="G602" s="14"/>
    </row>
    <row r="603" spans="3:7">
      <c r="C603" s="14"/>
      <c r="D603" s="14"/>
      <c r="E603" s="14"/>
      <c r="F603" s="14"/>
      <c r="G603" s="14"/>
    </row>
    <row r="604" spans="3:7">
      <c r="C604" s="14"/>
      <c r="D604" s="14"/>
      <c r="E604" s="14"/>
      <c r="F604" s="14"/>
      <c r="G604" s="14"/>
    </row>
    <row r="605" spans="3:7">
      <c r="C605" s="14"/>
      <c r="D605" s="14"/>
      <c r="E605" s="14"/>
      <c r="F605" s="14"/>
      <c r="G605" s="14"/>
    </row>
    <row r="606" spans="3:7">
      <c r="C606" s="14"/>
      <c r="D606" s="14"/>
      <c r="E606" s="14"/>
      <c r="F606" s="14"/>
      <c r="G606" s="14"/>
    </row>
    <row r="607" spans="3:7">
      <c r="C607" s="14"/>
      <c r="D607" s="14"/>
      <c r="E607" s="14"/>
      <c r="F607" s="14"/>
      <c r="G607" s="14"/>
    </row>
    <row r="608" spans="3:7">
      <c r="C608" s="14"/>
      <c r="D608" s="14"/>
      <c r="E608" s="14"/>
      <c r="F608" s="14"/>
      <c r="G608" s="14"/>
    </row>
    <row r="609" spans="3:7">
      <c r="C609" s="14"/>
      <c r="D609" s="14"/>
      <c r="E609" s="14"/>
      <c r="F609" s="14"/>
      <c r="G609" s="14"/>
    </row>
    <row r="610" spans="3:7">
      <c r="C610" s="14"/>
      <c r="D610" s="14"/>
      <c r="E610" s="14"/>
      <c r="F610" s="14"/>
      <c r="G610" s="14"/>
    </row>
    <row r="611" spans="3:7">
      <c r="C611" s="14"/>
      <c r="D611" s="14"/>
      <c r="E611" s="14"/>
      <c r="F611" s="14"/>
      <c r="G611" s="14"/>
    </row>
    <row r="612" spans="3:7">
      <c r="C612" s="14"/>
      <c r="D612" s="14"/>
      <c r="E612" s="14"/>
      <c r="F612" s="14"/>
      <c r="G612" s="14"/>
    </row>
    <row r="613" spans="3:7">
      <c r="C613" s="14"/>
      <c r="D613" s="14"/>
      <c r="E613" s="14"/>
      <c r="F613" s="14"/>
      <c r="G613" s="14"/>
    </row>
    <row r="614" spans="3:7">
      <c r="C614" s="14"/>
      <c r="D614" s="14"/>
      <c r="E614" s="14"/>
      <c r="F614" s="14"/>
      <c r="G614" s="14"/>
    </row>
    <row r="615" spans="3:7">
      <c r="C615" s="14"/>
      <c r="D615" s="14"/>
      <c r="E615" s="14"/>
      <c r="F615" s="14"/>
      <c r="G615" s="14"/>
    </row>
    <row r="616" spans="3:7">
      <c r="C616" s="14"/>
      <c r="D616" s="14"/>
      <c r="E616" s="14"/>
      <c r="F616" s="14"/>
      <c r="G616" s="14"/>
    </row>
    <row r="617" spans="3:7">
      <c r="C617" s="14"/>
      <c r="D617" s="14"/>
      <c r="E617" s="14"/>
      <c r="F617" s="14"/>
      <c r="G617" s="14"/>
    </row>
    <row r="618" spans="3:7">
      <c r="C618" s="14"/>
      <c r="D618" s="14"/>
      <c r="E618" s="14"/>
      <c r="F618" s="14"/>
      <c r="G618" s="14"/>
    </row>
    <row r="619" spans="3:7">
      <c r="C619" s="14"/>
      <c r="D619" s="14"/>
      <c r="E619" s="14"/>
      <c r="F619" s="14"/>
      <c r="G619" s="14"/>
    </row>
    <row r="620" spans="3:7">
      <c r="C620" s="14"/>
      <c r="D620" s="14"/>
      <c r="E620" s="14"/>
      <c r="F620" s="14"/>
      <c r="G620" s="14"/>
    </row>
    <row r="621" spans="3:7">
      <c r="C621" s="14"/>
      <c r="D621" s="14"/>
      <c r="E621" s="14"/>
      <c r="F621" s="14"/>
      <c r="G621" s="14"/>
    </row>
    <row r="622" spans="3:7">
      <c r="C622" s="14"/>
      <c r="D622" s="14"/>
      <c r="E622" s="14"/>
      <c r="F622" s="14"/>
      <c r="G622" s="14"/>
    </row>
    <row r="623" spans="3:7">
      <c r="C623" s="14"/>
      <c r="D623" s="14"/>
      <c r="E623" s="14"/>
      <c r="F623" s="14"/>
      <c r="G623" s="14"/>
    </row>
    <row r="624" spans="3:7">
      <c r="C624" s="14"/>
      <c r="D624" s="14"/>
      <c r="E624" s="14"/>
      <c r="F624" s="14"/>
      <c r="G624" s="14"/>
    </row>
    <row r="625" spans="3:7">
      <c r="C625" s="14"/>
      <c r="D625" s="14"/>
      <c r="E625" s="14"/>
      <c r="F625" s="14"/>
      <c r="G625" s="14"/>
    </row>
    <row r="626" spans="3:7">
      <c r="C626" s="14"/>
      <c r="D626" s="14"/>
      <c r="E626" s="14"/>
      <c r="F626" s="14"/>
      <c r="G626" s="14"/>
    </row>
    <row r="627" spans="3:7">
      <c r="C627" s="14"/>
      <c r="D627" s="14"/>
      <c r="E627" s="14"/>
      <c r="F627" s="14"/>
      <c r="G627" s="14"/>
    </row>
    <row r="628" spans="3:7">
      <c r="C628" s="14"/>
      <c r="D628" s="14"/>
      <c r="E628" s="14"/>
      <c r="F628" s="14"/>
      <c r="G628" s="14"/>
    </row>
    <row r="629" spans="3:7">
      <c r="C629" s="14"/>
      <c r="D629" s="14"/>
      <c r="E629" s="14"/>
      <c r="F629" s="14"/>
      <c r="G629" s="14"/>
    </row>
    <row r="630" spans="3:7">
      <c r="C630" s="14"/>
      <c r="D630" s="14"/>
      <c r="E630" s="14"/>
      <c r="F630" s="14"/>
      <c r="G630" s="14"/>
    </row>
    <row r="631" spans="3:7">
      <c r="C631" s="14"/>
      <c r="D631" s="14"/>
      <c r="E631" s="14"/>
      <c r="F631" s="14"/>
      <c r="G631" s="14"/>
    </row>
    <row r="632" spans="3:7">
      <c r="C632" s="14"/>
      <c r="D632" s="14"/>
      <c r="E632" s="14"/>
      <c r="F632" s="14"/>
      <c r="G632" s="14"/>
    </row>
    <row r="633" spans="3:7">
      <c r="C633" s="14"/>
      <c r="D633" s="14"/>
      <c r="E633" s="14"/>
      <c r="F633" s="14"/>
      <c r="G633" s="14"/>
    </row>
    <row r="634" spans="3:7">
      <c r="C634" s="14"/>
      <c r="D634" s="14"/>
      <c r="E634" s="14"/>
      <c r="F634" s="14"/>
      <c r="G634" s="14"/>
    </row>
    <row r="635" spans="3:7">
      <c r="C635" s="14"/>
      <c r="D635" s="14"/>
      <c r="E635" s="14"/>
      <c r="F635" s="14"/>
      <c r="G635" s="14"/>
    </row>
    <row r="636" spans="3:7">
      <c r="C636" s="14"/>
      <c r="D636" s="14"/>
      <c r="E636" s="14"/>
      <c r="F636" s="14"/>
      <c r="G636" s="14"/>
    </row>
    <row r="637" spans="3:7">
      <c r="C637" s="14"/>
      <c r="D637" s="14"/>
      <c r="E637" s="14"/>
      <c r="F637" s="14"/>
      <c r="G637" s="14"/>
    </row>
    <row r="638" spans="3:7">
      <c r="C638" s="14"/>
      <c r="D638" s="14"/>
      <c r="E638" s="14"/>
      <c r="F638" s="14"/>
      <c r="G638" s="14"/>
    </row>
    <row r="639" spans="3:7">
      <c r="C639" s="14"/>
      <c r="D639" s="14"/>
      <c r="E639" s="14"/>
      <c r="F639" s="14"/>
      <c r="G639" s="14"/>
    </row>
    <row r="640" spans="3:7">
      <c r="C640" s="14"/>
      <c r="D640" s="14"/>
      <c r="E640" s="14"/>
      <c r="F640" s="14"/>
      <c r="G640" s="14"/>
    </row>
    <row r="641" spans="3:7">
      <c r="C641" s="14"/>
      <c r="D641" s="14"/>
      <c r="E641" s="14"/>
      <c r="F641" s="14"/>
      <c r="G641" s="14"/>
    </row>
    <row r="642" spans="3:7">
      <c r="C642" s="14"/>
      <c r="D642" s="14"/>
      <c r="E642" s="14"/>
      <c r="F642" s="14"/>
      <c r="G642" s="14"/>
    </row>
    <row r="643" spans="3:7">
      <c r="C643" s="14"/>
      <c r="D643" s="14"/>
      <c r="E643" s="14"/>
      <c r="F643" s="14"/>
      <c r="G643" s="14"/>
    </row>
    <row r="644" spans="3:7">
      <c r="C644" s="14"/>
      <c r="D644" s="14"/>
      <c r="E644" s="14"/>
      <c r="F644" s="14"/>
      <c r="G644" s="14"/>
    </row>
    <row r="645" spans="3:7">
      <c r="C645" s="14"/>
      <c r="D645" s="14"/>
      <c r="E645" s="14"/>
      <c r="F645" s="14"/>
      <c r="G645" s="14"/>
    </row>
    <row r="646" spans="3:7">
      <c r="C646" s="14"/>
      <c r="D646" s="14"/>
      <c r="E646" s="14"/>
      <c r="F646" s="14"/>
      <c r="G646" s="14"/>
    </row>
    <row r="647" spans="3:7">
      <c r="C647" s="14"/>
      <c r="D647" s="14"/>
      <c r="E647" s="14"/>
      <c r="F647" s="14"/>
      <c r="G647" s="14"/>
    </row>
    <row r="648" spans="3:7">
      <c r="C648" s="14"/>
      <c r="D648" s="14"/>
      <c r="E648" s="14"/>
      <c r="F648" s="14"/>
      <c r="G648" s="14"/>
    </row>
    <row r="649" spans="3:7">
      <c r="C649" s="14"/>
      <c r="D649" s="14"/>
      <c r="E649" s="14"/>
      <c r="F649" s="14"/>
      <c r="G649" s="14"/>
    </row>
    <row r="650" spans="3:7">
      <c r="C650" s="14"/>
      <c r="D650" s="14"/>
      <c r="E650" s="14"/>
      <c r="F650" s="14"/>
      <c r="G650" s="14"/>
    </row>
    <row r="651" spans="3:7">
      <c r="C651" s="14"/>
      <c r="D651" s="14"/>
      <c r="E651" s="14"/>
      <c r="F651" s="14"/>
      <c r="G651" s="14"/>
    </row>
    <row r="652" spans="3:7">
      <c r="C652" s="14"/>
      <c r="D652" s="14"/>
      <c r="E652" s="14"/>
      <c r="F652" s="14"/>
      <c r="G652" s="14"/>
    </row>
    <row r="653" spans="3:7">
      <c r="C653" s="14"/>
      <c r="D653" s="14"/>
      <c r="E653" s="14"/>
      <c r="F653" s="14"/>
      <c r="G653" s="14"/>
    </row>
    <row r="654" spans="3:7">
      <c r="C654" s="14"/>
      <c r="D654" s="14"/>
      <c r="E654" s="14"/>
      <c r="F654" s="14"/>
      <c r="G654" s="14"/>
    </row>
    <row r="655" spans="3:7">
      <c r="C655" s="14"/>
      <c r="D655" s="14"/>
      <c r="E655" s="14"/>
      <c r="F655" s="14"/>
      <c r="G655" s="14"/>
    </row>
    <row r="656" spans="3:7">
      <c r="C656" s="14"/>
      <c r="D656" s="14"/>
      <c r="E656" s="14"/>
      <c r="F656" s="14"/>
      <c r="G656" s="14"/>
    </row>
    <row r="657" spans="3:7">
      <c r="C657" s="14"/>
      <c r="D657" s="14"/>
      <c r="E657" s="14"/>
      <c r="F657" s="14"/>
      <c r="G657" s="14"/>
    </row>
    <row r="658" spans="3:7">
      <c r="C658" s="14"/>
      <c r="D658" s="14"/>
      <c r="E658" s="14"/>
      <c r="F658" s="14"/>
      <c r="G658" s="14"/>
    </row>
    <row r="659" spans="3:7">
      <c r="C659" s="14"/>
      <c r="D659" s="14"/>
      <c r="E659" s="14"/>
      <c r="F659" s="14"/>
      <c r="G659" s="14"/>
    </row>
    <row r="660" spans="3:7">
      <c r="C660" s="14"/>
      <c r="D660" s="14"/>
      <c r="E660" s="14"/>
      <c r="F660" s="14"/>
      <c r="G660" s="14"/>
    </row>
    <row r="661" spans="3:7">
      <c r="C661" s="14"/>
      <c r="D661" s="14"/>
      <c r="E661" s="14"/>
      <c r="F661" s="14"/>
      <c r="G661" s="14"/>
    </row>
    <row r="662" spans="3:7">
      <c r="C662" s="14"/>
      <c r="D662" s="14"/>
      <c r="E662" s="14"/>
      <c r="F662" s="14"/>
      <c r="G662" s="14"/>
    </row>
    <row r="663" spans="3:7">
      <c r="C663" s="14"/>
      <c r="D663" s="14"/>
      <c r="E663" s="14"/>
      <c r="F663" s="14"/>
      <c r="G663" s="14"/>
    </row>
    <row r="664" spans="3:7">
      <c r="C664" s="14"/>
      <c r="D664" s="14"/>
      <c r="E664" s="14"/>
      <c r="F664" s="14"/>
      <c r="G664" s="14"/>
    </row>
    <row r="665" spans="3:7">
      <c r="C665" s="14"/>
      <c r="D665" s="14"/>
      <c r="E665" s="14"/>
      <c r="F665" s="14"/>
      <c r="G665" s="14"/>
    </row>
    <row r="666" spans="3:7">
      <c r="C666" s="14"/>
      <c r="D666" s="14"/>
      <c r="E666" s="14"/>
      <c r="F666" s="14"/>
      <c r="G666" s="14"/>
    </row>
    <row r="667" spans="3:7">
      <c r="C667" s="14"/>
      <c r="D667" s="14"/>
      <c r="E667" s="14"/>
      <c r="F667" s="14"/>
      <c r="G667" s="14"/>
    </row>
    <row r="668" spans="3:7">
      <c r="C668" s="14"/>
      <c r="D668" s="14"/>
      <c r="E668" s="14"/>
      <c r="F668" s="14"/>
      <c r="G668" s="14"/>
    </row>
    <row r="669" spans="3:7">
      <c r="C669" s="14"/>
      <c r="D669" s="14"/>
      <c r="E669" s="14"/>
      <c r="F669" s="14"/>
      <c r="G669" s="14"/>
    </row>
    <row r="670" spans="3:7">
      <c r="C670" s="14"/>
      <c r="D670" s="14"/>
      <c r="E670" s="14"/>
      <c r="F670" s="14"/>
      <c r="G670" s="14"/>
    </row>
    <row r="671" spans="3:7">
      <c r="C671" s="14"/>
      <c r="D671" s="14"/>
      <c r="E671" s="14"/>
      <c r="F671" s="14"/>
      <c r="G671" s="14"/>
    </row>
    <row r="672" spans="3:7">
      <c r="C672" s="14"/>
      <c r="D672" s="14"/>
      <c r="E672" s="14"/>
      <c r="F672" s="14"/>
      <c r="G672" s="14"/>
    </row>
    <row r="673" spans="2:7">
      <c r="C673" s="14"/>
      <c r="D673" s="14"/>
      <c r="E673" s="14"/>
      <c r="F673" s="14"/>
      <c r="G673" s="14"/>
    </row>
    <row r="674" spans="2:7">
      <c r="C674" s="14"/>
      <c r="D674" s="14"/>
      <c r="E674" s="14"/>
      <c r="F674" s="14"/>
      <c r="G674" s="14"/>
    </row>
    <row r="675" spans="2:7">
      <c r="C675" s="14"/>
      <c r="D675" s="14"/>
      <c r="E675" s="14"/>
      <c r="F675" s="14"/>
      <c r="G675" s="14"/>
    </row>
    <row r="676" spans="2:7">
      <c r="B676" s="14"/>
      <c r="C676" s="14"/>
      <c r="D676" s="14"/>
      <c r="E676" s="14"/>
      <c r="F676" s="14"/>
      <c r="G676" s="14"/>
    </row>
    <row r="677" spans="2:7">
      <c r="B677" s="14"/>
      <c r="C677" s="14"/>
      <c r="D677" s="14"/>
      <c r="E677" s="14"/>
      <c r="F677" s="14"/>
      <c r="G677" s="14"/>
    </row>
    <row r="678" spans="2:7">
      <c r="B678" s="17"/>
      <c r="C678" s="14"/>
      <c r="D678" s="14"/>
      <c r="E678" s="14"/>
      <c r="F678" s="14"/>
      <c r="G678" s="14"/>
    </row>
    <row r="679" spans="2:7">
      <c r="C679" s="14"/>
      <c r="D679" s="14"/>
      <c r="E679" s="14"/>
      <c r="F679" s="14"/>
      <c r="G679" s="14"/>
    </row>
    <row r="680" spans="2:7">
      <c r="C680" s="14"/>
      <c r="D680" s="14"/>
      <c r="E680" s="14"/>
      <c r="F680" s="14"/>
      <c r="G680" s="14"/>
    </row>
    <row r="681" spans="2:7">
      <c r="C681" s="14"/>
      <c r="D681" s="14"/>
      <c r="E681" s="14"/>
      <c r="F681" s="14"/>
      <c r="G681" s="14"/>
    </row>
    <row r="682" spans="2:7">
      <c r="C682" s="14"/>
      <c r="D682" s="14"/>
      <c r="E682" s="14"/>
      <c r="F682" s="14"/>
      <c r="G682" s="14"/>
    </row>
    <row r="683" spans="2:7">
      <c r="C683" s="14"/>
      <c r="D683" s="14"/>
      <c r="E683" s="14"/>
      <c r="F683" s="14"/>
      <c r="G683" s="14"/>
    </row>
    <row r="684" spans="2:7">
      <c r="C684" s="14"/>
      <c r="D684" s="14"/>
      <c r="E684" s="14"/>
      <c r="F684" s="14"/>
      <c r="G684" s="14"/>
    </row>
    <row r="685" spans="2:7">
      <c r="C685" s="14"/>
      <c r="D685" s="14"/>
      <c r="E685" s="14"/>
      <c r="F685" s="14"/>
      <c r="G685" s="14"/>
    </row>
    <row r="686" spans="2:7">
      <c r="C686" s="14"/>
      <c r="D686" s="14"/>
      <c r="E686" s="14"/>
      <c r="F686" s="14"/>
      <c r="G686" s="14"/>
    </row>
    <row r="687" spans="2:7">
      <c r="C687" s="14"/>
      <c r="D687" s="14"/>
      <c r="E687" s="14"/>
      <c r="F687" s="14"/>
      <c r="G687" s="14"/>
    </row>
    <row r="688" spans="2:7">
      <c r="C688" s="14"/>
      <c r="D688" s="14"/>
      <c r="E688" s="14"/>
      <c r="F688" s="14"/>
      <c r="G688" s="14"/>
    </row>
    <row r="689" spans="3:7">
      <c r="C689" s="14"/>
      <c r="D689" s="14"/>
      <c r="E689" s="14"/>
      <c r="F689" s="14"/>
      <c r="G689" s="14"/>
    </row>
    <row r="690" spans="3:7">
      <c r="C690" s="14"/>
      <c r="D690" s="14"/>
      <c r="E690" s="14"/>
      <c r="F690" s="14"/>
      <c r="G690" s="14"/>
    </row>
    <row r="691" spans="3:7">
      <c r="C691" s="14"/>
      <c r="D691" s="14"/>
      <c r="E691" s="14"/>
      <c r="F691" s="14"/>
      <c r="G691" s="14"/>
    </row>
    <row r="692" spans="3:7">
      <c r="E692" s="14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799"/>
  <sheetViews>
    <sheetView rightToLeft="1" workbookViewId="0">
      <selection activeCell="I14" sqref="I14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6" width="10.7109375" style="13" customWidth="1"/>
    <col min="7" max="14" width="10.7109375" style="14" customWidth="1"/>
    <col min="15" max="15" width="15.42578125" style="14" bestFit="1" customWidth="1"/>
    <col min="16" max="17" width="11.7109375" style="14" customWidth="1"/>
    <col min="18" max="18" width="14.7109375" style="14" customWidth="1"/>
    <col min="19" max="21" width="10.7109375" style="14" customWidth="1"/>
    <col min="22" max="22" width="7.5703125" style="14" customWidth="1"/>
    <col min="23" max="23" width="6.7109375" style="14" customWidth="1"/>
    <col min="24" max="25" width="19.28515625" style="14" bestFit="1" customWidth="1"/>
    <col min="26" max="26" width="6" style="14" customWidth="1"/>
    <col min="27" max="27" width="7.85546875" style="14" customWidth="1"/>
    <col min="28" max="28" width="8.140625" style="14" customWidth="1"/>
    <col min="29" max="29" width="6.28515625" style="14" customWidth="1"/>
    <col min="30" max="30" width="8" style="14" customWidth="1"/>
    <col min="31" max="31" width="8.7109375" style="14" customWidth="1"/>
    <col min="32" max="32" width="10" style="14" customWidth="1"/>
    <col min="33" max="33" width="9.5703125" style="14" customWidth="1"/>
    <col min="34" max="34" width="6.140625" style="14" customWidth="1"/>
    <col min="35" max="36" width="5.7109375" style="14" customWidth="1"/>
    <col min="37" max="37" width="6.85546875" style="14" customWidth="1"/>
    <col min="38" max="38" width="6.42578125" style="14" customWidth="1"/>
    <col min="39" max="39" width="6.7109375" style="14" customWidth="1"/>
    <col min="40" max="40" width="7.28515625" style="14" customWidth="1"/>
    <col min="41" max="52" width="5.7109375" style="14" customWidth="1"/>
    <col min="53" max="16384" width="9.140625" style="14"/>
  </cols>
  <sheetData>
    <row r="1" spans="2:66">
      <c r="B1" s="2" t="s">
        <v>0</v>
      </c>
      <c r="C1" t="s">
        <v>195</v>
      </c>
    </row>
    <row r="2" spans="2:66">
      <c r="B2" s="2" t="s">
        <v>1</v>
      </c>
    </row>
    <row r="3" spans="2:66">
      <c r="B3" s="2" t="s">
        <v>2</v>
      </c>
      <c r="C3" t="s">
        <v>196</v>
      </c>
    </row>
    <row r="4" spans="2:66">
      <c r="B4" s="2" t="s">
        <v>3</v>
      </c>
    </row>
    <row r="6" spans="2:66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11"/>
      <c r="U6" s="112"/>
    </row>
    <row r="7" spans="2:66" ht="26.25" customHeight="1">
      <c r="B7" s="110" t="s">
        <v>87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2"/>
      <c r="BN7" s="17"/>
    </row>
    <row r="8" spans="2:66" s="17" customFormat="1" ht="63">
      <c r="B8" s="4" t="s">
        <v>46</v>
      </c>
      <c r="C8" s="26" t="s">
        <v>47</v>
      </c>
      <c r="D8" s="26" t="s">
        <v>68</v>
      </c>
      <c r="E8" s="26" t="s">
        <v>81</v>
      </c>
      <c r="F8" s="26" t="s">
        <v>48</v>
      </c>
      <c r="G8" s="26" t="s">
        <v>82</v>
      </c>
      <c r="H8" s="26" t="s">
        <v>49</v>
      </c>
      <c r="I8" s="26" t="s">
        <v>50</v>
      </c>
      <c r="J8" s="26" t="s">
        <v>69</v>
      </c>
      <c r="K8" s="26" t="s">
        <v>70</v>
      </c>
      <c r="L8" s="26" t="s">
        <v>51</v>
      </c>
      <c r="M8" s="26" t="s">
        <v>52</v>
      </c>
      <c r="N8" s="26" t="s">
        <v>53</v>
      </c>
      <c r="O8" s="16" t="s">
        <v>185</v>
      </c>
      <c r="P8" s="26" t="s">
        <v>186</v>
      </c>
      <c r="Q8" s="36" t="s">
        <v>190</v>
      </c>
      <c r="R8" s="26" t="s">
        <v>54</v>
      </c>
      <c r="S8" s="16" t="s">
        <v>71</v>
      </c>
      <c r="T8" s="26" t="s">
        <v>55</v>
      </c>
      <c r="U8" s="26" t="s">
        <v>181</v>
      </c>
      <c r="W8" s="14"/>
      <c r="BJ8" s="14"/>
      <c r="BK8" s="14"/>
    </row>
    <row r="9" spans="2:66" s="17" customFormat="1" ht="20.25">
      <c r="B9" s="18"/>
      <c r="C9" s="19"/>
      <c r="D9" s="19"/>
      <c r="E9" s="19"/>
      <c r="F9" s="19"/>
      <c r="G9" s="19"/>
      <c r="H9" s="29"/>
      <c r="I9" s="29"/>
      <c r="J9" s="29" t="s">
        <v>72</v>
      </c>
      <c r="K9" s="29" t="s">
        <v>73</v>
      </c>
      <c r="L9" s="29"/>
      <c r="M9" s="29" t="s">
        <v>7</v>
      </c>
      <c r="N9" s="29" t="s">
        <v>7</v>
      </c>
      <c r="O9" s="29" t="s">
        <v>182</v>
      </c>
      <c r="P9" s="29"/>
      <c r="Q9" s="19" t="s">
        <v>183</v>
      </c>
      <c r="R9" s="29" t="s">
        <v>6</v>
      </c>
      <c r="S9" s="19" t="s">
        <v>7</v>
      </c>
      <c r="T9" s="43" t="s">
        <v>7</v>
      </c>
      <c r="U9" s="43" t="s">
        <v>7</v>
      </c>
      <c r="BI9" s="14"/>
      <c r="BJ9" s="14"/>
      <c r="BK9" s="14"/>
      <c r="BN9" s="21"/>
    </row>
    <row r="10" spans="2:66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1" t="s">
        <v>77</v>
      </c>
      <c r="Q10" s="6" t="s">
        <v>78</v>
      </c>
      <c r="R10" s="6" t="s">
        <v>83</v>
      </c>
      <c r="S10" s="6" t="s">
        <v>84</v>
      </c>
      <c r="T10" s="6" t="s">
        <v>85</v>
      </c>
      <c r="U10" s="32" t="s">
        <v>184</v>
      </c>
      <c r="V10" s="33"/>
      <c r="BI10" s="14"/>
      <c r="BJ10" s="17"/>
      <c r="BK10" s="14"/>
    </row>
    <row r="11" spans="2:66" s="21" customFormat="1" ht="18" customHeight="1">
      <c r="B11" s="22" t="s">
        <v>88</v>
      </c>
      <c r="C11" s="6"/>
      <c r="D11" s="6"/>
      <c r="E11" s="6"/>
      <c r="F11" s="6"/>
      <c r="G11" s="6"/>
      <c r="H11" s="6"/>
      <c r="I11" s="6"/>
      <c r="J11" s="6"/>
      <c r="K11" s="73">
        <v>4.05</v>
      </c>
      <c r="L11" s="6"/>
      <c r="M11" s="6"/>
      <c r="N11" s="74">
        <v>4.1000000000000003E-3</v>
      </c>
      <c r="O11" s="73">
        <f>O12+O524</f>
        <v>2539377602.1099992</v>
      </c>
      <c r="P11" s="31"/>
      <c r="Q11" s="73">
        <v>6324.6150699999998</v>
      </c>
      <c r="R11" s="73">
        <v>2875125.640474584</v>
      </c>
      <c r="S11" s="6"/>
      <c r="T11" s="74">
        <f>R11/$R$11</f>
        <v>1</v>
      </c>
      <c r="U11" s="74">
        <f>R11/'סכום נכסי הקרן'!$C$42</f>
        <v>0.12065459443740596</v>
      </c>
      <c r="V11" s="33"/>
      <c r="BI11" s="14"/>
      <c r="BJ11" s="17"/>
      <c r="BK11" s="14"/>
      <c r="BN11" s="14"/>
    </row>
    <row r="12" spans="2:66">
      <c r="B12" s="77" t="s">
        <v>203</v>
      </c>
      <c r="C12" s="14"/>
      <c r="D12" s="14"/>
      <c r="E12" s="14"/>
      <c r="F12" s="14"/>
      <c r="K12" s="79">
        <v>3.95</v>
      </c>
      <c r="N12" s="78">
        <v>2.0000000000000001E-4</v>
      </c>
      <c r="O12" s="79">
        <f>O13+O205+O499+O522</f>
        <v>2470425174.1099992</v>
      </c>
      <c r="Q12" s="79">
        <v>5540.9767700000002</v>
      </c>
      <c r="R12" s="79">
        <v>2664138.8553036973</v>
      </c>
      <c r="T12" s="78">
        <f t="shared" ref="T12:T75" si="0">R12/$R$11</f>
        <v>0.92661649904939114</v>
      </c>
      <c r="U12" s="78">
        <f>R12/'סכום נכסי הקרן'!$C$42</f>
        <v>0.11180053789181325</v>
      </c>
    </row>
    <row r="13" spans="2:66" s="85" customFormat="1">
      <c r="B13" s="87" t="s">
        <v>402</v>
      </c>
      <c r="K13" s="88">
        <v>4.43</v>
      </c>
      <c r="N13" s="89">
        <v>-6.4000000000000003E-3</v>
      </c>
      <c r="O13" s="88">
        <f>SUM(O14:O204)</f>
        <v>1606788572.9599996</v>
      </c>
      <c r="Q13" s="88">
        <v>4849.1782700000003</v>
      </c>
      <c r="R13" s="88">
        <v>1796639.2371163545</v>
      </c>
      <c r="T13" s="89">
        <f t="shared" si="0"/>
        <v>0.62489068714916796</v>
      </c>
      <c r="U13" s="89">
        <f>R13/'סכום נכסי הקרן'!$C$42</f>
        <v>7.5395932425694798E-2</v>
      </c>
    </row>
    <row r="14" spans="2:66" s="85" customFormat="1">
      <c r="B14" s="90" t="s">
        <v>406</v>
      </c>
      <c r="C14" s="90" t="s">
        <v>407</v>
      </c>
      <c r="D14" s="90" t="s">
        <v>98</v>
      </c>
      <c r="E14" s="90" t="s">
        <v>121</v>
      </c>
      <c r="F14" s="90" t="s">
        <v>408</v>
      </c>
      <c r="G14" s="90" t="s">
        <v>409</v>
      </c>
      <c r="H14" s="90" t="s">
        <v>208</v>
      </c>
      <c r="I14" s="90" t="s">
        <v>209</v>
      </c>
      <c r="J14" s="90" t="s">
        <v>410</v>
      </c>
      <c r="K14" s="91">
        <v>0.59</v>
      </c>
      <c r="L14" s="90" t="s">
        <v>100</v>
      </c>
      <c r="M14" s="86">
        <v>6.1999999999999998E-3</v>
      </c>
      <c r="N14" s="86">
        <v>-9.9699999999999997E-2</v>
      </c>
      <c r="O14" s="91">
        <v>26173477</v>
      </c>
      <c r="P14" s="91">
        <v>107.04</v>
      </c>
      <c r="Q14" s="91">
        <v>0</v>
      </c>
      <c r="R14" s="91">
        <v>28016.089780800001</v>
      </c>
      <c r="S14" s="86">
        <v>5.3E-3</v>
      </c>
      <c r="T14" s="86">
        <f t="shared" si="0"/>
        <v>9.7443010442408041E-3</v>
      </c>
      <c r="U14" s="86">
        <f>R14/'סכום נכסי הקרן'!$C$42</f>
        <v>1.1756946905688657E-3</v>
      </c>
    </row>
    <row r="15" spans="2:66" s="85" customFormat="1">
      <c r="B15" s="90" t="s">
        <v>411</v>
      </c>
      <c r="C15" s="90" t="s">
        <v>412</v>
      </c>
      <c r="D15" s="90" t="s">
        <v>98</v>
      </c>
      <c r="E15" s="90" t="s">
        <v>121</v>
      </c>
      <c r="F15" s="90" t="s">
        <v>408</v>
      </c>
      <c r="G15" s="90" t="s">
        <v>409</v>
      </c>
      <c r="H15" s="90" t="s">
        <v>208</v>
      </c>
      <c r="I15" s="90" t="s">
        <v>209</v>
      </c>
      <c r="J15" s="90" t="s">
        <v>413</v>
      </c>
      <c r="K15" s="91">
        <v>4.9000000000000004</v>
      </c>
      <c r="L15" s="90" t="s">
        <v>100</v>
      </c>
      <c r="M15" s="86">
        <v>5.0000000000000001E-4</v>
      </c>
      <c r="N15" s="86">
        <v>-5.4000000000000003E-3</v>
      </c>
      <c r="O15" s="91">
        <v>11557685.380000001</v>
      </c>
      <c r="P15" s="91">
        <v>106.02</v>
      </c>
      <c r="Q15" s="91">
        <v>0</v>
      </c>
      <c r="R15" s="91">
        <v>12253.458039876001</v>
      </c>
      <c r="S15" s="86">
        <v>1.77E-2</v>
      </c>
      <c r="T15" s="86">
        <f t="shared" si="0"/>
        <v>4.2618861128633596E-3</v>
      </c>
      <c r="U15" s="86">
        <f>R15/'סכום נכסי הקרן'!$C$42</f>
        <v>5.142161404859412E-4</v>
      </c>
    </row>
    <row r="16" spans="2:66" s="85" customFormat="1">
      <c r="B16" s="90" t="s">
        <v>414</v>
      </c>
      <c r="C16" s="90" t="s">
        <v>415</v>
      </c>
      <c r="D16" s="90" t="s">
        <v>98</v>
      </c>
      <c r="E16" s="90" t="s">
        <v>121</v>
      </c>
      <c r="F16" s="90" t="s">
        <v>416</v>
      </c>
      <c r="G16" s="90" t="s">
        <v>417</v>
      </c>
      <c r="H16" s="90" t="s">
        <v>208</v>
      </c>
      <c r="I16" s="90" t="s">
        <v>209</v>
      </c>
      <c r="J16" s="90" t="s">
        <v>270</v>
      </c>
      <c r="K16" s="91">
        <v>3.44</v>
      </c>
      <c r="L16" s="90" t="s">
        <v>100</v>
      </c>
      <c r="M16" s="86">
        <v>1E-3</v>
      </c>
      <c r="N16" s="86">
        <v>-1.0200000000000001E-2</v>
      </c>
      <c r="O16" s="91">
        <v>46435073</v>
      </c>
      <c r="P16" s="91">
        <v>107.12</v>
      </c>
      <c r="Q16" s="91">
        <v>0</v>
      </c>
      <c r="R16" s="91">
        <v>49741.250197599999</v>
      </c>
      <c r="S16" s="86">
        <v>3.1E-2</v>
      </c>
      <c r="T16" s="86">
        <f t="shared" si="0"/>
        <v>1.7300548364693181E-2</v>
      </c>
      <c r="U16" s="86">
        <f>R16/'סכום נכסי הקרן'!$C$42</f>
        <v>2.0873906464867827E-3</v>
      </c>
    </row>
    <row r="17" spans="2:21" s="85" customFormat="1">
      <c r="B17" s="90" t="s">
        <v>418</v>
      </c>
      <c r="C17" s="90" t="s">
        <v>419</v>
      </c>
      <c r="D17" s="90" t="s">
        <v>98</v>
      </c>
      <c r="E17" s="90" t="s">
        <v>121</v>
      </c>
      <c r="F17" s="90" t="s">
        <v>416</v>
      </c>
      <c r="G17" s="90" t="s">
        <v>417</v>
      </c>
      <c r="H17" s="90" t="s">
        <v>208</v>
      </c>
      <c r="I17" s="90" t="s">
        <v>209</v>
      </c>
      <c r="J17" s="90" t="s">
        <v>420</v>
      </c>
      <c r="K17" s="91">
        <v>1.24</v>
      </c>
      <c r="L17" s="90" t="s">
        <v>100</v>
      </c>
      <c r="M17" s="86">
        <v>5.0000000000000001E-3</v>
      </c>
      <c r="N17" s="86">
        <v>-2.5000000000000001E-2</v>
      </c>
      <c r="O17" s="91">
        <v>2986000</v>
      </c>
      <c r="P17" s="91">
        <v>108.08</v>
      </c>
      <c r="Q17" s="91">
        <v>0</v>
      </c>
      <c r="R17" s="91">
        <v>3227.2687999999998</v>
      </c>
      <c r="S17" s="86">
        <v>8.8000000000000005E-3</v>
      </c>
      <c r="T17" s="86">
        <f t="shared" si="0"/>
        <v>1.1224792247573881E-3</v>
      </c>
      <c r="U17" s="86">
        <f>R17/'סכום נכסי הקרן'!$C$42</f>
        <v>1.354322756275165E-4</v>
      </c>
    </row>
    <row r="18" spans="2:21" s="85" customFormat="1">
      <c r="B18" s="90" t="s">
        <v>421</v>
      </c>
      <c r="C18" s="90" t="s">
        <v>422</v>
      </c>
      <c r="D18" s="90" t="s">
        <v>98</v>
      </c>
      <c r="E18" s="90" t="s">
        <v>121</v>
      </c>
      <c r="F18" s="90" t="s">
        <v>416</v>
      </c>
      <c r="G18" s="90" t="s">
        <v>417</v>
      </c>
      <c r="H18" s="90" t="s">
        <v>208</v>
      </c>
      <c r="I18" s="90" t="s">
        <v>209</v>
      </c>
      <c r="J18" s="90" t="s">
        <v>423</v>
      </c>
      <c r="K18" s="91">
        <v>4.68</v>
      </c>
      <c r="L18" s="90" t="s">
        <v>100</v>
      </c>
      <c r="M18" s="86">
        <v>1E-3</v>
      </c>
      <c r="N18" s="86">
        <v>-5.8999999999999999E-3</v>
      </c>
      <c r="O18" s="91">
        <v>38808222</v>
      </c>
      <c r="P18" s="91">
        <v>104.43</v>
      </c>
      <c r="Q18" s="91">
        <v>0</v>
      </c>
      <c r="R18" s="91">
        <v>40527.426234600003</v>
      </c>
      <c r="S18" s="86">
        <v>8.3099999999999993E-2</v>
      </c>
      <c r="T18" s="86">
        <f t="shared" si="0"/>
        <v>1.4095880077056502E-2</v>
      </c>
      <c r="U18" s="86">
        <f>R18/'סכום נכסי הקרן'!$C$42</f>
        <v>1.700732693935563E-3</v>
      </c>
    </row>
    <row r="19" spans="2:21" s="85" customFormat="1">
      <c r="B19" s="90" t="s">
        <v>424</v>
      </c>
      <c r="C19" s="90" t="s">
        <v>425</v>
      </c>
      <c r="D19" s="90" t="s">
        <v>98</v>
      </c>
      <c r="E19" s="90" t="s">
        <v>121</v>
      </c>
      <c r="F19" s="90" t="s">
        <v>426</v>
      </c>
      <c r="G19" s="90" t="s">
        <v>417</v>
      </c>
      <c r="H19" s="90" t="s">
        <v>208</v>
      </c>
      <c r="I19" s="90" t="s">
        <v>209</v>
      </c>
      <c r="J19" s="90" t="s">
        <v>427</v>
      </c>
      <c r="K19" s="91">
        <v>5.65</v>
      </c>
      <c r="L19" s="90" t="s">
        <v>100</v>
      </c>
      <c r="M19" s="86">
        <v>2E-3</v>
      </c>
      <c r="N19" s="86">
        <v>-4.5999999999999999E-3</v>
      </c>
      <c r="O19" s="91">
        <v>52295000</v>
      </c>
      <c r="P19" s="91">
        <v>104.94</v>
      </c>
      <c r="Q19" s="91">
        <v>0</v>
      </c>
      <c r="R19" s="91">
        <v>54878.373</v>
      </c>
      <c r="S19" s="86">
        <v>1.8200000000000001E-2</v>
      </c>
      <c r="T19" s="86">
        <f t="shared" si="0"/>
        <v>1.9087295604564077E-2</v>
      </c>
      <c r="U19" s="86">
        <f>R19/'סכום נכסי הקרן'!$C$42</f>
        <v>2.3029699100755598E-3</v>
      </c>
    </row>
    <row r="20" spans="2:21" s="85" customFormat="1">
      <c r="B20" s="90" t="s">
        <v>428</v>
      </c>
      <c r="C20" s="90" t="s">
        <v>429</v>
      </c>
      <c r="D20" s="90" t="s">
        <v>98</v>
      </c>
      <c r="E20" s="90" t="s">
        <v>121</v>
      </c>
      <c r="F20" s="90" t="s">
        <v>430</v>
      </c>
      <c r="G20" s="90" t="s">
        <v>417</v>
      </c>
      <c r="H20" s="90" t="s">
        <v>208</v>
      </c>
      <c r="I20" s="90" t="s">
        <v>209</v>
      </c>
      <c r="J20" s="90" t="s">
        <v>270</v>
      </c>
      <c r="K20" s="91">
        <v>3.22</v>
      </c>
      <c r="L20" s="90" t="s">
        <v>100</v>
      </c>
      <c r="M20" s="86">
        <v>8.3000000000000001E-3</v>
      </c>
      <c r="N20" s="86">
        <v>-7.4000000000000003E-3</v>
      </c>
      <c r="O20" s="91">
        <v>21480727</v>
      </c>
      <c r="P20" s="91">
        <v>111.05</v>
      </c>
      <c r="Q20" s="91">
        <v>0</v>
      </c>
      <c r="R20" s="91">
        <v>23854.347333500002</v>
      </c>
      <c r="S20" s="86">
        <v>8.6E-3</v>
      </c>
      <c r="T20" s="86">
        <f t="shared" si="0"/>
        <v>8.2968017110940841E-3</v>
      </c>
      <c r="U20" s="86">
        <f>R20/'סכום נכסי הקרן'!$C$42</f>
        <v>1.0010472455796325E-3</v>
      </c>
    </row>
    <row r="21" spans="2:21" s="85" customFormat="1">
      <c r="B21" s="90" t="s">
        <v>431</v>
      </c>
      <c r="C21" s="90" t="s">
        <v>432</v>
      </c>
      <c r="D21" s="90" t="s">
        <v>98</v>
      </c>
      <c r="E21" s="90" t="s">
        <v>121</v>
      </c>
      <c r="F21" s="90" t="s">
        <v>430</v>
      </c>
      <c r="G21" s="90" t="s">
        <v>417</v>
      </c>
      <c r="H21" s="90" t="s">
        <v>433</v>
      </c>
      <c r="I21" s="90" t="s">
        <v>148</v>
      </c>
      <c r="J21" s="90" t="s">
        <v>270</v>
      </c>
      <c r="K21" s="91">
        <v>1.42</v>
      </c>
      <c r="L21" s="90" t="s">
        <v>100</v>
      </c>
      <c r="M21" s="86">
        <v>0.01</v>
      </c>
      <c r="N21" s="86">
        <v>-2.1600000000000001E-2</v>
      </c>
      <c r="O21" s="91">
        <v>55079819</v>
      </c>
      <c r="P21" s="91">
        <v>108.8</v>
      </c>
      <c r="Q21" s="91">
        <v>0</v>
      </c>
      <c r="R21" s="91">
        <v>59926.843072000003</v>
      </c>
      <c r="S21" s="86">
        <v>2.3800000000000002E-2</v>
      </c>
      <c r="T21" s="86">
        <f t="shared" si="0"/>
        <v>2.0843208459616448E-2</v>
      </c>
      <c r="U21" s="86">
        <f>R21/'סכום נכסי הקרן'!$C$42</f>
        <v>2.5148288634693314E-3</v>
      </c>
    </row>
    <row r="22" spans="2:21" s="85" customFormat="1">
      <c r="B22" s="90" t="s">
        <v>434</v>
      </c>
      <c r="C22" s="90" t="s">
        <v>435</v>
      </c>
      <c r="D22" s="90" t="s">
        <v>98</v>
      </c>
      <c r="E22" s="90" t="s">
        <v>121</v>
      </c>
      <c r="F22" s="90" t="s">
        <v>430</v>
      </c>
      <c r="G22" s="90" t="s">
        <v>417</v>
      </c>
      <c r="H22" s="90" t="s">
        <v>208</v>
      </c>
      <c r="I22" s="90" t="s">
        <v>209</v>
      </c>
      <c r="J22" s="90" t="s">
        <v>436</v>
      </c>
      <c r="K22" s="91">
        <v>5.64</v>
      </c>
      <c r="L22" s="90" t="s">
        <v>100</v>
      </c>
      <c r="M22" s="86">
        <v>1E-3</v>
      </c>
      <c r="N22" s="86">
        <v>-4.1999999999999997E-3</v>
      </c>
      <c r="O22" s="91">
        <v>47423000</v>
      </c>
      <c r="P22" s="91">
        <v>104.11</v>
      </c>
      <c r="Q22" s="91">
        <v>0</v>
      </c>
      <c r="R22" s="91">
        <v>49372.085299999999</v>
      </c>
      <c r="S22" s="86">
        <v>1.5100000000000001E-2</v>
      </c>
      <c r="T22" s="86">
        <f t="shared" si="0"/>
        <v>1.717214879411335E-2</v>
      </c>
      <c r="U22" s="86">
        <f>R22/'סכום נכסי הקרן'!$C$42</f>
        <v>2.0718986483725362E-3</v>
      </c>
    </row>
    <row r="23" spans="2:21" s="85" customFormat="1">
      <c r="B23" s="90" t="s">
        <v>437</v>
      </c>
      <c r="C23" s="90" t="s">
        <v>438</v>
      </c>
      <c r="D23" s="90" t="s">
        <v>98</v>
      </c>
      <c r="E23" s="90" t="s">
        <v>121</v>
      </c>
      <c r="F23" s="90" t="s">
        <v>430</v>
      </c>
      <c r="G23" s="90" t="s">
        <v>417</v>
      </c>
      <c r="H23" s="90" t="s">
        <v>208</v>
      </c>
      <c r="I23" s="90" t="s">
        <v>209</v>
      </c>
      <c r="J23" s="90" t="s">
        <v>439</v>
      </c>
      <c r="K23" s="91">
        <v>7.63</v>
      </c>
      <c r="L23" s="90" t="s">
        <v>100</v>
      </c>
      <c r="M23" s="86">
        <v>1E-3</v>
      </c>
      <c r="N23" s="86">
        <v>1E-4</v>
      </c>
      <c r="O23" s="91">
        <v>22997000</v>
      </c>
      <c r="P23" s="91">
        <v>101.83</v>
      </c>
      <c r="Q23" s="91">
        <v>0</v>
      </c>
      <c r="R23" s="91">
        <v>23417.845099999999</v>
      </c>
      <c r="S23" s="86">
        <v>3.1300000000000001E-2</v>
      </c>
      <c r="T23" s="86">
        <f t="shared" si="0"/>
        <v>8.144981481969087E-3</v>
      </c>
      <c r="U23" s="86">
        <f>R23/'סכום נכסי הקרן'!$C$42</f>
        <v>9.8272943740716203E-4</v>
      </c>
    </row>
    <row r="24" spans="2:21" s="85" customFormat="1">
      <c r="B24" s="90" t="s">
        <v>440</v>
      </c>
      <c r="C24" s="90" t="s">
        <v>441</v>
      </c>
      <c r="D24" s="90" t="s">
        <v>98</v>
      </c>
      <c r="E24" s="90" t="s">
        <v>121</v>
      </c>
      <c r="F24" s="90" t="s">
        <v>442</v>
      </c>
      <c r="G24" s="90" t="s">
        <v>417</v>
      </c>
      <c r="H24" s="90" t="s">
        <v>208</v>
      </c>
      <c r="I24" s="90" t="s">
        <v>209</v>
      </c>
      <c r="J24" s="90" t="s">
        <v>308</v>
      </c>
      <c r="K24" s="91">
        <v>6.55</v>
      </c>
      <c r="L24" s="90" t="s">
        <v>100</v>
      </c>
      <c r="M24" s="86">
        <v>1E-3</v>
      </c>
      <c r="N24" s="86">
        <v>-1.1999999999999999E-3</v>
      </c>
      <c r="O24" s="91">
        <v>17309406</v>
      </c>
      <c r="P24" s="91">
        <v>102.68</v>
      </c>
      <c r="Q24" s="91">
        <v>0</v>
      </c>
      <c r="R24" s="91">
        <v>17773.298080799999</v>
      </c>
      <c r="S24" s="86">
        <v>5.1000000000000004E-3</v>
      </c>
      <c r="T24" s="86">
        <f t="shared" si="0"/>
        <v>6.1817465750353233E-3</v>
      </c>
      <c r="U24" s="86">
        <f>R24/'סכום נכסי הקרן'!$C$42</f>
        <v>7.4585612592571022E-4</v>
      </c>
    </row>
    <row r="25" spans="2:21" s="85" customFormat="1">
      <c r="B25" s="90" t="s">
        <v>443</v>
      </c>
      <c r="C25" s="90" t="s">
        <v>444</v>
      </c>
      <c r="D25" s="90" t="s">
        <v>98</v>
      </c>
      <c r="E25" s="90" t="s">
        <v>121</v>
      </c>
      <c r="F25" s="90" t="s">
        <v>442</v>
      </c>
      <c r="G25" s="90" t="s">
        <v>417</v>
      </c>
      <c r="H25" s="90" t="s">
        <v>433</v>
      </c>
      <c r="I25" s="90" t="s">
        <v>148</v>
      </c>
      <c r="J25" s="90" t="s">
        <v>445</v>
      </c>
      <c r="K25" s="91">
        <v>1.93</v>
      </c>
      <c r="L25" s="90" t="s">
        <v>100</v>
      </c>
      <c r="M25" s="86">
        <v>9.4999999999999998E-3</v>
      </c>
      <c r="N25" s="86">
        <v>-1.7399999999999999E-2</v>
      </c>
      <c r="O25" s="91">
        <v>17382314.359999999</v>
      </c>
      <c r="P25" s="91">
        <v>110.27</v>
      </c>
      <c r="Q25" s="91">
        <v>0</v>
      </c>
      <c r="R25" s="91">
        <v>19167.478044772</v>
      </c>
      <c r="S25" s="86">
        <v>3.61E-2</v>
      </c>
      <c r="T25" s="86">
        <f t="shared" si="0"/>
        <v>6.6666575453057809E-3</v>
      </c>
      <c r="U25" s="86">
        <f>R25/'סכום נכסי הקרן'!$C$42</f>
        <v>8.0436286238194134E-4</v>
      </c>
    </row>
    <row r="26" spans="2:21" s="85" customFormat="1">
      <c r="B26" s="90" t="s">
        <v>446</v>
      </c>
      <c r="C26" s="90" t="s">
        <v>447</v>
      </c>
      <c r="D26" s="90" t="s">
        <v>98</v>
      </c>
      <c r="E26" s="90" t="s">
        <v>121</v>
      </c>
      <c r="F26" s="90" t="s">
        <v>442</v>
      </c>
      <c r="G26" s="90" t="s">
        <v>417</v>
      </c>
      <c r="H26" s="90" t="s">
        <v>433</v>
      </c>
      <c r="I26" s="90" t="s">
        <v>148</v>
      </c>
      <c r="J26" s="90" t="s">
        <v>448</v>
      </c>
      <c r="K26" s="91">
        <v>0.46</v>
      </c>
      <c r="L26" s="90" t="s">
        <v>100</v>
      </c>
      <c r="M26" s="86">
        <v>2.8E-3</v>
      </c>
      <c r="N26" s="86">
        <v>-5.7000000000000002E-3</v>
      </c>
      <c r="O26" s="91">
        <v>4732264</v>
      </c>
      <c r="P26" s="91">
        <v>105.42</v>
      </c>
      <c r="Q26" s="91">
        <v>0</v>
      </c>
      <c r="R26" s="91">
        <v>4988.7527087999997</v>
      </c>
      <c r="S26" s="86">
        <v>1.11E-2</v>
      </c>
      <c r="T26" s="86">
        <f t="shared" si="0"/>
        <v>1.7351425059728969E-3</v>
      </c>
      <c r="U26" s="86">
        <f>R26/'סכום נכסי הקרן'!$C$42</f>
        <v>2.0935291534926413E-4</v>
      </c>
    </row>
    <row r="27" spans="2:21" s="85" customFormat="1">
      <c r="B27" s="90" t="s">
        <v>449</v>
      </c>
      <c r="C27" s="90" t="s">
        <v>450</v>
      </c>
      <c r="D27" s="90" t="s">
        <v>98</v>
      </c>
      <c r="E27" s="90" t="s">
        <v>121</v>
      </c>
      <c r="F27" s="90" t="s">
        <v>442</v>
      </c>
      <c r="G27" s="90" t="s">
        <v>417</v>
      </c>
      <c r="H27" s="90" t="s">
        <v>433</v>
      </c>
      <c r="I27" s="90" t="s">
        <v>148</v>
      </c>
      <c r="J27" s="90" t="s">
        <v>451</v>
      </c>
      <c r="K27" s="91">
        <v>2</v>
      </c>
      <c r="L27" s="90" t="s">
        <v>100</v>
      </c>
      <c r="M27" s="86">
        <v>0.01</v>
      </c>
      <c r="N27" s="86">
        <v>-1.44E-2</v>
      </c>
      <c r="O27" s="91">
        <v>15427178</v>
      </c>
      <c r="P27" s="91">
        <v>109.1</v>
      </c>
      <c r="Q27" s="91">
        <v>159.31261000000001</v>
      </c>
      <c r="R27" s="91">
        <v>16990.363807999998</v>
      </c>
      <c r="S27" s="86">
        <v>3.8300000000000001E-2</v>
      </c>
      <c r="T27" s="86">
        <f t="shared" si="0"/>
        <v>5.9094335109457947E-3</v>
      </c>
      <c r="U27" s="86">
        <f>R27/'סכום נכסי הקרן'!$C$42</f>
        <v>7.1300030361798089E-4</v>
      </c>
    </row>
    <row r="28" spans="2:21" s="85" customFormat="1">
      <c r="B28" s="90" t="s">
        <v>452</v>
      </c>
      <c r="C28" s="90" t="s">
        <v>453</v>
      </c>
      <c r="D28" s="90" t="s">
        <v>98</v>
      </c>
      <c r="E28" s="90" t="s">
        <v>121</v>
      </c>
      <c r="F28" s="90" t="s">
        <v>442</v>
      </c>
      <c r="G28" s="90" t="s">
        <v>417</v>
      </c>
      <c r="H28" s="90" t="s">
        <v>433</v>
      </c>
      <c r="I28" s="90" t="s">
        <v>148</v>
      </c>
      <c r="J28" s="90" t="s">
        <v>420</v>
      </c>
      <c r="K28" s="91">
        <v>4.63</v>
      </c>
      <c r="L28" s="90" t="s">
        <v>100</v>
      </c>
      <c r="M28" s="86">
        <v>5.0000000000000001E-3</v>
      </c>
      <c r="N28" s="86">
        <v>-5.5999999999999999E-3</v>
      </c>
      <c r="O28" s="91">
        <v>40908472</v>
      </c>
      <c r="P28" s="91">
        <v>108.22</v>
      </c>
      <c r="Q28" s="91">
        <v>0</v>
      </c>
      <c r="R28" s="91">
        <v>44271.148398400001</v>
      </c>
      <c r="S28" s="86">
        <v>5.3600000000000002E-2</v>
      </c>
      <c r="T28" s="86">
        <f t="shared" si="0"/>
        <v>1.5397987404506038E-2</v>
      </c>
      <c r="U28" s="86">
        <f>R28/'סכום נכסי הקרן'!$C$42</f>
        <v>1.8578379254429614E-3</v>
      </c>
    </row>
    <row r="29" spans="2:21" s="85" customFormat="1">
      <c r="B29" s="90" t="s">
        <v>454</v>
      </c>
      <c r="C29" s="90" t="s">
        <v>455</v>
      </c>
      <c r="D29" s="90" t="s">
        <v>98</v>
      </c>
      <c r="E29" s="90" t="s">
        <v>121</v>
      </c>
      <c r="F29" s="90" t="s">
        <v>442</v>
      </c>
      <c r="G29" s="90" t="s">
        <v>417</v>
      </c>
      <c r="H29" s="90" t="s">
        <v>208</v>
      </c>
      <c r="I29" s="90" t="s">
        <v>209</v>
      </c>
      <c r="J29" s="90" t="s">
        <v>270</v>
      </c>
      <c r="K29" s="91">
        <v>2.4700000000000002</v>
      </c>
      <c r="L29" s="90" t="s">
        <v>100</v>
      </c>
      <c r="M29" s="86">
        <v>8.6E-3</v>
      </c>
      <c r="N29" s="86">
        <v>-1.3899999999999999E-2</v>
      </c>
      <c r="O29" s="91">
        <v>31613473</v>
      </c>
      <c r="P29" s="91">
        <v>111.13</v>
      </c>
      <c r="Q29" s="91">
        <v>0</v>
      </c>
      <c r="R29" s="91">
        <v>35132.052544899998</v>
      </c>
      <c r="S29" s="86">
        <v>1.26E-2</v>
      </c>
      <c r="T29" s="86">
        <f t="shared" si="0"/>
        <v>1.221931036693788E-2</v>
      </c>
      <c r="U29" s="86">
        <f>R29/'סכום נכסי הקרן'!$C$42</f>
        <v>1.4743159366276803E-3</v>
      </c>
    </row>
    <row r="30" spans="2:21" s="85" customFormat="1">
      <c r="B30" s="90" t="s">
        <v>456</v>
      </c>
      <c r="C30" s="90" t="s">
        <v>457</v>
      </c>
      <c r="D30" s="90" t="s">
        <v>98</v>
      </c>
      <c r="E30" s="90" t="s">
        <v>121</v>
      </c>
      <c r="F30" s="90" t="s">
        <v>442</v>
      </c>
      <c r="G30" s="90" t="s">
        <v>417</v>
      </c>
      <c r="H30" s="90" t="s">
        <v>208</v>
      </c>
      <c r="I30" s="90" t="s">
        <v>209</v>
      </c>
      <c r="J30" s="90" t="s">
        <v>308</v>
      </c>
      <c r="K30" s="91">
        <v>5.33</v>
      </c>
      <c r="L30" s="90" t="s">
        <v>100</v>
      </c>
      <c r="M30" s="86">
        <v>1.2200000000000001E-2</v>
      </c>
      <c r="N30" s="86">
        <v>-4.7000000000000002E-3</v>
      </c>
      <c r="O30" s="91">
        <v>16363917</v>
      </c>
      <c r="P30" s="91">
        <v>115.15</v>
      </c>
      <c r="Q30" s="91">
        <v>0</v>
      </c>
      <c r="R30" s="91">
        <v>18843.050425500001</v>
      </c>
      <c r="S30" s="86">
        <v>5.4000000000000003E-3</v>
      </c>
      <c r="T30" s="86">
        <f t="shared" si="0"/>
        <v>6.5538180871948489E-3</v>
      </c>
      <c r="U30" s="86">
        <f>R30/'סכום נכסי הקרן'!$C$42</f>
        <v>7.9074826332703018E-4</v>
      </c>
    </row>
    <row r="31" spans="2:21" s="85" customFormat="1">
      <c r="B31" s="90" t="s">
        <v>458</v>
      </c>
      <c r="C31" s="90" t="s">
        <v>459</v>
      </c>
      <c r="D31" s="90" t="s">
        <v>98</v>
      </c>
      <c r="E31" s="90" t="s">
        <v>121</v>
      </c>
      <c r="F31" s="90" t="s">
        <v>442</v>
      </c>
      <c r="G31" s="90" t="s">
        <v>417</v>
      </c>
      <c r="H31" s="90" t="s">
        <v>208</v>
      </c>
      <c r="I31" s="90" t="s">
        <v>209</v>
      </c>
      <c r="J31" s="90" t="s">
        <v>270</v>
      </c>
      <c r="K31" s="91">
        <v>1.58</v>
      </c>
      <c r="L31" s="90" t="s">
        <v>100</v>
      </c>
      <c r="M31" s="86">
        <v>1E-3</v>
      </c>
      <c r="N31" s="86">
        <v>-0.02</v>
      </c>
      <c r="O31" s="91">
        <v>21234955</v>
      </c>
      <c r="P31" s="91">
        <v>106.54</v>
      </c>
      <c r="Q31" s="91">
        <v>0</v>
      </c>
      <c r="R31" s="91">
        <v>22623.721056999999</v>
      </c>
      <c r="S31" s="86">
        <v>8.3000000000000001E-3</v>
      </c>
      <c r="T31" s="86">
        <f t="shared" si="0"/>
        <v>7.8687764939780521E-3</v>
      </c>
      <c r="U31" s="86">
        <f>R31/'סכום נכסי הקרן'!$C$42</f>
        <v>9.4940403659951513E-4</v>
      </c>
    </row>
    <row r="32" spans="2:21" s="85" customFormat="1">
      <c r="B32" s="90" t="s">
        <v>460</v>
      </c>
      <c r="C32" s="90" t="s">
        <v>461</v>
      </c>
      <c r="D32" s="90" t="s">
        <v>98</v>
      </c>
      <c r="E32" s="90" t="s">
        <v>121</v>
      </c>
      <c r="F32" s="90" t="s">
        <v>442</v>
      </c>
      <c r="G32" s="90" t="s">
        <v>417</v>
      </c>
      <c r="H32" s="90" t="s">
        <v>208</v>
      </c>
      <c r="I32" s="90" t="s">
        <v>209</v>
      </c>
      <c r="J32" s="90" t="s">
        <v>462</v>
      </c>
      <c r="K32" s="91">
        <v>8.19</v>
      </c>
      <c r="L32" s="90" t="s">
        <v>100</v>
      </c>
      <c r="M32" s="86">
        <v>2E-3</v>
      </c>
      <c r="N32" s="86">
        <v>2.8999999999999998E-3</v>
      </c>
      <c r="O32" s="91">
        <v>19534000</v>
      </c>
      <c r="P32" s="91">
        <v>103.12</v>
      </c>
      <c r="Q32" s="91">
        <v>0</v>
      </c>
      <c r="R32" s="91">
        <v>20143.460800000001</v>
      </c>
      <c r="S32" s="86">
        <v>2.0400000000000001E-2</v>
      </c>
      <c r="T32" s="86">
        <f t="shared" si="0"/>
        <v>7.0061149733529598E-3</v>
      </c>
      <c r="U32" s="86">
        <f>R32/'סכום נכסי הקרן'!$C$42</f>
        <v>8.4531996069173859E-4</v>
      </c>
    </row>
    <row r="33" spans="2:21" s="85" customFormat="1">
      <c r="B33" s="90" t="s">
        <v>463</v>
      </c>
      <c r="C33" s="90" t="s">
        <v>464</v>
      </c>
      <c r="D33" s="90" t="s">
        <v>98</v>
      </c>
      <c r="E33" s="90" t="s">
        <v>121</v>
      </c>
      <c r="F33" s="90" t="s">
        <v>442</v>
      </c>
      <c r="G33" s="90" t="s">
        <v>417</v>
      </c>
      <c r="H33" s="90" t="s">
        <v>208</v>
      </c>
      <c r="I33" s="90" t="s">
        <v>209</v>
      </c>
      <c r="J33" s="90" t="s">
        <v>270</v>
      </c>
      <c r="K33" s="91">
        <v>4.2</v>
      </c>
      <c r="L33" s="90" t="s">
        <v>100</v>
      </c>
      <c r="M33" s="86">
        <v>3.8E-3</v>
      </c>
      <c r="N33" s="86">
        <v>-8.0000000000000002E-3</v>
      </c>
      <c r="O33" s="91">
        <v>63274217</v>
      </c>
      <c r="P33" s="91">
        <v>107.57</v>
      </c>
      <c r="Q33" s="91">
        <v>0</v>
      </c>
      <c r="R33" s="91">
        <v>68064.075226899993</v>
      </c>
      <c r="S33" s="86">
        <v>2.1100000000000001E-2</v>
      </c>
      <c r="T33" s="86">
        <f t="shared" si="0"/>
        <v>2.3673426395260058E-2</v>
      </c>
      <c r="U33" s="86">
        <f>R33/'סכום נכסי הקרן'!$C$42</f>
        <v>2.8563076606638836E-3</v>
      </c>
    </row>
    <row r="34" spans="2:21" s="85" customFormat="1">
      <c r="B34" s="90" t="s">
        <v>465</v>
      </c>
      <c r="C34" s="90" t="s">
        <v>466</v>
      </c>
      <c r="D34" s="90" t="s">
        <v>98</v>
      </c>
      <c r="E34" s="90" t="s">
        <v>121</v>
      </c>
      <c r="F34" s="90" t="s">
        <v>442</v>
      </c>
      <c r="G34" s="90" t="s">
        <v>417</v>
      </c>
      <c r="H34" s="90" t="s">
        <v>208</v>
      </c>
      <c r="I34" s="90" t="s">
        <v>209</v>
      </c>
      <c r="J34" s="90" t="s">
        <v>270</v>
      </c>
      <c r="K34" s="91">
        <v>0.49</v>
      </c>
      <c r="L34" s="90" t="s">
        <v>100</v>
      </c>
      <c r="M34" s="86">
        <v>9.9000000000000008E-3</v>
      </c>
      <c r="N34" s="86">
        <v>-3.6200000000000003E-2</v>
      </c>
      <c r="O34" s="91">
        <v>16767872</v>
      </c>
      <c r="P34" s="91">
        <v>107.48</v>
      </c>
      <c r="Q34" s="91">
        <v>0</v>
      </c>
      <c r="R34" s="91">
        <v>18022.1088256</v>
      </c>
      <c r="S34" s="86">
        <v>5.5999999999999999E-3</v>
      </c>
      <c r="T34" s="86">
        <f t="shared" si="0"/>
        <v>6.2682856609442544E-3</v>
      </c>
      <c r="U34" s="86">
        <f>R34/'סכום נכסי הקרן'!$C$42</f>
        <v>7.5629746423903617E-4</v>
      </c>
    </row>
    <row r="35" spans="2:21" s="85" customFormat="1">
      <c r="B35" s="90" t="s">
        <v>467</v>
      </c>
      <c r="C35" s="90" t="s">
        <v>468</v>
      </c>
      <c r="D35" s="90" t="s">
        <v>98</v>
      </c>
      <c r="E35" s="90" t="s">
        <v>121</v>
      </c>
      <c r="F35" s="90" t="s">
        <v>469</v>
      </c>
      <c r="G35" s="90" t="s">
        <v>470</v>
      </c>
      <c r="H35" s="90" t="s">
        <v>208</v>
      </c>
      <c r="I35" s="90" t="s">
        <v>209</v>
      </c>
      <c r="J35" s="90" t="s">
        <v>308</v>
      </c>
      <c r="K35" s="91">
        <v>14.12</v>
      </c>
      <c r="L35" s="90" t="s">
        <v>100</v>
      </c>
      <c r="M35" s="86">
        <v>2.07E-2</v>
      </c>
      <c r="N35" s="86">
        <v>1.0699999999999999E-2</v>
      </c>
      <c r="O35" s="91">
        <v>19433170.300000001</v>
      </c>
      <c r="P35" s="91">
        <v>117.55</v>
      </c>
      <c r="Q35" s="91">
        <v>0</v>
      </c>
      <c r="R35" s="91">
        <v>22843.69168765</v>
      </c>
      <c r="S35" s="86">
        <v>8.8000000000000005E-3</v>
      </c>
      <c r="T35" s="86">
        <f t="shared" si="0"/>
        <v>7.9452846741957673E-3</v>
      </c>
      <c r="U35" s="86">
        <f>R35/'סכום נכסי הקרן'!$C$42</f>
        <v>9.5863510005482738E-4</v>
      </c>
    </row>
    <row r="36" spans="2:21" s="85" customFormat="1">
      <c r="B36" s="90" t="s">
        <v>471</v>
      </c>
      <c r="C36" s="90" t="s">
        <v>472</v>
      </c>
      <c r="D36" s="90" t="s">
        <v>98</v>
      </c>
      <c r="E36" s="90" t="s">
        <v>121</v>
      </c>
      <c r="F36" s="90" t="s">
        <v>469</v>
      </c>
      <c r="G36" s="90" t="s">
        <v>470</v>
      </c>
      <c r="H36" s="90" t="s">
        <v>208</v>
      </c>
      <c r="I36" s="90" t="s">
        <v>209</v>
      </c>
      <c r="J36" s="90" t="s">
        <v>473</v>
      </c>
      <c r="K36" s="91">
        <v>3.77</v>
      </c>
      <c r="L36" s="90" t="s">
        <v>100</v>
      </c>
      <c r="M36" s="86">
        <v>1E-3</v>
      </c>
      <c r="N36" s="86">
        <v>-9.5999999999999992E-3</v>
      </c>
      <c r="O36" s="91">
        <v>15948992</v>
      </c>
      <c r="P36" s="91">
        <v>106.25</v>
      </c>
      <c r="Q36" s="91">
        <v>0</v>
      </c>
      <c r="R36" s="91">
        <v>16945.804</v>
      </c>
      <c r="S36" s="86">
        <v>2.3800000000000002E-2</v>
      </c>
      <c r="T36" s="86">
        <f t="shared" si="0"/>
        <v>5.8939351245891405E-3</v>
      </c>
      <c r="U36" s="86">
        <f>R36/'סכום נכסי הקרן'!$C$42</f>
        <v>7.1113035209768459E-4</v>
      </c>
    </row>
    <row r="37" spans="2:21" s="85" customFormat="1">
      <c r="B37" s="90" t="s">
        <v>474</v>
      </c>
      <c r="C37" s="90" t="s">
        <v>475</v>
      </c>
      <c r="D37" s="90" t="s">
        <v>98</v>
      </c>
      <c r="E37" s="90" t="s">
        <v>121</v>
      </c>
      <c r="F37" s="90" t="s">
        <v>476</v>
      </c>
      <c r="G37" s="90" t="s">
        <v>417</v>
      </c>
      <c r="H37" s="90" t="s">
        <v>208</v>
      </c>
      <c r="I37" s="90" t="s">
        <v>209</v>
      </c>
      <c r="J37" s="90" t="s">
        <v>420</v>
      </c>
      <c r="K37" s="91">
        <v>0.8</v>
      </c>
      <c r="L37" s="90" t="s">
        <v>100</v>
      </c>
      <c r="M37" s="86">
        <v>3.5499999999999997E-2</v>
      </c>
      <c r="N37" s="86">
        <v>0.14119999999999999</v>
      </c>
      <c r="O37" s="91">
        <v>268894.49</v>
      </c>
      <c r="P37" s="91">
        <v>120.65</v>
      </c>
      <c r="Q37" s="91">
        <v>0</v>
      </c>
      <c r="R37" s="91">
        <v>324.42120218500003</v>
      </c>
      <c r="S37" s="86">
        <v>1.9E-3</v>
      </c>
      <c r="T37" s="86">
        <f t="shared" si="0"/>
        <v>1.1283722617820948E-4</v>
      </c>
      <c r="U37" s="86">
        <f>R37/'סכום נכסי הקרן'!$C$42</f>
        <v>1.3614329761973713E-5</v>
      </c>
    </row>
    <row r="38" spans="2:21" s="85" customFormat="1">
      <c r="B38" s="90" t="s">
        <v>477</v>
      </c>
      <c r="C38" s="90" t="s">
        <v>478</v>
      </c>
      <c r="D38" s="90" t="s">
        <v>98</v>
      </c>
      <c r="E38" s="90" t="s">
        <v>121</v>
      </c>
      <c r="F38" s="90" t="s">
        <v>479</v>
      </c>
      <c r="G38" s="90" t="s">
        <v>417</v>
      </c>
      <c r="H38" s="90" t="s">
        <v>208</v>
      </c>
      <c r="I38" s="90" t="s">
        <v>209</v>
      </c>
      <c r="J38" s="90" t="s">
        <v>480</v>
      </c>
      <c r="K38" s="91">
        <v>5.23</v>
      </c>
      <c r="L38" s="90" t="s">
        <v>100</v>
      </c>
      <c r="M38" s="86">
        <v>1E-3</v>
      </c>
      <c r="N38" s="86">
        <v>-5.4000000000000003E-3</v>
      </c>
      <c r="O38" s="91">
        <v>47117000</v>
      </c>
      <c r="P38" s="91">
        <v>104.55</v>
      </c>
      <c r="Q38" s="91">
        <v>0</v>
      </c>
      <c r="R38" s="91">
        <v>49260.823499999999</v>
      </c>
      <c r="S38" s="86">
        <v>1.43E-2</v>
      </c>
      <c r="T38" s="86">
        <f t="shared" si="0"/>
        <v>1.7133450728737107E-2</v>
      </c>
      <c r="U38" s="86">
        <f>R38/'סכום נכסי הקרן'!$C$42</f>
        <v>2.0672295489890533E-3</v>
      </c>
    </row>
    <row r="39" spans="2:21" s="85" customFormat="1">
      <c r="B39" s="90" t="s">
        <v>481</v>
      </c>
      <c r="C39" s="90" t="s">
        <v>482</v>
      </c>
      <c r="D39" s="90" t="s">
        <v>98</v>
      </c>
      <c r="E39" s="90" t="s">
        <v>121</v>
      </c>
      <c r="F39" s="90" t="s">
        <v>483</v>
      </c>
      <c r="G39" s="90" t="s">
        <v>417</v>
      </c>
      <c r="H39" s="90" t="s">
        <v>208</v>
      </c>
      <c r="I39" s="90" t="s">
        <v>209</v>
      </c>
      <c r="J39" s="90" t="s">
        <v>484</v>
      </c>
      <c r="K39" s="91">
        <v>0.99</v>
      </c>
      <c r="L39" s="90" t="s">
        <v>100</v>
      </c>
      <c r="M39" s="86">
        <v>7.0000000000000001E-3</v>
      </c>
      <c r="N39" s="86">
        <v>-2.7699999999999999E-2</v>
      </c>
      <c r="O39" s="91">
        <v>2855560.64</v>
      </c>
      <c r="P39" s="91">
        <v>108.99</v>
      </c>
      <c r="Q39" s="91">
        <v>0</v>
      </c>
      <c r="R39" s="91">
        <v>3112.2755415360002</v>
      </c>
      <c r="S39" s="86">
        <v>4.0000000000000001E-3</v>
      </c>
      <c r="T39" s="86">
        <f t="shared" si="0"/>
        <v>1.0824833175020034E-3</v>
      </c>
      <c r="U39" s="86">
        <f>R39/'סכום נכסי הקרן'!$C$42</f>
        <v>1.3060658565846198E-4</v>
      </c>
    </row>
    <row r="40" spans="2:21" s="85" customFormat="1">
      <c r="B40" s="90" t="s">
        <v>485</v>
      </c>
      <c r="C40" s="90" t="s">
        <v>486</v>
      </c>
      <c r="D40" s="90" t="s">
        <v>98</v>
      </c>
      <c r="E40" s="90" t="s">
        <v>121</v>
      </c>
      <c r="F40" s="90" t="s">
        <v>483</v>
      </c>
      <c r="G40" s="90" t="s">
        <v>417</v>
      </c>
      <c r="H40" s="90" t="s">
        <v>208</v>
      </c>
      <c r="I40" s="90" t="s">
        <v>209</v>
      </c>
      <c r="J40" s="90" t="s">
        <v>270</v>
      </c>
      <c r="K40" s="91">
        <v>3.1</v>
      </c>
      <c r="L40" s="90" t="s">
        <v>100</v>
      </c>
      <c r="M40" s="86">
        <v>6.0000000000000001E-3</v>
      </c>
      <c r="N40" s="86">
        <v>-1.1299999999999999E-2</v>
      </c>
      <c r="O40" s="91">
        <v>18991250.25</v>
      </c>
      <c r="P40" s="91">
        <v>110.87</v>
      </c>
      <c r="Q40" s="91">
        <v>0</v>
      </c>
      <c r="R40" s="91">
        <v>21055.599152175</v>
      </c>
      <c r="S40" s="86">
        <v>1.2200000000000001E-2</v>
      </c>
      <c r="T40" s="86">
        <f t="shared" si="0"/>
        <v>7.3233666229276326E-3</v>
      </c>
      <c r="U40" s="86">
        <f>R40/'סכום נכסי הקרן'!$C$42</f>
        <v>8.8359782980576877E-4</v>
      </c>
    </row>
    <row r="41" spans="2:21" s="85" customFormat="1">
      <c r="B41" s="90" t="s">
        <v>487</v>
      </c>
      <c r="C41" s="90" t="s">
        <v>488</v>
      </c>
      <c r="D41" s="90" t="s">
        <v>98</v>
      </c>
      <c r="E41" s="90" t="s">
        <v>121</v>
      </c>
      <c r="F41" s="90" t="s">
        <v>483</v>
      </c>
      <c r="G41" s="90" t="s">
        <v>417</v>
      </c>
      <c r="H41" s="90" t="s">
        <v>208</v>
      </c>
      <c r="I41" s="90" t="s">
        <v>209</v>
      </c>
      <c r="J41" s="90" t="s">
        <v>270</v>
      </c>
      <c r="K41" s="91">
        <v>0.86</v>
      </c>
      <c r="L41" s="90" t="s">
        <v>100</v>
      </c>
      <c r="M41" s="86">
        <v>0.05</v>
      </c>
      <c r="N41" s="86">
        <v>-2.8000000000000001E-2</v>
      </c>
      <c r="O41" s="91">
        <v>14847753.84</v>
      </c>
      <c r="P41" s="91">
        <v>115.1</v>
      </c>
      <c r="Q41" s="91">
        <v>0</v>
      </c>
      <c r="R41" s="91">
        <v>17089.764669839999</v>
      </c>
      <c r="S41" s="86">
        <v>7.1000000000000004E-3</v>
      </c>
      <c r="T41" s="86">
        <f t="shared" si="0"/>
        <v>5.9440062128968624E-3</v>
      </c>
      <c r="U41" s="86">
        <f>R41/'סכום נכסי הקרן'!$C$42</f>
        <v>7.1717165895049232E-4</v>
      </c>
    </row>
    <row r="42" spans="2:21" s="85" customFormat="1">
      <c r="B42" s="90" t="s">
        <v>489</v>
      </c>
      <c r="C42" s="90" t="s">
        <v>490</v>
      </c>
      <c r="D42" s="90" t="s">
        <v>98</v>
      </c>
      <c r="E42" s="90" t="s">
        <v>121</v>
      </c>
      <c r="F42" s="90" t="s">
        <v>483</v>
      </c>
      <c r="G42" s="90" t="s">
        <v>417</v>
      </c>
      <c r="H42" s="90" t="s">
        <v>208</v>
      </c>
      <c r="I42" s="90" t="s">
        <v>209</v>
      </c>
      <c r="J42" s="90" t="s">
        <v>308</v>
      </c>
      <c r="K42" s="91">
        <v>4.66</v>
      </c>
      <c r="L42" s="90" t="s">
        <v>100</v>
      </c>
      <c r="M42" s="86">
        <v>1.7500000000000002E-2</v>
      </c>
      <c r="N42" s="86">
        <v>-1.2800000000000001E-2</v>
      </c>
      <c r="O42" s="91">
        <v>68858607.900000006</v>
      </c>
      <c r="P42" s="91">
        <v>115.41</v>
      </c>
      <c r="Q42" s="91">
        <v>0</v>
      </c>
      <c r="R42" s="91">
        <v>79469.719377390007</v>
      </c>
      <c r="S42" s="86">
        <v>1.8499999999999999E-2</v>
      </c>
      <c r="T42" s="86">
        <f t="shared" si="0"/>
        <v>2.7640433607023972E-2</v>
      </c>
      <c r="U42" s="86">
        <f>R42/'סכום נכסי הקרן'!$C$42</f>
        <v>3.3349453069295232E-3</v>
      </c>
    </row>
    <row r="43" spans="2:21" s="85" customFormat="1">
      <c r="B43" s="90" t="s">
        <v>491</v>
      </c>
      <c r="C43" s="90" t="s">
        <v>492</v>
      </c>
      <c r="D43" s="90" t="s">
        <v>98</v>
      </c>
      <c r="E43" s="90" t="s">
        <v>121</v>
      </c>
      <c r="F43" s="90" t="s">
        <v>426</v>
      </c>
      <c r="G43" s="90" t="s">
        <v>417</v>
      </c>
      <c r="H43" s="90" t="s">
        <v>493</v>
      </c>
      <c r="I43" s="90" t="s">
        <v>209</v>
      </c>
      <c r="J43" s="90" t="s">
        <v>494</v>
      </c>
      <c r="K43" s="91">
        <v>0.57999999999999996</v>
      </c>
      <c r="L43" s="90" t="s">
        <v>100</v>
      </c>
      <c r="M43" s="86">
        <v>4.7500000000000001E-2</v>
      </c>
      <c r="N43" s="86">
        <v>0.32179999999999997</v>
      </c>
      <c r="O43" s="91">
        <v>1037862.49</v>
      </c>
      <c r="P43" s="91">
        <v>130.59</v>
      </c>
      <c r="Q43" s="91">
        <v>0</v>
      </c>
      <c r="R43" s="91">
        <v>1355.3446256909999</v>
      </c>
      <c r="S43" s="86">
        <v>1.43E-2</v>
      </c>
      <c r="T43" s="86">
        <f t="shared" si="0"/>
        <v>4.7140361680586567E-4</v>
      </c>
      <c r="U43" s="86">
        <f>R43/'סכום נכסי הקרן'!$C$42</f>
        <v>5.687701220203805E-5</v>
      </c>
    </row>
    <row r="44" spans="2:21" s="85" customFormat="1">
      <c r="B44" s="90" t="s">
        <v>495</v>
      </c>
      <c r="C44" s="90" t="s">
        <v>496</v>
      </c>
      <c r="D44" s="90" t="s">
        <v>98</v>
      </c>
      <c r="E44" s="90" t="s">
        <v>121</v>
      </c>
      <c r="F44" s="90" t="s">
        <v>497</v>
      </c>
      <c r="G44" s="90" t="s">
        <v>498</v>
      </c>
      <c r="H44" s="90" t="s">
        <v>493</v>
      </c>
      <c r="I44" s="90" t="s">
        <v>209</v>
      </c>
      <c r="J44" s="90" t="s">
        <v>499</v>
      </c>
      <c r="K44" s="91">
        <v>0.43</v>
      </c>
      <c r="L44" s="90" t="s">
        <v>100</v>
      </c>
      <c r="M44" s="86">
        <v>3.6400000000000002E-2</v>
      </c>
      <c r="N44" s="86">
        <v>-2.9100000000000001E-2</v>
      </c>
      <c r="O44" s="91">
        <v>215205.87</v>
      </c>
      <c r="P44" s="91">
        <v>116.49</v>
      </c>
      <c r="Q44" s="91">
        <v>0</v>
      </c>
      <c r="R44" s="91">
        <v>250.693317963</v>
      </c>
      <c r="S44" s="86">
        <v>1.17E-2</v>
      </c>
      <c r="T44" s="86">
        <f t="shared" si="0"/>
        <v>8.7193865351087475E-5</v>
      </c>
      <c r="U44" s="86">
        <f>R44/'סכום נכסי הקרן'!$C$42</f>
        <v>1.0520340461365242E-5</v>
      </c>
    </row>
    <row r="45" spans="2:21" s="85" customFormat="1">
      <c r="B45" s="90" t="s">
        <v>500</v>
      </c>
      <c r="C45" s="90" t="s">
        <v>501</v>
      </c>
      <c r="D45" s="90" t="s">
        <v>98</v>
      </c>
      <c r="E45" s="90" t="s">
        <v>121</v>
      </c>
      <c r="F45" s="90" t="s">
        <v>502</v>
      </c>
      <c r="G45" s="90" t="s">
        <v>503</v>
      </c>
      <c r="H45" s="90" t="s">
        <v>493</v>
      </c>
      <c r="I45" s="90" t="s">
        <v>209</v>
      </c>
      <c r="J45" s="90" t="s">
        <v>270</v>
      </c>
      <c r="K45" s="91">
        <v>3.22</v>
      </c>
      <c r="L45" s="90" t="s">
        <v>100</v>
      </c>
      <c r="M45" s="86">
        <v>4.4999999999999998E-2</v>
      </c>
      <c r="N45" s="86">
        <v>-1.0200000000000001E-2</v>
      </c>
      <c r="O45" s="91">
        <v>5013509</v>
      </c>
      <c r="P45" s="91">
        <v>125.7</v>
      </c>
      <c r="Q45" s="91">
        <v>0</v>
      </c>
      <c r="R45" s="91">
        <v>6301.9808130000001</v>
      </c>
      <c r="S45" s="86">
        <v>1.6999999999999999E-3</v>
      </c>
      <c r="T45" s="86">
        <f t="shared" si="0"/>
        <v>2.1918975380706357E-3</v>
      </c>
      <c r="U45" s="86">
        <f>R45/'סכום נכסי הקרן'!$C$42</f>
        <v>2.6446250850426114E-4</v>
      </c>
    </row>
    <row r="46" spans="2:21" s="85" customFormat="1">
      <c r="B46" s="90" t="s">
        <v>504</v>
      </c>
      <c r="C46" s="90" t="s">
        <v>505</v>
      </c>
      <c r="D46" s="90" t="s">
        <v>98</v>
      </c>
      <c r="E46" s="90" t="s">
        <v>121</v>
      </c>
      <c r="F46" s="90" t="s">
        <v>502</v>
      </c>
      <c r="G46" s="90" t="s">
        <v>503</v>
      </c>
      <c r="H46" s="90" t="s">
        <v>493</v>
      </c>
      <c r="I46" s="90" t="s">
        <v>209</v>
      </c>
      <c r="J46" s="90" t="s">
        <v>308</v>
      </c>
      <c r="K46" s="91">
        <v>8.02</v>
      </c>
      <c r="L46" s="90" t="s">
        <v>100</v>
      </c>
      <c r="M46" s="86">
        <v>2.3900000000000001E-2</v>
      </c>
      <c r="N46" s="86">
        <v>6.9999999999999999E-4</v>
      </c>
      <c r="O46" s="91">
        <v>10576985</v>
      </c>
      <c r="P46" s="91">
        <v>120.21</v>
      </c>
      <c r="Q46" s="91">
        <v>0</v>
      </c>
      <c r="R46" s="91">
        <v>12714.5936685</v>
      </c>
      <c r="S46" s="86">
        <v>5.4000000000000003E-3</v>
      </c>
      <c r="T46" s="86">
        <f t="shared" si="0"/>
        <v>4.4222741050026805E-3</v>
      </c>
      <c r="U46" s="86">
        <f>R46/'סכום נכסי הקרן'!$C$42</f>
        <v>5.3356768863014085E-4</v>
      </c>
    </row>
    <row r="47" spans="2:21" s="85" customFormat="1">
      <c r="B47" s="90" t="s">
        <v>506</v>
      </c>
      <c r="C47" s="90" t="s">
        <v>507</v>
      </c>
      <c r="D47" s="90" t="s">
        <v>98</v>
      </c>
      <c r="E47" s="90" t="s">
        <v>121</v>
      </c>
      <c r="F47" s="90" t="s">
        <v>502</v>
      </c>
      <c r="G47" s="90" t="s">
        <v>503</v>
      </c>
      <c r="H47" s="90" t="s">
        <v>493</v>
      </c>
      <c r="I47" s="90" t="s">
        <v>209</v>
      </c>
      <c r="J47" s="90" t="s">
        <v>270</v>
      </c>
      <c r="K47" s="91">
        <v>5.55</v>
      </c>
      <c r="L47" s="90" t="s">
        <v>100</v>
      </c>
      <c r="M47" s="86">
        <v>3.85E-2</v>
      </c>
      <c r="N47" s="86">
        <v>-1.6000000000000001E-3</v>
      </c>
      <c r="O47" s="91">
        <v>44719117.82</v>
      </c>
      <c r="P47" s="91">
        <v>129.63999999999999</v>
      </c>
      <c r="Q47" s="91">
        <v>1403.88157</v>
      </c>
      <c r="R47" s="91">
        <v>59377.745911847996</v>
      </c>
      <c r="S47" s="86">
        <v>1.7100000000000001E-2</v>
      </c>
      <c r="T47" s="86">
        <f t="shared" si="0"/>
        <v>2.0652226489151541E-2</v>
      </c>
      <c r="U47" s="86">
        <f>R47/'סכום נכסי הקרן'!$C$42</f>
        <v>2.4917860112780316E-3</v>
      </c>
    </row>
    <row r="48" spans="2:21" s="85" customFormat="1">
      <c r="B48" s="90" t="s">
        <v>508</v>
      </c>
      <c r="C48" s="90" t="s">
        <v>509</v>
      </c>
      <c r="D48" s="90" t="s">
        <v>98</v>
      </c>
      <c r="E48" s="90" t="s">
        <v>121</v>
      </c>
      <c r="F48" s="90" t="s">
        <v>502</v>
      </c>
      <c r="G48" s="90" t="s">
        <v>503</v>
      </c>
      <c r="H48" s="90" t="s">
        <v>493</v>
      </c>
      <c r="I48" s="90" t="s">
        <v>209</v>
      </c>
      <c r="J48" s="90" t="s">
        <v>510</v>
      </c>
      <c r="K48" s="91">
        <v>5.17</v>
      </c>
      <c r="L48" s="90" t="s">
        <v>100</v>
      </c>
      <c r="M48" s="86">
        <v>0.01</v>
      </c>
      <c r="N48" s="86">
        <v>-1.8E-3</v>
      </c>
      <c r="O48" s="91">
        <v>4664000</v>
      </c>
      <c r="P48" s="91">
        <v>109.19</v>
      </c>
      <c r="Q48" s="91">
        <v>0</v>
      </c>
      <c r="R48" s="91">
        <v>5092.6216000000004</v>
      </c>
      <c r="S48" s="86">
        <v>8.8000000000000005E-3</v>
      </c>
      <c r="T48" s="86">
        <f t="shared" si="0"/>
        <v>1.771269237179974E-3</v>
      </c>
      <c r="U48" s="86">
        <f>R48/'סכום נכסי הקרן'!$C$42</f>
        <v>2.1371177145140319E-4</v>
      </c>
    </row>
    <row r="49" spans="2:21" s="85" customFormat="1">
      <c r="B49" s="90" t="s">
        <v>511</v>
      </c>
      <c r="C49" s="90" t="s">
        <v>512</v>
      </c>
      <c r="D49" s="90" t="s">
        <v>98</v>
      </c>
      <c r="E49" s="90" t="s">
        <v>121</v>
      </c>
      <c r="F49" s="90" t="s">
        <v>513</v>
      </c>
      <c r="G49" s="90" t="s">
        <v>498</v>
      </c>
      <c r="H49" s="90" t="s">
        <v>514</v>
      </c>
      <c r="I49" s="90" t="s">
        <v>148</v>
      </c>
      <c r="J49" s="90" t="s">
        <v>270</v>
      </c>
      <c r="K49" s="91">
        <v>3.36</v>
      </c>
      <c r="L49" s="90" t="s">
        <v>100</v>
      </c>
      <c r="M49" s="86">
        <v>8.3000000000000001E-3</v>
      </c>
      <c r="N49" s="86">
        <v>-9.7999999999999997E-3</v>
      </c>
      <c r="O49" s="91">
        <v>40495555</v>
      </c>
      <c r="P49" s="91">
        <v>111.3</v>
      </c>
      <c r="Q49" s="91">
        <v>0</v>
      </c>
      <c r="R49" s="91">
        <v>45071.552714999998</v>
      </c>
      <c r="S49" s="86">
        <v>2.64E-2</v>
      </c>
      <c r="T49" s="86">
        <f t="shared" si="0"/>
        <v>1.567637674003013E-2</v>
      </c>
      <c r="U49" s="86">
        <f>R49/'סכום נכסי הקרן'!$C$42</f>
        <v>1.8914268778163195E-3</v>
      </c>
    </row>
    <row r="50" spans="2:21" s="85" customFormat="1">
      <c r="B50" s="90" t="s">
        <v>515</v>
      </c>
      <c r="C50" s="90" t="s">
        <v>516</v>
      </c>
      <c r="D50" s="90" t="s">
        <v>98</v>
      </c>
      <c r="E50" s="90" t="s">
        <v>121</v>
      </c>
      <c r="F50" s="90" t="s">
        <v>513</v>
      </c>
      <c r="G50" s="90" t="s">
        <v>498</v>
      </c>
      <c r="H50" s="90" t="s">
        <v>514</v>
      </c>
      <c r="I50" s="90" t="s">
        <v>148</v>
      </c>
      <c r="J50" s="90" t="s">
        <v>308</v>
      </c>
      <c r="K50" s="91">
        <v>7.32</v>
      </c>
      <c r="L50" s="90" t="s">
        <v>100</v>
      </c>
      <c r="M50" s="86">
        <v>1.6500000000000001E-2</v>
      </c>
      <c r="N50" s="86">
        <v>2.5999999999999999E-3</v>
      </c>
      <c r="O50" s="91">
        <v>9562479</v>
      </c>
      <c r="P50" s="91">
        <v>116.1</v>
      </c>
      <c r="Q50" s="91">
        <v>0</v>
      </c>
      <c r="R50" s="91">
        <v>11102.038119000001</v>
      </c>
      <c r="S50" s="86">
        <v>4.4999999999999997E-3</v>
      </c>
      <c r="T50" s="86">
        <f t="shared" si="0"/>
        <v>3.8614097285736139E-3</v>
      </c>
      <c r="U50" s="86">
        <f>R50/'סכום נכסי הקרן'!$C$42</f>
        <v>4.658968247577032E-4</v>
      </c>
    </row>
    <row r="51" spans="2:21" s="85" customFormat="1">
      <c r="B51" s="90" t="s">
        <v>517</v>
      </c>
      <c r="C51" s="90" t="s">
        <v>518</v>
      </c>
      <c r="D51" s="90" t="s">
        <v>98</v>
      </c>
      <c r="E51" s="90" t="s">
        <v>121</v>
      </c>
      <c r="F51" s="90" t="s">
        <v>519</v>
      </c>
      <c r="G51" s="90" t="s">
        <v>470</v>
      </c>
      <c r="H51" s="90" t="s">
        <v>493</v>
      </c>
      <c r="I51" s="90" t="s">
        <v>209</v>
      </c>
      <c r="J51" s="90" t="s">
        <v>308</v>
      </c>
      <c r="K51" s="91">
        <v>7.52</v>
      </c>
      <c r="L51" s="90" t="s">
        <v>100</v>
      </c>
      <c r="M51" s="86">
        <v>2.6499999999999999E-2</v>
      </c>
      <c r="N51" s="86">
        <v>5.8999999999999999E-3</v>
      </c>
      <c r="O51" s="91">
        <v>4570953.32</v>
      </c>
      <c r="P51" s="91">
        <v>124.7</v>
      </c>
      <c r="Q51" s="91">
        <v>0</v>
      </c>
      <c r="R51" s="91">
        <v>5699.9787900399997</v>
      </c>
      <c r="S51" s="86">
        <v>3.0000000000000001E-3</v>
      </c>
      <c r="T51" s="86">
        <f t="shared" si="0"/>
        <v>1.982514680332067E-3</v>
      </c>
      <c r="U51" s="86">
        <f>R51/'סכום נכסי הקרן'!$C$42</f>
        <v>2.3919950472166908E-4</v>
      </c>
    </row>
    <row r="52" spans="2:21" s="85" customFormat="1">
      <c r="B52" s="90" t="s">
        <v>520</v>
      </c>
      <c r="C52" s="90" t="s">
        <v>521</v>
      </c>
      <c r="D52" s="90" t="s">
        <v>98</v>
      </c>
      <c r="E52" s="90" t="s">
        <v>121</v>
      </c>
      <c r="F52" s="90" t="s">
        <v>522</v>
      </c>
      <c r="G52" s="90" t="s">
        <v>498</v>
      </c>
      <c r="H52" s="90" t="s">
        <v>493</v>
      </c>
      <c r="I52" s="90" t="s">
        <v>209</v>
      </c>
      <c r="J52" s="90" t="s">
        <v>308</v>
      </c>
      <c r="K52" s="91">
        <v>9.25</v>
      </c>
      <c r="L52" s="90" t="s">
        <v>100</v>
      </c>
      <c r="M52" s="86">
        <v>8.9999999999999993E-3</v>
      </c>
      <c r="N52" s="86">
        <v>1.1599999999999999E-2</v>
      </c>
      <c r="O52" s="91">
        <v>57528174</v>
      </c>
      <c r="P52" s="91">
        <v>99.91</v>
      </c>
      <c r="Q52" s="91">
        <v>0</v>
      </c>
      <c r="R52" s="91">
        <v>57476.398643400003</v>
      </c>
      <c r="S52" s="86">
        <v>3.0200000000000001E-2</v>
      </c>
      <c r="T52" s="86">
        <f t="shared" si="0"/>
        <v>1.9990917208721575E-2</v>
      </c>
      <c r="U52" s="86">
        <f>R52/'סכום נכסי הקרן'!$C$42</f>
        <v>2.4119960082500612E-3</v>
      </c>
    </row>
    <row r="53" spans="2:21" s="85" customFormat="1">
      <c r="B53" s="90" t="s">
        <v>523</v>
      </c>
      <c r="C53" s="90" t="s">
        <v>524</v>
      </c>
      <c r="D53" s="90" t="s">
        <v>98</v>
      </c>
      <c r="E53" s="90" t="s">
        <v>121</v>
      </c>
      <c r="F53" s="90" t="s">
        <v>522</v>
      </c>
      <c r="G53" s="90" t="s">
        <v>498</v>
      </c>
      <c r="H53" s="90" t="s">
        <v>514</v>
      </c>
      <c r="I53" s="90" t="s">
        <v>148</v>
      </c>
      <c r="J53" s="90" t="s">
        <v>308</v>
      </c>
      <c r="K53" s="91">
        <v>4.21</v>
      </c>
      <c r="L53" s="90" t="s">
        <v>100</v>
      </c>
      <c r="M53" s="86">
        <v>1.34E-2</v>
      </c>
      <c r="N53" s="86">
        <v>-3.5000000000000001E-3</v>
      </c>
      <c r="O53" s="91">
        <v>12896334.359999999</v>
      </c>
      <c r="P53" s="91">
        <v>112.92</v>
      </c>
      <c r="Q53" s="91">
        <v>0</v>
      </c>
      <c r="R53" s="91">
        <v>14562.540759312</v>
      </c>
      <c r="S53" s="86">
        <v>4.1999999999999997E-3</v>
      </c>
      <c r="T53" s="86">
        <f t="shared" si="0"/>
        <v>5.0650102222691831E-3</v>
      </c>
      <c r="U53" s="86">
        <f>R53/'סכום נכסי הקרן'!$C$42</f>
        <v>6.1111675418920369E-4</v>
      </c>
    </row>
    <row r="54" spans="2:21" s="85" customFormat="1">
      <c r="B54" s="90" t="s">
        <v>525</v>
      </c>
      <c r="C54" s="90" t="s">
        <v>526</v>
      </c>
      <c r="D54" s="90" t="s">
        <v>98</v>
      </c>
      <c r="E54" s="90" t="s">
        <v>121</v>
      </c>
      <c r="F54" s="90" t="s">
        <v>522</v>
      </c>
      <c r="G54" s="90" t="s">
        <v>498</v>
      </c>
      <c r="H54" s="90" t="s">
        <v>514</v>
      </c>
      <c r="I54" s="90" t="s">
        <v>148</v>
      </c>
      <c r="J54" s="90" t="s">
        <v>308</v>
      </c>
      <c r="K54" s="91">
        <v>4.21</v>
      </c>
      <c r="L54" s="90" t="s">
        <v>100</v>
      </c>
      <c r="M54" s="86">
        <v>1.77E-2</v>
      </c>
      <c r="N54" s="86">
        <v>-2.8999999999999998E-3</v>
      </c>
      <c r="O54" s="91">
        <v>56009799</v>
      </c>
      <c r="P54" s="91">
        <v>113.34</v>
      </c>
      <c r="Q54" s="91">
        <v>0</v>
      </c>
      <c r="R54" s="91">
        <v>63481.506186600003</v>
      </c>
      <c r="S54" s="86">
        <v>1.7299999999999999E-2</v>
      </c>
      <c r="T54" s="86">
        <f t="shared" si="0"/>
        <v>2.2079558991419033E-2</v>
      </c>
      <c r="U54" s="86">
        <f>R54/'סכום נכסי הקרן'!$C$42</f>
        <v>2.6640002354664434E-3</v>
      </c>
    </row>
    <row r="55" spans="2:21" s="85" customFormat="1">
      <c r="B55" s="90" t="s">
        <v>527</v>
      </c>
      <c r="C55" s="90" t="s">
        <v>528</v>
      </c>
      <c r="D55" s="90" t="s">
        <v>98</v>
      </c>
      <c r="E55" s="90" t="s">
        <v>121</v>
      </c>
      <c r="F55" s="90" t="s">
        <v>522</v>
      </c>
      <c r="G55" s="90" t="s">
        <v>498</v>
      </c>
      <c r="H55" s="90" t="s">
        <v>514</v>
      </c>
      <c r="I55" s="90" t="s">
        <v>148</v>
      </c>
      <c r="J55" s="90" t="s">
        <v>308</v>
      </c>
      <c r="K55" s="91">
        <v>7.71</v>
      </c>
      <c r="L55" s="90" t="s">
        <v>100</v>
      </c>
      <c r="M55" s="86">
        <v>2.4799999999999999E-2</v>
      </c>
      <c r="N55" s="86">
        <v>8.8999999999999999E-3</v>
      </c>
      <c r="O55" s="91">
        <v>1487819</v>
      </c>
      <c r="P55" s="91">
        <v>117.62</v>
      </c>
      <c r="Q55" s="91">
        <v>0</v>
      </c>
      <c r="R55" s="91">
        <v>1749.9727078000001</v>
      </c>
      <c r="S55" s="86">
        <v>8.0000000000000004E-4</v>
      </c>
      <c r="T55" s="86">
        <f t="shared" si="0"/>
        <v>6.0865956018226039E-4</v>
      </c>
      <c r="U55" s="86">
        <f>R55/'סכום נכסי הקרן'!$C$42</f>
        <v>7.3437572384240518E-5</v>
      </c>
    </row>
    <row r="56" spans="2:21" s="85" customFormat="1">
      <c r="B56" s="90" t="s">
        <v>529</v>
      </c>
      <c r="C56" s="90" t="s">
        <v>530</v>
      </c>
      <c r="D56" s="90" t="s">
        <v>98</v>
      </c>
      <c r="E56" s="90" t="s">
        <v>121</v>
      </c>
      <c r="F56" s="90" t="s">
        <v>522</v>
      </c>
      <c r="G56" s="90" t="s">
        <v>498</v>
      </c>
      <c r="H56" s="90" t="s">
        <v>493</v>
      </c>
      <c r="I56" s="90" t="s">
        <v>209</v>
      </c>
      <c r="J56" s="90" t="s">
        <v>420</v>
      </c>
      <c r="K56" s="91">
        <v>2.0099999999999998</v>
      </c>
      <c r="L56" s="90" t="s">
        <v>100</v>
      </c>
      <c r="M56" s="86">
        <v>6.4999999999999997E-3</v>
      </c>
      <c r="N56" s="86">
        <v>-1.9800000000000002E-2</v>
      </c>
      <c r="O56" s="91">
        <v>6021316.1500000004</v>
      </c>
      <c r="P56" s="91">
        <v>109.22</v>
      </c>
      <c r="Q56" s="91">
        <v>2131.9704999999999</v>
      </c>
      <c r="R56" s="91">
        <v>8708.4519990299996</v>
      </c>
      <c r="S56" s="86">
        <v>1.3299999999999999E-2</v>
      </c>
      <c r="T56" s="86">
        <f t="shared" si="0"/>
        <v>3.0288944164514964E-3</v>
      </c>
      <c r="U56" s="86">
        <f>R56/'סכום נכסי הקרן'!$C$42</f>
        <v>3.6545002741067867E-4</v>
      </c>
    </row>
    <row r="57" spans="2:21" s="85" customFormat="1">
      <c r="B57" s="90" t="s">
        <v>531</v>
      </c>
      <c r="C57" s="90" t="s">
        <v>532</v>
      </c>
      <c r="D57" s="90" t="s">
        <v>98</v>
      </c>
      <c r="E57" s="90" t="s">
        <v>121</v>
      </c>
      <c r="F57" s="90" t="s">
        <v>522</v>
      </c>
      <c r="G57" s="90" t="s">
        <v>498</v>
      </c>
      <c r="H57" s="90" t="s">
        <v>493</v>
      </c>
      <c r="I57" s="90" t="s">
        <v>209</v>
      </c>
      <c r="J57" s="90" t="s">
        <v>270</v>
      </c>
      <c r="K57" s="91">
        <v>12.6</v>
      </c>
      <c r="L57" s="90" t="s">
        <v>100</v>
      </c>
      <c r="M57" s="86">
        <v>1.6899999999999998E-2</v>
      </c>
      <c r="N57" s="86">
        <v>1.8499999999999999E-2</v>
      </c>
      <c r="O57" s="91">
        <v>15581594</v>
      </c>
      <c r="P57" s="91">
        <v>100.58</v>
      </c>
      <c r="Q57" s="91">
        <v>0</v>
      </c>
      <c r="R57" s="91">
        <v>15671.9672452</v>
      </c>
      <c r="S57" s="86">
        <v>8.8999999999999999E-3</v>
      </c>
      <c r="T57" s="86">
        <f t="shared" si="0"/>
        <v>5.4508808326766195E-3</v>
      </c>
      <c r="U57" s="86">
        <f>R57/'סכום נכסי הקרן'!$C$42</f>
        <v>6.5767381619322727E-4</v>
      </c>
    </row>
    <row r="58" spans="2:21" s="85" customFormat="1">
      <c r="B58" s="90" t="s">
        <v>533</v>
      </c>
      <c r="C58" s="90" t="s">
        <v>534</v>
      </c>
      <c r="D58" s="90" t="s">
        <v>98</v>
      </c>
      <c r="E58" s="90" t="s">
        <v>121</v>
      </c>
      <c r="F58" s="90" t="s">
        <v>483</v>
      </c>
      <c r="G58" s="90" t="s">
        <v>417</v>
      </c>
      <c r="H58" s="90" t="s">
        <v>493</v>
      </c>
      <c r="I58" s="90" t="s">
        <v>209</v>
      </c>
      <c r="J58" s="90" t="s">
        <v>535</v>
      </c>
      <c r="K58" s="91">
        <v>0.66</v>
      </c>
      <c r="L58" s="90" t="s">
        <v>100</v>
      </c>
      <c r="M58" s="86">
        <v>4.2000000000000003E-2</v>
      </c>
      <c r="N58" s="86">
        <v>-2.87E-2</v>
      </c>
      <c r="O58" s="91">
        <v>4630474.1399999997</v>
      </c>
      <c r="P58" s="91">
        <v>114.5</v>
      </c>
      <c r="Q58" s="91">
        <v>0</v>
      </c>
      <c r="R58" s="91">
        <v>5301.8928902999996</v>
      </c>
      <c r="S58" s="86">
        <v>7.0000000000000001E-3</v>
      </c>
      <c r="T58" s="86">
        <f t="shared" si="0"/>
        <v>1.8440560703374481E-3</v>
      </c>
      <c r="U58" s="86">
        <f>R58/'סכום נכסי הקרן'!$C$42</f>
        <v>2.2249383728640136E-4</v>
      </c>
    </row>
    <row r="59" spans="2:21" s="85" customFormat="1">
      <c r="B59" s="90" t="s">
        <v>536</v>
      </c>
      <c r="C59" s="90" t="s">
        <v>537</v>
      </c>
      <c r="D59" s="90" t="s">
        <v>98</v>
      </c>
      <c r="E59" s="90" t="s">
        <v>121</v>
      </c>
      <c r="F59" s="90" t="s">
        <v>483</v>
      </c>
      <c r="G59" s="90" t="s">
        <v>417</v>
      </c>
      <c r="H59" s="90" t="s">
        <v>493</v>
      </c>
      <c r="I59" s="90" t="s">
        <v>209</v>
      </c>
      <c r="J59" s="90" t="s">
        <v>538</v>
      </c>
      <c r="K59" s="91">
        <v>0.68</v>
      </c>
      <c r="L59" s="90" t="s">
        <v>100</v>
      </c>
      <c r="M59" s="86">
        <v>0.04</v>
      </c>
      <c r="N59" s="86">
        <v>-2.9499999999999998E-2</v>
      </c>
      <c r="O59" s="91">
        <v>4132512.91</v>
      </c>
      <c r="P59" s="91">
        <v>116.55</v>
      </c>
      <c r="Q59" s="91">
        <v>0</v>
      </c>
      <c r="R59" s="91">
        <v>4816.443796605</v>
      </c>
      <c r="S59" s="86">
        <v>5.7000000000000002E-3</v>
      </c>
      <c r="T59" s="86">
        <f t="shared" si="0"/>
        <v>1.6752115903393952E-3</v>
      </c>
      <c r="U59" s="86">
        <f>R59/'סכום נכסי הקרן'!$C$42</f>
        <v>2.0212197502924158E-4</v>
      </c>
    </row>
    <row r="60" spans="2:21" s="85" customFormat="1">
      <c r="B60" s="90" t="s">
        <v>539</v>
      </c>
      <c r="C60" s="90" t="s">
        <v>540</v>
      </c>
      <c r="D60" s="90" t="s">
        <v>98</v>
      </c>
      <c r="E60" s="90" t="s">
        <v>121</v>
      </c>
      <c r="F60" s="90" t="s">
        <v>541</v>
      </c>
      <c r="G60" s="90" t="s">
        <v>470</v>
      </c>
      <c r="H60" s="90" t="s">
        <v>493</v>
      </c>
      <c r="I60" s="90" t="s">
        <v>209</v>
      </c>
      <c r="J60" s="90" t="s">
        <v>542</v>
      </c>
      <c r="K60" s="91">
        <v>4.79</v>
      </c>
      <c r="L60" s="90" t="s">
        <v>100</v>
      </c>
      <c r="M60" s="86">
        <v>7.0000000000000001E-3</v>
      </c>
      <c r="N60" s="86">
        <v>-1.0699999999999999E-2</v>
      </c>
      <c r="O60" s="91">
        <v>2800726</v>
      </c>
      <c r="P60" s="91">
        <v>111.7</v>
      </c>
      <c r="Q60" s="91">
        <v>0</v>
      </c>
      <c r="R60" s="91">
        <v>3128.410942</v>
      </c>
      <c r="S60" s="86">
        <v>2.8000000000000001E-2</v>
      </c>
      <c r="T60" s="86">
        <f t="shared" si="0"/>
        <v>1.088095385453697E-3</v>
      </c>
      <c r="U60" s="86">
        <f>R60/'סכום נכסי הקרן'!$C$42</f>
        <v>1.3128370744112873E-4</v>
      </c>
    </row>
    <row r="61" spans="2:21" s="85" customFormat="1">
      <c r="B61" s="90" t="s">
        <v>543</v>
      </c>
      <c r="C61" s="90">
        <v>11727820</v>
      </c>
      <c r="D61" s="90" t="s">
        <v>98</v>
      </c>
      <c r="E61" s="90" t="s">
        <v>121</v>
      </c>
      <c r="F61" s="90" t="s">
        <v>544</v>
      </c>
      <c r="G61" s="90" t="s">
        <v>498</v>
      </c>
      <c r="H61" s="90" t="s">
        <v>545</v>
      </c>
      <c r="I61" s="90" t="s">
        <v>209</v>
      </c>
      <c r="J61" s="90" t="s">
        <v>308</v>
      </c>
      <c r="K61" s="91">
        <v>0</v>
      </c>
      <c r="L61" s="90" t="s">
        <v>100</v>
      </c>
      <c r="M61" s="86">
        <v>9.1999999999999998E-3</v>
      </c>
      <c r="N61" s="86">
        <v>0</v>
      </c>
      <c r="O61" s="91">
        <v>3720000</v>
      </c>
      <c r="P61" s="91">
        <f>R61*1000/O61*100</f>
        <v>102.85683060109301</v>
      </c>
      <c r="Q61" s="91">
        <v>0</v>
      </c>
      <c r="R61" s="91">
        <f>3826274.09836066/1000</f>
        <v>3826.27409836066</v>
      </c>
      <c r="S61" s="86">
        <v>3.0000000000000001E-3</v>
      </c>
      <c r="T61" s="86">
        <f t="shared" si="0"/>
        <v>1.3308197890541835E-3</v>
      </c>
      <c r="U61" s="86">
        <f>R61/'סכום נכסי הקרן'!$C$42</f>
        <v>1.6056952191760665E-4</v>
      </c>
    </row>
    <row r="62" spans="2:21" s="85" customFormat="1">
      <c r="B62" s="90" t="s">
        <v>546</v>
      </c>
      <c r="C62" s="90" t="s">
        <v>547</v>
      </c>
      <c r="D62" s="90" t="s">
        <v>98</v>
      </c>
      <c r="E62" s="90" t="s">
        <v>121</v>
      </c>
      <c r="F62" s="90" t="s">
        <v>544</v>
      </c>
      <c r="G62" s="90" t="s">
        <v>498</v>
      </c>
      <c r="H62" s="90" t="s">
        <v>545</v>
      </c>
      <c r="I62" s="90" t="s">
        <v>209</v>
      </c>
      <c r="J62" s="90" t="s">
        <v>308</v>
      </c>
      <c r="K62" s="91">
        <v>5.73</v>
      </c>
      <c r="L62" s="90" t="s">
        <v>100</v>
      </c>
      <c r="M62" s="86">
        <v>1.14E-2</v>
      </c>
      <c r="N62" s="86">
        <v>4.0000000000000001E-3</v>
      </c>
      <c r="O62" s="91">
        <v>26234</v>
      </c>
      <c r="P62" s="91">
        <v>107.05</v>
      </c>
      <c r="Q62" s="91">
        <v>0</v>
      </c>
      <c r="R62" s="91">
        <v>28.083497000000001</v>
      </c>
      <c r="S62" s="86">
        <v>0</v>
      </c>
      <c r="T62" s="86">
        <f t="shared" si="0"/>
        <v>9.7677460089585462E-6</v>
      </c>
      <c r="U62" s="86">
        <f>R62/'סכום נכסי הקרן'!$C$42</f>
        <v>1.1785234332784841E-6</v>
      </c>
    </row>
    <row r="63" spans="2:21" s="85" customFormat="1">
      <c r="B63" s="90" t="s">
        <v>548</v>
      </c>
      <c r="C63" s="90" t="s">
        <v>549</v>
      </c>
      <c r="D63" s="90" t="s">
        <v>98</v>
      </c>
      <c r="E63" s="90" t="s">
        <v>121</v>
      </c>
      <c r="F63" s="90" t="s">
        <v>544</v>
      </c>
      <c r="G63" s="90" t="s">
        <v>498</v>
      </c>
      <c r="H63" s="90" t="s">
        <v>545</v>
      </c>
      <c r="I63" s="90" t="s">
        <v>209</v>
      </c>
      <c r="J63" s="90" t="s">
        <v>550</v>
      </c>
      <c r="K63" s="91">
        <v>0.25</v>
      </c>
      <c r="L63" s="90" t="s">
        <v>100</v>
      </c>
      <c r="M63" s="86">
        <v>4.8000000000000001E-2</v>
      </c>
      <c r="N63" s="86">
        <v>-5.74E-2</v>
      </c>
      <c r="O63" s="91">
        <v>3838615.73</v>
      </c>
      <c r="P63" s="91">
        <v>112.42</v>
      </c>
      <c r="Q63" s="91">
        <v>0</v>
      </c>
      <c r="R63" s="91">
        <v>4315.3718036660002</v>
      </c>
      <c r="S63" s="86">
        <v>9.4000000000000004E-3</v>
      </c>
      <c r="T63" s="86">
        <f t="shared" si="0"/>
        <v>1.5009332958936992E-3</v>
      </c>
      <c r="U63" s="86">
        <f>R63/'סכום נכסי הקרן'!$C$42</f>
        <v>1.8109449809365332E-4</v>
      </c>
    </row>
    <row r="64" spans="2:21" s="85" customFormat="1">
      <c r="B64" s="90" t="s">
        <v>551</v>
      </c>
      <c r="C64" s="90" t="s">
        <v>552</v>
      </c>
      <c r="D64" s="90" t="s">
        <v>98</v>
      </c>
      <c r="E64" s="90" t="s">
        <v>121</v>
      </c>
      <c r="F64" s="90" t="s">
        <v>544</v>
      </c>
      <c r="G64" s="90" t="s">
        <v>498</v>
      </c>
      <c r="H64" s="90" t="s">
        <v>545</v>
      </c>
      <c r="I64" s="90" t="s">
        <v>209</v>
      </c>
      <c r="J64" s="90" t="s">
        <v>270</v>
      </c>
      <c r="K64" s="91">
        <v>3.4</v>
      </c>
      <c r="L64" s="90" t="s">
        <v>100</v>
      </c>
      <c r="M64" s="86">
        <v>3.2000000000000001E-2</v>
      </c>
      <c r="N64" s="86">
        <v>2.9999999999999997E-4</v>
      </c>
      <c r="O64" s="91">
        <v>300095</v>
      </c>
      <c r="P64" s="91">
        <v>120.05</v>
      </c>
      <c r="Q64" s="91">
        <v>0</v>
      </c>
      <c r="R64" s="91">
        <v>360.2640475</v>
      </c>
      <c r="S64" s="86">
        <v>2.0000000000000001E-4</v>
      </c>
      <c r="T64" s="86">
        <f t="shared" si="0"/>
        <v>1.2530375800917447E-4</v>
      </c>
      <c r="U64" s="86">
        <f>R64/'סכום נכסי הקרן'!$C$42</f>
        <v>1.5118474104079803E-5</v>
      </c>
    </row>
    <row r="65" spans="2:21" s="85" customFormat="1">
      <c r="B65" s="90" t="s">
        <v>543</v>
      </c>
      <c r="C65" s="90">
        <v>1172782</v>
      </c>
      <c r="D65" s="90" t="s">
        <v>98</v>
      </c>
      <c r="E65" s="90" t="s">
        <v>121</v>
      </c>
      <c r="F65" s="90" t="s">
        <v>544</v>
      </c>
      <c r="G65" s="90" t="s">
        <v>498</v>
      </c>
      <c r="H65" s="90" t="s">
        <v>545</v>
      </c>
      <c r="I65" s="90" t="s">
        <v>209</v>
      </c>
      <c r="J65" s="90" t="s">
        <v>553</v>
      </c>
      <c r="K65" s="91">
        <v>0</v>
      </c>
      <c r="L65" s="90" t="s">
        <v>100</v>
      </c>
      <c r="M65" s="86">
        <v>9.1999999999999998E-3</v>
      </c>
      <c r="N65" s="86">
        <v>0</v>
      </c>
      <c r="O65" s="91">
        <v>27241</v>
      </c>
      <c r="P65" s="91">
        <f>R65*1000/O65*100</f>
        <v>103.06</v>
      </c>
      <c r="Q65" s="91">
        <v>0</v>
      </c>
      <c r="R65" s="91">
        <f>28074.5746/1000</f>
        <v>28.074574599999998</v>
      </c>
      <c r="S65" s="86">
        <v>0</v>
      </c>
      <c r="T65" s="86">
        <f t="shared" si="0"/>
        <v>9.7646427010980486E-6</v>
      </c>
      <c r="U65" s="86">
        <f>R65/'סכום נכסי הקרן'!$C$42</f>
        <v>1.1781490049271613E-6</v>
      </c>
    </row>
    <row r="66" spans="2:21" s="85" customFormat="1">
      <c r="B66" s="90" t="s">
        <v>554</v>
      </c>
      <c r="C66" s="90" t="s">
        <v>555</v>
      </c>
      <c r="D66" s="90" t="s">
        <v>98</v>
      </c>
      <c r="E66" s="90" t="s">
        <v>121</v>
      </c>
      <c r="F66" s="90" t="s">
        <v>556</v>
      </c>
      <c r="G66" s="90" t="s">
        <v>498</v>
      </c>
      <c r="H66" s="90" t="s">
        <v>545</v>
      </c>
      <c r="I66" s="90" t="s">
        <v>209</v>
      </c>
      <c r="J66" s="90" t="s">
        <v>308</v>
      </c>
      <c r="K66" s="91">
        <v>6.74</v>
      </c>
      <c r="L66" s="90" t="s">
        <v>100</v>
      </c>
      <c r="M66" s="86">
        <v>6.4999999999999997E-3</v>
      </c>
      <c r="N66" s="86">
        <v>7.6E-3</v>
      </c>
      <c r="O66" s="91">
        <v>1527414</v>
      </c>
      <c r="P66" s="91">
        <v>102.62</v>
      </c>
      <c r="Q66" s="91">
        <v>0</v>
      </c>
      <c r="R66" s="91">
        <v>1567.4322468</v>
      </c>
      <c r="S66" s="86">
        <v>8.9999999999999998E-4</v>
      </c>
      <c r="T66" s="86">
        <f t="shared" si="0"/>
        <v>5.4517000048083845E-4</v>
      </c>
      <c r="U66" s="86">
        <f>R66/'סכום נכסי הקרן'!$C$42</f>
        <v>6.5777265307455981E-5</v>
      </c>
    </row>
    <row r="67" spans="2:21" s="85" customFormat="1">
      <c r="B67" s="90" t="s">
        <v>557</v>
      </c>
      <c r="C67" s="90" t="s">
        <v>558</v>
      </c>
      <c r="D67" s="90" t="s">
        <v>98</v>
      </c>
      <c r="E67" s="90" t="s">
        <v>121</v>
      </c>
      <c r="F67" s="90" t="s">
        <v>556</v>
      </c>
      <c r="G67" s="90" t="s">
        <v>498</v>
      </c>
      <c r="H67" s="90" t="s">
        <v>545</v>
      </c>
      <c r="I67" s="90" t="s">
        <v>209</v>
      </c>
      <c r="J67" s="90" t="s">
        <v>308</v>
      </c>
      <c r="K67" s="91">
        <v>3.68</v>
      </c>
      <c r="L67" s="90" t="s">
        <v>100</v>
      </c>
      <c r="M67" s="86">
        <v>2.3400000000000001E-2</v>
      </c>
      <c r="N67" s="86">
        <v>-5.5999999999999999E-3</v>
      </c>
      <c r="O67" s="91">
        <v>12800100.6</v>
      </c>
      <c r="P67" s="91">
        <v>114.96</v>
      </c>
      <c r="Q67" s="91">
        <v>0</v>
      </c>
      <c r="R67" s="91">
        <v>14714.99564976</v>
      </c>
      <c r="S67" s="86">
        <v>4.1999999999999997E-3</v>
      </c>
      <c r="T67" s="86">
        <f t="shared" si="0"/>
        <v>5.1180356929831639E-3</v>
      </c>
      <c r="U67" s="86">
        <f>R67/'סכום נכסי הקרן'!$C$42</f>
        <v>6.1751452085305155E-4</v>
      </c>
    </row>
    <row r="68" spans="2:21" s="85" customFormat="1">
      <c r="B68" s="90" t="s">
        <v>559</v>
      </c>
      <c r="C68" s="90" t="s">
        <v>560</v>
      </c>
      <c r="D68" s="90" t="s">
        <v>98</v>
      </c>
      <c r="E68" s="90" t="s">
        <v>121</v>
      </c>
      <c r="F68" s="90" t="s">
        <v>561</v>
      </c>
      <c r="G68" s="90" t="s">
        <v>498</v>
      </c>
      <c r="H68" s="90" t="s">
        <v>545</v>
      </c>
      <c r="I68" s="90" t="s">
        <v>209</v>
      </c>
      <c r="J68" s="90" t="s">
        <v>420</v>
      </c>
      <c r="K68" s="91">
        <v>5.86</v>
      </c>
      <c r="L68" s="90" t="s">
        <v>100</v>
      </c>
      <c r="M68" s="86">
        <v>7.7999999999999996E-3</v>
      </c>
      <c r="N68" s="86">
        <v>3.5000000000000001E-3</v>
      </c>
      <c r="O68" s="91">
        <v>694372.04</v>
      </c>
      <c r="P68" s="91">
        <v>105.33</v>
      </c>
      <c r="Q68" s="91">
        <v>0</v>
      </c>
      <c r="R68" s="91">
        <v>731.38206973199999</v>
      </c>
      <c r="S68" s="86">
        <v>1.6999999999999999E-3</v>
      </c>
      <c r="T68" s="86">
        <f t="shared" si="0"/>
        <v>2.5438264660019314E-4</v>
      </c>
      <c r="U68" s="86">
        <f>R68/'סכום נכסי הקרן'!$C$42</f>
        <v>3.0692435057460269E-5</v>
      </c>
    </row>
    <row r="69" spans="2:21" s="85" customFormat="1">
      <c r="B69" s="90" t="s">
        <v>562</v>
      </c>
      <c r="C69" s="90" t="s">
        <v>563</v>
      </c>
      <c r="D69" s="90" t="s">
        <v>98</v>
      </c>
      <c r="E69" s="90" t="s">
        <v>121</v>
      </c>
      <c r="F69" s="90" t="s">
        <v>561</v>
      </c>
      <c r="G69" s="90" t="s">
        <v>498</v>
      </c>
      <c r="H69" s="90" t="s">
        <v>545</v>
      </c>
      <c r="I69" s="90" t="s">
        <v>209</v>
      </c>
      <c r="J69" s="90" t="s">
        <v>420</v>
      </c>
      <c r="K69" s="91">
        <v>4.7699999999999996</v>
      </c>
      <c r="L69" s="90" t="s">
        <v>100</v>
      </c>
      <c r="M69" s="86">
        <v>1.8200000000000001E-2</v>
      </c>
      <c r="N69" s="86">
        <v>-1.2999999999999999E-3</v>
      </c>
      <c r="O69" s="91">
        <v>602470.16</v>
      </c>
      <c r="P69" s="91">
        <v>114.41</v>
      </c>
      <c r="Q69" s="91">
        <v>0</v>
      </c>
      <c r="R69" s="91">
        <v>689.28611005599998</v>
      </c>
      <c r="S69" s="86">
        <v>1.5E-3</v>
      </c>
      <c r="T69" s="86">
        <f t="shared" si="0"/>
        <v>2.3974121351518491E-4</v>
      </c>
      <c r="U69" s="86">
        <f>R69/'סכום נכסי הקרן'!$C$42</f>
        <v>2.8925878886606184E-5</v>
      </c>
    </row>
    <row r="70" spans="2:21" s="85" customFormat="1">
      <c r="B70" s="90" t="s">
        <v>564</v>
      </c>
      <c r="C70" s="90" t="s">
        <v>565</v>
      </c>
      <c r="D70" s="90" t="s">
        <v>98</v>
      </c>
      <c r="E70" s="90" t="s">
        <v>121</v>
      </c>
      <c r="F70" s="90" t="s">
        <v>561</v>
      </c>
      <c r="G70" s="90" t="s">
        <v>498</v>
      </c>
      <c r="H70" s="90" t="s">
        <v>545</v>
      </c>
      <c r="I70" s="90" t="s">
        <v>209</v>
      </c>
      <c r="J70" s="90" t="s">
        <v>566</v>
      </c>
      <c r="K70" s="91">
        <v>3.31</v>
      </c>
      <c r="L70" s="90" t="s">
        <v>100</v>
      </c>
      <c r="M70" s="86">
        <v>1.34E-2</v>
      </c>
      <c r="N70" s="86">
        <v>-6.4999999999999997E-3</v>
      </c>
      <c r="O70" s="91">
        <v>1437993</v>
      </c>
      <c r="P70" s="91">
        <v>112.3</v>
      </c>
      <c r="Q70" s="91">
        <v>0</v>
      </c>
      <c r="R70" s="91">
        <v>1614.866139</v>
      </c>
      <c r="S70" s="86">
        <v>4.1000000000000003E-3</v>
      </c>
      <c r="T70" s="86">
        <f t="shared" si="0"/>
        <v>5.6166802461315784E-4</v>
      </c>
      <c r="U70" s="86">
        <f>R70/'סכום נכסי הקרן'!$C$42</f>
        <v>6.7767827718159519E-5</v>
      </c>
    </row>
    <row r="71" spans="2:21" s="85" customFormat="1">
      <c r="B71" s="90" t="s">
        <v>567</v>
      </c>
      <c r="C71" s="90" t="s">
        <v>568</v>
      </c>
      <c r="D71" s="90" t="s">
        <v>98</v>
      </c>
      <c r="E71" s="90" t="s">
        <v>121</v>
      </c>
      <c r="F71" s="90" t="s">
        <v>561</v>
      </c>
      <c r="G71" s="90" t="s">
        <v>498</v>
      </c>
      <c r="H71" s="90" t="s">
        <v>545</v>
      </c>
      <c r="I71" s="90" t="s">
        <v>209</v>
      </c>
      <c r="J71" s="90" t="s">
        <v>420</v>
      </c>
      <c r="K71" s="91">
        <v>5.41</v>
      </c>
      <c r="L71" s="90" t="s">
        <v>100</v>
      </c>
      <c r="M71" s="86">
        <v>6.8999999999999999E-3</v>
      </c>
      <c r="N71" s="86">
        <v>3.0000000000000001E-3</v>
      </c>
      <c r="O71" s="91">
        <v>4621440</v>
      </c>
      <c r="P71" s="91">
        <v>106.18</v>
      </c>
      <c r="Q71" s="91">
        <v>0</v>
      </c>
      <c r="R71" s="91">
        <v>4907.0449920000001</v>
      </c>
      <c r="S71" s="86">
        <v>2.46E-2</v>
      </c>
      <c r="T71" s="86">
        <f t="shared" si="0"/>
        <v>1.7067236724966274E-3</v>
      </c>
      <c r="U71" s="86">
        <f>R71/'סכום נכסי הקרן'!$C$42</f>
        <v>2.0592405252180067E-4</v>
      </c>
    </row>
    <row r="72" spans="2:21" s="85" customFormat="1">
      <c r="B72" s="90" t="s">
        <v>569</v>
      </c>
      <c r="C72" s="90" t="s">
        <v>570</v>
      </c>
      <c r="D72" s="90" t="s">
        <v>98</v>
      </c>
      <c r="E72" s="90" t="s">
        <v>121</v>
      </c>
      <c r="F72" s="90" t="s">
        <v>561</v>
      </c>
      <c r="G72" s="90" t="s">
        <v>498</v>
      </c>
      <c r="H72" s="90" t="s">
        <v>545</v>
      </c>
      <c r="I72" s="90" t="s">
        <v>209</v>
      </c>
      <c r="J72" s="90" t="s">
        <v>571</v>
      </c>
      <c r="K72" s="91">
        <v>3.4</v>
      </c>
      <c r="L72" s="90" t="s">
        <v>100</v>
      </c>
      <c r="M72" s="86">
        <v>2E-3</v>
      </c>
      <c r="N72" s="86">
        <v>-6.0000000000000001E-3</v>
      </c>
      <c r="O72" s="91">
        <v>4125771.6</v>
      </c>
      <c r="P72" s="91">
        <v>105.48</v>
      </c>
      <c r="Q72" s="91">
        <v>0</v>
      </c>
      <c r="R72" s="91">
        <v>4351.8638836800001</v>
      </c>
      <c r="S72" s="86">
        <v>1.2E-2</v>
      </c>
      <c r="T72" s="86">
        <f t="shared" si="0"/>
        <v>1.5136256386213639E-3</v>
      </c>
      <c r="U72" s="86">
        <f>R72/'סכום נכסי הקרן'!$C$42</f>
        <v>1.8262588755792026E-4</v>
      </c>
    </row>
    <row r="73" spans="2:21" s="85" customFormat="1">
      <c r="B73" s="90" t="s">
        <v>572</v>
      </c>
      <c r="C73" s="90" t="s">
        <v>573</v>
      </c>
      <c r="D73" s="90" t="s">
        <v>98</v>
      </c>
      <c r="E73" s="90" t="s">
        <v>121</v>
      </c>
      <c r="F73" s="90" t="s">
        <v>561</v>
      </c>
      <c r="G73" s="90" t="s">
        <v>498</v>
      </c>
      <c r="H73" s="90" t="s">
        <v>545</v>
      </c>
      <c r="I73" s="90" t="s">
        <v>209</v>
      </c>
      <c r="J73" s="90" t="s">
        <v>553</v>
      </c>
      <c r="K73" s="91">
        <v>5.37</v>
      </c>
      <c r="L73" s="90" t="s">
        <v>100</v>
      </c>
      <c r="M73" s="86">
        <v>6.8999999999999999E-3</v>
      </c>
      <c r="N73" s="86">
        <v>2.7000000000000001E-3</v>
      </c>
      <c r="O73" s="91">
        <v>6813868.4000000004</v>
      </c>
      <c r="P73" s="91">
        <v>106.04</v>
      </c>
      <c r="Q73" s="91">
        <v>0</v>
      </c>
      <c r="R73" s="91">
        <v>7225.4260513600002</v>
      </c>
      <c r="S73" s="86">
        <v>3.2300000000000002E-2</v>
      </c>
      <c r="T73" s="86">
        <f t="shared" si="0"/>
        <v>2.5130818457614716E-3</v>
      </c>
      <c r="U73" s="86">
        <f>R73/'סכום נכסי הקרן'!$C$42</f>
        <v>3.0321487088835796E-4</v>
      </c>
    </row>
    <row r="74" spans="2:21" s="85" customFormat="1">
      <c r="B74" s="90" t="s">
        <v>574</v>
      </c>
      <c r="C74" s="90" t="s">
        <v>575</v>
      </c>
      <c r="D74" s="90" t="s">
        <v>98</v>
      </c>
      <c r="E74" s="90" t="s">
        <v>121</v>
      </c>
      <c r="F74" s="90" t="s">
        <v>576</v>
      </c>
      <c r="G74" s="90" t="s">
        <v>498</v>
      </c>
      <c r="H74" s="90" t="s">
        <v>545</v>
      </c>
      <c r="I74" s="90" t="s">
        <v>209</v>
      </c>
      <c r="J74" s="90" t="s">
        <v>308</v>
      </c>
      <c r="K74" s="91">
        <v>4.84</v>
      </c>
      <c r="L74" s="90" t="s">
        <v>100</v>
      </c>
      <c r="M74" s="86">
        <v>5.0000000000000001E-3</v>
      </c>
      <c r="N74" s="86">
        <v>6.9999999999999999E-4</v>
      </c>
      <c r="O74" s="91">
        <v>1659468</v>
      </c>
      <c r="P74" s="91">
        <v>105.98</v>
      </c>
      <c r="Q74" s="91">
        <v>0</v>
      </c>
      <c r="R74" s="91">
        <v>1758.7041864</v>
      </c>
      <c r="S74" s="86">
        <v>1E-3</v>
      </c>
      <c r="T74" s="86">
        <f t="shared" si="0"/>
        <v>6.116964635012259E-4</v>
      </c>
      <c r="U74" s="86">
        <f>R74/'סכום נכסי הקרן'!$C$42</f>
        <v>7.3803988722535903E-5</v>
      </c>
    </row>
    <row r="75" spans="2:21" s="85" customFormat="1">
      <c r="B75" s="90" t="s">
        <v>577</v>
      </c>
      <c r="C75" s="90" t="s">
        <v>578</v>
      </c>
      <c r="D75" s="90" t="s">
        <v>98</v>
      </c>
      <c r="E75" s="90" t="s">
        <v>121</v>
      </c>
      <c r="F75" s="90" t="s">
        <v>576</v>
      </c>
      <c r="G75" s="90" t="s">
        <v>498</v>
      </c>
      <c r="H75" s="90" t="s">
        <v>545</v>
      </c>
      <c r="I75" s="90" t="s">
        <v>209</v>
      </c>
      <c r="J75" s="90" t="s">
        <v>308</v>
      </c>
      <c r="K75" s="91">
        <v>2.44</v>
      </c>
      <c r="L75" s="90" t="s">
        <v>100</v>
      </c>
      <c r="M75" s="86">
        <v>4.7500000000000001E-2</v>
      </c>
      <c r="N75" s="86">
        <v>-1.2200000000000001E-2</v>
      </c>
      <c r="O75" s="91">
        <v>8878013.9000000004</v>
      </c>
      <c r="P75" s="91">
        <v>144.9</v>
      </c>
      <c r="Q75" s="91">
        <v>0</v>
      </c>
      <c r="R75" s="91">
        <v>12864.2421411</v>
      </c>
      <c r="S75" s="86">
        <v>7.1000000000000004E-3</v>
      </c>
      <c r="T75" s="86">
        <f t="shared" si="0"/>
        <v>4.4743234730349234E-3</v>
      </c>
      <c r="U75" s="86">
        <f>R75/'סכום נכסי הקרן'!$C$42</f>
        <v>5.3984768402079442E-4</v>
      </c>
    </row>
    <row r="76" spans="2:21" s="85" customFormat="1">
      <c r="B76" s="90" t="s">
        <v>579</v>
      </c>
      <c r="C76" s="90" t="s">
        <v>580</v>
      </c>
      <c r="D76" s="90" t="s">
        <v>98</v>
      </c>
      <c r="E76" s="90" t="s">
        <v>121</v>
      </c>
      <c r="F76" s="90" t="s">
        <v>576</v>
      </c>
      <c r="G76" s="90" t="s">
        <v>498</v>
      </c>
      <c r="H76" s="90" t="s">
        <v>545</v>
      </c>
      <c r="I76" s="90" t="s">
        <v>209</v>
      </c>
      <c r="J76" s="90" t="s">
        <v>581</v>
      </c>
      <c r="K76" s="91">
        <v>7.73</v>
      </c>
      <c r="L76" s="90" t="s">
        <v>100</v>
      </c>
      <c r="M76" s="86">
        <v>5.8999999999999999E-3</v>
      </c>
      <c r="N76" s="86">
        <v>9.4999999999999998E-3</v>
      </c>
      <c r="O76" s="91">
        <v>5466000</v>
      </c>
      <c r="P76" s="91">
        <v>97.96</v>
      </c>
      <c r="Q76" s="91">
        <v>0</v>
      </c>
      <c r="R76" s="91">
        <v>5354.4935999999998</v>
      </c>
      <c r="S76" s="86">
        <v>1.37E-2</v>
      </c>
      <c r="T76" s="86">
        <f t="shared" ref="T76:T139" si="1">R76/$R$11</f>
        <v>1.8623511698487576E-3</v>
      </c>
      <c r="U76" s="86">
        <f>R76/'סכום נכסי הקרן'!$C$42</f>
        <v>2.2470122509813038E-4</v>
      </c>
    </row>
    <row r="77" spans="2:21" s="85" customFormat="1">
      <c r="B77" s="90" t="s">
        <v>582</v>
      </c>
      <c r="C77" s="90" t="s">
        <v>583</v>
      </c>
      <c r="D77" s="90" t="s">
        <v>98</v>
      </c>
      <c r="E77" s="90" t="s">
        <v>121</v>
      </c>
      <c r="F77" s="90" t="s">
        <v>584</v>
      </c>
      <c r="G77" s="90" t="s">
        <v>498</v>
      </c>
      <c r="H77" s="90" t="s">
        <v>545</v>
      </c>
      <c r="I77" s="90" t="s">
        <v>209</v>
      </c>
      <c r="J77" s="90" t="s">
        <v>585</v>
      </c>
      <c r="K77" s="91">
        <v>8.0299999999999994</v>
      </c>
      <c r="L77" s="90" t="s">
        <v>100</v>
      </c>
      <c r="M77" s="86">
        <v>3.5000000000000001E-3</v>
      </c>
      <c r="N77" s="86">
        <v>1.15E-2</v>
      </c>
      <c r="O77" s="91">
        <v>3000000</v>
      </c>
      <c r="P77" s="91">
        <v>94.91</v>
      </c>
      <c r="Q77" s="91">
        <v>0</v>
      </c>
      <c r="R77" s="91">
        <v>2847.3</v>
      </c>
      <c r="S77" s="86">
        <v>2.8999999999999998E-3</v>
      </c>
      <c r="T77" s="86">
        <f t="shared" si="1"/>
        <v>9.9032193929793257E-4</v>
      </c>
      <c r="U77" s="86">
        <f>R77/'סכום נכסי הקרן'!$C$42</f>
        <v>1.1948689194845741E-4</v>
      </c>
    </row>
    <row r="78" spans="2:21" s="85" customFormat="1">
      <c r="B78" s="90" t="s">
        <v>586</v>
      </c>
      <c r="C78" s="90" t="s">
        <v>587</v>
      </c>
      <c r="D78" s="90" t="s">
        <v>98</v>
      </c>
      <c r="E78" s="90" t="s">
        <v>121</v>
      </c>
      <c r="F78" s="90" t="s">
        <v>584</v>
      </c>
      <c r="G78" s="90" t="s">
        <v>498</v>
      </c>
      <c r="H78" s="90" t="s">
        <v>545</v>
      </c>
      <c r="I78" s="90" t="s">
        <v>209</v>
      </c>
      <c r="J78" s="90" t="s">
        <v>420</v>
      </c>
      <c r="K78" s="91">
        <v>5.51</v>
      </c>
      <c r="L78" s="90" t="s">
        <v>100</v>
      </c>
      <c r="M78" s="86">
        <v>2.81E-2</v>
      </c>
      <c r="N78" s="86">
        <v>3.7000000000000002E-3</v>
      </c>
      <c r="O78" s="91">
        <v>255237.6</v>
      </c>
      <c r="P78" s="91">
        <v>119.63</v>
      </c>
      <c r="Q78" s="91">
        <v>0</v>
      </c>
      <c r="R78" s="91">
        <v>305.34074088</v>
      </c>
      <c r="S78" s="86">
        <v>2.9999999999999997E-4</v>
      </c>
      <c r="T78" s="86">
        <f t="shared" si="1"/>
        <v>1.0620083400237034E-4</v>
      </c>
      <c r="U78" s="86">
        <f>R78/'סכום נכסי הקרן'!$C$42</f>
        <v>1.2813618555470266E-5</v>
      </c>
    </row>
    <row r="79" spans="2:21" s="85" customFormat="1">
      <c r="B79" s="90" t="s">
        <v>588</v>
      </c>
      <c r="C79" s="90" t="s">
        <v>589</v>
      </c>
      <c r="D79" s="90" t="s">
        <v>98</v>
      </c>
      <c r="E79" s="90" t="s">
        <v>121</v>
      </c>
      <c r="F79" s="90" t="s">
        <v>584</v>
      </c>
      <c r="G79" s="90" t="s">
        <v>498</v>
      </c>
      <c r="H79" s="90" t="s">
        <v>545</v>
      </c>
      <c r="I79" s="90" t="s">
        <v>209</v>
      </c>
      <c r="J79" s="90" t="s">
        <v>571</v>
      </c>
      <c r="K79" s="91">
        <v>2.11</v>
      </c>
      <c r="L79" s="90" t="s">
        <v>100</v>
      </c>
      <c r="M79" s="86">
        <v>2.8500000000000001E-2</v>
      </c>
      <c r="N79" s="86">
        <v>-1.2800000000000001E-2</v>
      </c>
      <c r="O79" s="91">
        <v>15392291.720000001</v>
      </c>
      <c r="P79" s="91">
        <v>116.81</v>
      </c>
      <c r="Q79" s="91">
        <v>0</v>
      </c>
      <c r="R79" s="91">
        <v>17979.735958132002</v>
      </c>
      <c r="S79" s="86">
        <v>2.3400000000000001E-2</v>
      </c>
      <c r="T79" s="86">
        <f t="shared" si="1"/>
        <v>6.2535479163144218E-3</v>
      </c>
      <c r="U79" s="86">
        <f>R79/'סכום נכסי הקרן'!$C$42</f>
        <v>7.5451928763780164E-4</v>
      </c>
    </row>
    <row r="80" spans="2:21" s="85" customFormat="1">
      <c r="B80" s="90" t="s">
        <v>590</v>
      </c>
      <c r="C80" s="90" t="s">
        <v>591</v>
      </c>
      <c r="D80" s="90" t="s">
        <v>98</v>
      </c>
      <c r="E80" s="90" t="s">
        <v>121</v>
      </c>
      <c r="F80" s="90" t="s">
        <v>584</v>
      </c>
      <c r="G80" s="90" t="s">
        <v>498</v>
      </c>
      <c r="H80" s="90" t="s">
        <v>545</v>
      </c>
      <c r="I80" s="90" t="s">
        <v>209</v>
      </c>
      <c r="J80" s="90" t="s">
        <v>592</v>
      </c>
      <c r="K80" s="91">
        <v>3.18</v>
      </c>
      <c r="L80" s="90" t="s">
        <v>100</v>
      </c>
      <c r="M80" s="86">
        <v>3.6999999999999998E-2</v>
      </c>
      <c r="N80" s="86">
        <v>-9.4999999999999998E-3</v>
      </c>
      <c r="O80" s="91">
        <v>326927</v>
      </c>
      <c r="P80" s="91">
        <v>119.38</v>
      </c>
      <c r="Q80" s="91">
        <v>0</v>
      </c>
      <c r="R80" s="91">
        <v>390.28545259999999</v>
      </c>
      <c r="S80" s="86">
        <v>5.9999999999999995E-4</v>
      </c>
      <c r="T80" s="86">
        <f t="shared" si="1"/>
        <v>1.3574552955382407E-4</v>
      </c>
      <c r="U80" s="86">
        <f>R80/'סכום נכסי הקרן'!$C$42</f>
        <v>1.6378321815007549E-5</v>
      </c>
    </row>
    <row r="81" spans="2:21" s="85" customFormat="1">
      <c r="B81" s="90" t="s">
        <v>593</v>
      </c>
      <c r="C81" s="90" t="s">
        <v>594</v>
      </c>
      <c r="D81" s="90" t="s">
        <v>98</v>
      </c>
      <c r="E81" s="90" t="s">
        <v>121</v>
      </c>
      <c r="F81" s="90" t="s">
        <v>584</v>
      </c>
      <c r="G81" s="90" t="s">
        <v>498</v>
      </c>
      <c r="H81" s="90" t="s">
        <v>545</v>
      </c>
      <c r="I81" s="90" t="s">
        <v>209</v>
      </c>
      <c r="J81" s="90" t="s">
        <v>595</v>
      </c>
      <c r="K81" s="91">
        <v>4.3899999999999997</v>
      </c>
      <c r="L81" s="90" t="s">
        <v>100</v>
      </c>
      <c r="M81" s="86">
        <v>2.5999999999999999E-2</v>
      </c>
      <c r="N81" s="86">
        <v>-4.4000000000000003E-3</v>
      </c>
      <c r="O81" s="91">
        <v>6521427.3799999999</v>
      </c>
      <c r="P81" s="91">
        <v>119.26</v>
      </c>
      <c r="Q81" s="91">
        <v>0</v>
      </c>
      <c r="R81" s="91">
        <v>7777.4542933880002</v>
      </c>
      <c r="S81" s="86">
        <v>1.7000000000000001E-2</v>
      </c>
      <c r="T81" s="86">
        <f t="shared" si="1"/>
        <v>2.7050832784142995E-3</v>
      </c>
      <c r="U81" s="86">
        <f>R81/'סכום נכסי הקרן'!$C$42</f>
        <v>3.2638072587648585E-4</v>
      </c>
    </row>
    <row r="82" spans="2:21" s="85" customFormat="1">
      <c r="B82" s="90" t="s">
        <v>596</v>
      </c>
      <c r="C82" s="90" t="s">
        <v>597</v>
      </c>
      <c r="D82" s="90" t="s">
        <v>98</v>
      </c>
      <c r="E82" s="90" t="s">
        <v>121</v>
      </c>
      <c r="F82" s="90" t="s">
        <v>584</v>
      </c>
      <c r="G82" s="90" t="s">
        <v>498</v>
      </c>
      <c r="H82" s="90" t="s">
        <v>545</v>
      </c>
      <c r="I82" s="90" t="s">
        <v>209</v>
      </c>
      <c r="J82" s="90" t="s">
        <v>451</v>
      </c>
      <c r="K82" s="91">
        <v>3.78</v>
      </c>
      <c r="L82" s="90" t="s">
        <v>100</v>
      </c>
      <c r="M82" s="86">
        <v>2.4E-2</v>
      </c>
      <c r="N82" s="86">
        <v>-6.0000000000000001E-3</v>
      </c>
      <c r="O82" s="91">
        <v>7227015.46</v>
      </c>
      <c r="P82" s="91">
        <v>116.45</v>
      </c>
      <c r="Q82" s="91">
        <v>0</v>
      </c>
      <c r="R82" s="91">
        <v>8415.8595031700006</v>
      </c>
      <c r="S82" s="86">
        <v>1.0999999999999999E-2</v>
      </c>
      <c r="T82" s="86">
        <f t="shared" si="1"/>
        <v>2.9271275608605519E-3</v>
      </c>
      <c r="U82" s="86">
        <f>R82/'סכום נכסי הקרן'!$C$42</f>
        <v>3.5317138872218318E-4</v>
      </c>
    </row>
    <row r="83" spans="2:21" s="85" customFormat="1">
      <c r="B83" s="90" t="s">
        <v>598</v>
      </c>
      <c r="C83" s="90" t="s">
        <v>599</v>
      </c>
      <c r="D83" s="90" t="s">
        <v>98</v>
      </c>
      <c r="E83" s="90" t="s">
        <v>121</v>
      </c>
      <c r="F83" s="90" t="s">
        <v>600</v>
      </c>
      <c r="G83" s="90" t="s">
        <v>498</v>
      </c>
      <c r="H83" s="90" t="s">
        <v>545</v>
      </c>
      <c r="I83" s="90" t="s">
        <v>209</v>
      </c>
      <c r="J83" s="90" t="s">
        <v>420</v>
      </c>
      <c r="K83" s="91">
        <v>1.03</v>
      </c>
      <c r="L83" s="90" t="s">
        <v>100</v>
      </c>
      <c r="M83" s="86">
        <v>4.9000000000000002E-2</v>
      </c>
      <c r="N83" s="86">
        <v>-2.6800000000000001E-2</v>
      </c>
      <c r="O83" s="91">
        <v>3175064.51</v>
      </c>
      <c r="P83" s="91">
        <v>115.18</v>
      </c>
      <c r="Q83" s="91">
        <v>83.066479999999999</v>
      </c>
      <c r="R83" s="91">
        <v>3740.1057826179999</v>
      </c>
      <c r="S83" s="86">
        <v>1.1900000000000001E-2</v>
      </c>
      <c r="T83" s="86">
        <f t="shared" si="1"/>
        <v>1.3008495107019523E-3</v>
      </c>
      <c r="U83" s="86">
        <f>R83/'סכום נכסי הקרן'!$C$42</f>
        <v>1.5695347013784205E-4</v>
      </c>
    </row>
    <row r="84" spans="2:21" s="85" customFormat="1">
      <c r="B84" s="90" t="s">
        <v>601</v>
      </c>
      <c r="C84" s="90" t="s">
        <v>602</v>
      </c>
      <c r="D84" s="90" t="s">
        <v>98</v>
      </c>
      <c r="E84" s="90" t="s">
        <v>121</v>
      </c>
      <c r="F84" s="90" t="s">
        <v>600</v>
      </c>
      <c r="G84" s="90" t="s">
        <v>498</v>
      </c>
      <c r="H84" s="90" t="s">
        <v>545</v>
      </c>
      <c r="I84" s="90" t="s">
        <v>209</v>
      </c>
      <c r="J84" s="90" t="s">
        <v>270</v>
      </c>
      <c r="K84" s="91">
        <v>3.72</v>
      </c>
      <c r="L84" s="90" t="s">
        <v>100</v>
      </c>
      <c r="M84" s="86">
        <v>2.1499999999999998E-2</v>
      </c>
      <c r="N84" s="86">
        <v>-5.3E-3</v>
      </c>
      <c r="O84" s="91">
        <v>7027951.4900000002</v>
      </c>
      <c r="P84" s="91">
        <v>117.52</v>
      </c>
      <c r="Q84" s="91">
        <v>0</v>
      </c>
      <c r="R84" s="91">
        <v>8259.2485910480009</v>
      </c>
      <c r="S84" s="86">
        <v>5.5999999999999999E-3</v>
      </c>
      <c r="T84" s="86">
        <f t="shared" si="1"/>
        <v>2.872656580560662E-3</v>
      </c>
      <c r="U84" s="86">
        <f>R84/'סכום נכסי הקרן'!$C$42</f>
        <v>3.4659921468549205E-4</v>
      </c>
    </row>
    <row r="85" spans="2:21" s="85" customFormat="1">
      <c r="B85" s="90" t="s">
        <v>603</v>
      </c>
      <c r="C85" s="90" t="s">
        <v>604</v>
      </c>
      <c r="D85" s="90" t="s">
        <v>98</v>
      </c>
      <c r="E85" s="90" t="s">
        <v>121</v>
      </c>
      <c r="F85" s="90" t="s">
        <v>600</v>
      </c>
      <c r="G85" s="90" t="s">
        <v>498</v>
      </c>
      <c r="H85" s="90" t="s">
        <v>545</v>
      </c>
      <c r="I85" s="90" t="s">
        <v>209</v>
      </c>
      <c r="J85" s="90" t="s">
        <v>308</v>
      </c>
      <c r="K85" s="91">
        <v>5.08</v>
      </c>
      <c r="L85" s="90" t="s">
        <v>100</v>
      </c>
      <c r="M85" s="86">
        <v>2.2499999999999999E-2</v>
      </c>
      <c r="N85" s="86">
        <v>7.7999999999999996E-3</v>
      </c>
      <c r="O85" s="91">
        <v>24448.23</v>
      </c>
      <c r="P85" s="91">
        <v>115</v>
      </c>
      <c r="Q85" s="91">
        <v>0</v>
      </c>
      <c r="R85" s="91">
        <v>28.115464500000002</v>
      </c>
      <c r="S85" s="86">
        <v>0</v>
      </c>
      <c r="T85" s="86">
        <f t="shared" si="1"/>
        <v>9.7788646534970593E-6</v>
      </c>
      <c r="U85" s="86">
        <f>R85/'סכום נכסי הקרן'!$C$42</f>
        <v>1.1798649488259719E-6</v>
      </c>
    </row>
    <row r="86" spans="2:21" s="85" customFormat="1">
      <c r="B86" s="90" t="s">
        <v>605</v>
      </c>
      <c r="C86" s="90" t="s">
        <v>606</v>
      </c>
      <c r="D86" s="90" t="s">
        <v>98</v>
      </c>
      <c r="E86" s="90" t="s">
        <v>121</v>
      </c>
      <c r="F86" s="90" t="s">
        <v>600</v>
      </c>
      <c r="G86" s="90" t="s">
        <v>498</v>
      </c>
      <c r="H86" s="90" t="s">
        <v>545</v>
      </c>
      <c r="I86" s="90" t="s">
        <v>209</v>
      </c>
      <c r="J86" s="90" t="s">
        <v>607</v>
      </c>
      <c r="K86" s="91">
        <v>6.42</v>
      </c>
      <c r="L86" s="90" t="s">
        <v>100</v>
      </c>
      <c r="M86" s="86">
        <v>1.43E-2</v>
      </c>
      <c r="N86" s="86">
        <v>6.4999999999999997E-3</v>
      </c>
      <c r="O86" s="91">
        <v>4294507.6900000004</v>
      </c>
      <c r="P86" s="91">
        <v>109.25</v>
      </c>
      <c r="Q86" s="91">
        <v>0</v>
      </c>
      <c r="R86" s="91">
        <v>4691.7496513249998</v>
      </c>
      <c r="S86" s="86">
        <v>1.03E-2</v>
      </c>
      <c r="T86" s="86">
        <f t="shared" si="1"/>
        <v>1.6318416090333201E-3</v>
      </c>
      <c r="U86" s="86">
        <f>R86/'סכום נכסי הקרן'!$C$42</f>
        <v>1.9688918752399921E-4</v>
      </c>
    </row>
    <row r="87" spans="2:21" s="85" customFormat="1">
      <c r="B87" s="90" t="s">
        <v>608</v>
      </c>
      <c r="C87" s="90" t="s">
        <v>609</v>
      </c>
      <c r="D87" s="90" t="s">
        <v>98</v>
      </c>
      <c r="E87" s="90" t="s">
        <v>121</v>
      </c>
      <c r="F87" s="90" t="s">
        <v>600</v>
      </c>
      <c r="G87" s="90" t="s">
        <v>498</v>
      </c>
      <c r="H87" s="90" t="s">
        <v>545</v>
      </c>
      <c r="I87" s="90" t="s">
        <v>209</v>
      </c>
      <c r="J87" s="90" t="s">
        <v>445</v>
      </c>
      <c r="K87" s="91">
        <v>4.46</v>
      </c>
      <c r="L87" s="90" t="s">
        <v>100</v>
      </c>
      <c r="M87" s="86">
        <v>2.35E-2</v>
      </c>
      <c r="N87" s="86">
        <v>-2.9999999999999997E-4</v>
      </c>
      <c r="O87" s="91">
        <v>23133257.059999999</v>
      </c>
      <c r="P87" s="91">
        <v>117.8</v>
      </c>
      <c r="Q87" s="91">
        <v>561.45129999999995</v>
      </c>
      <c r="R87" s="91">
        <v>27812.428116679999</v>
      </c>
      <c r="S87" s="86">
        <v>3.0800000000000001E-2</v>
      </c>
      <c r="T87" s="86">
        <f t="shared" si="1"/>
        <v>9.6734653001421967E-3</v>
      </c>
      <c r="U87" s="86">
        <f>R87/'סכום נכסי הקרן'!$C$42</f>
        <v>1.1671480325929763E-3</v>
      </c>
    </row>
    <row r="88" spans="2:21" s="85" customFormat="1">
      <c r="B88" s="90" t="s">
        <v>610</v>
      </c>
      <c r="C88" s="90" t="s">
        <v>611</v>
      </c>
      <c r="D88" s="90" t="s">
        <v>98</v>
      </c>
      <c r="E88" s="90" t="s">
        <v>121</v>
      </c>
      <c r="F88" s="90" t="s">
        <v>600</v>
      </c>
      <c r="G88" s="90" t="s">
        <v>498</v>
      </c>
      <c r="H88" s="90" t="s">
        <v>545</v>
      </c>
      <c r="I88" s="90" t="s">
        <v>209</v>
      </c>
      <c r="J88" s="90" t="s">
        <v>420</v>
      </c>
      <c r="K88" s="91">
        <v>0.66</v>
      </c>
      <c r="L88" s="90" t="s">
        <v>100</v>
      </c>
      <c r="M88" s="86">
        <v>5.8500000000000003E-2</v>
      </c>
      <c r="N88" s="86">
        <v>-2.6700000000000002E-2</v>
      </c>
      <c r="O88" s="91">
        <v>1681750.28</v>
      </c>
      <c r="P88" s="91">
        <v>120.92</v>
      </c>
      <c r="Q88" s="91">
        <v>0</v>
      </c>
      <c r="R88" s="91">
        <v>2033.572438576</v>
      </c>
      <c r="S88" s="86">
        <v>4.7000000000000002E-3</v>
      </c>
      <c r="T88" s="86">
        <f t="shared" si="1"/>
        <v>7.072986341704105E-4</v>
      </c>
      <c r="U88" s="86">
        <f>R88/'סכום נכסי הקרן'!$C$42</f>
        <v>8.5338829851962052E-5</v>
      </c>
    </row>
    <row r="89" spans="2:21" s="85" customFormat="1">
      <c r="B89" s="90" t="s">
        <v>612</v>
      </c>
      <c r="C89" s="90" t="s">
        <v>613</v>
      </c>
      <c r="D89" s="90" t="s">
        <v>98</v>
      </c>
      <c r="E89" s="90" t="s">
        <v>121</v>
      </c>
      <c r="F89" s="90" t="s">
        <v>600</v>
      </c>
      <c r="G89" s="90" t="s">
        <v>498</v>
      </c>
      <c r="H89" s="90" t="s">
        <v>545</v>
      </c>
      <c r="I89" s="90" t="s">
        <v>209</v>
      </c>
      <c r="J89" s="90" t="s">
        <v>270</v>
      </c>
      <c r="K89" s="91">
        <v>3.08</v>
      </c>
      <c r="L89" s="90" t="s">
        <v>100</v>
      </c>
      <c r="M89" s="86">
        <v>1.7600000000000001E-2</v>
      </c>
      <c r="N89" s="86">
        <v>-6.7999999999999996E-3</v>
      </c>
      <c r="O89" s="91">
        <v>6047581.1900000004</v>
      </c>
      <c r="P89" s="91">
        <v>113.9</v>
      </c>
      <c r="Q89" s="91">
        <v>0</v>
      </c>
      <c r="R89" s="91">
        <v>6888.1949754099996</v>
      </c>
      <c r="S89" s="86">
        <v>4.4000000000000003E-3</v>
      </c>
      <c r="T89" s="86">
        <f t="shared" si="1"/>
        <v>2.395789206023357E-3</v>
      </c>
      <c r="U89" s="86">
        <f>R89/'סכום נכסי הקרן'!$C$42</f>
        <v>2.8906297501026299E-4</v>
      </c>
    </row>
    <row r="90" spans="2:21" s="85" customFormat="1">
      <c r="B90" s="90" t="s">
        <v>614</v>
      </c>
      <c r="C90" s="90" t="s">
        <v>615</v>
      </c>
      <c r="D90" s="90" t="s">
        <v>98</v>
      </c>
      <c r="E90" s="90" t="s">
        <v>121</v>
      </c>
      <c r="F90" s="90" t="s">
        <v>600</v>
      </c>
      <c r="G90" s="90" t="s">
        <v>498</v>
      </c>
      <c r="H90" s="90" t="s">
        <v>545</v>
      </c>
      <c r="I90" s="90" t="s">
        <v>209</v>
      </c>
      <c r="J90" s="90" t="s">
        <v>270</v>
      </c>
      <c r="K90" s="91">
        <v>3.06</v>
      </c>
      <c r="L90" s="90" t="s">
        <v>100</v>
      </c>
      <c r="M90" s="86">
        <v>2.3E-2</v>
      </c>
      <c r="N90" s="86">
        <v>-5.0000000000000001E-3</v>
      </c>
      <c r="O90" s="91">
        <v>4221441.91</v>
      </c>
      <c r="P90" s="91">
        <v>115.22</v>
      </c>
      <c r="Q90" s="91">
        <v>0</v>
      </c>
      <c r="R90" s="91">
        <v>4863.9453687020005</v>
      </c>
      <c r="S90" s="86">
        <v>3.2000000000000002E-3</v>
      </c>
      <c r="T90" s="86">
        <f t="shared" si="1"/>
        <v>1.69173315427674E-3</v>
      </c>
      <c r="U90" s="86">
        <f>R90/'סכום נכסי הקרן'!$C$42</f>
        <v>2.041153776255736E-4</v>
      </c>
    </row>
    <row r="91" spans="2:21" s="85" customFormat="1">
      <c r="B91" s="90" t="s">
        <v>616</v>
      </c>
      <c r="C91" s="90" t="s">
        <v>617</v>
      </c>
      <c r="D91" s="90" t="s">
        <v>98</v>
      </c>
      <c r="E91" s="90" t="s">
        <v>121</v>
      </c>
      <c r="F91" s="90" t="s">
        <v>600</v>
      </c>
      <c r="G91" s="90" t="s">
        <v>498</v>
      </c>
      <c r="H91" s="90" t="s">
        <v>545</v>
      </c>
      <c r="I91" s="90" t="s">
        <v>209</v>
      </c>
      <c r="J91" s="90" t="s">
        <v>322</v>
      </c>
      <c r="K91" s="91">
        <v>5.75</v>
      </c>
      <c r="L91" s="90" t="s">
        <v>100</v>
      </c>
      <c r="M91" s="86">
        <v>6.4999999999999997E-3</v>
      </c>
      <c r="N91" s="86">
        <v>2.3999999999999998E-3</v>
      </c>
      <c r="O91" s="91">
        <v>3529995.97</v>
      </c>
      <c r="P91" s="91">
        <v>106.01</v>
      </c>
      <c r="Q91" s="91">
        <v>0</v>
      </c>
      <c r="R91" s="91">
        <v>3742.148727797</v>
      </c>
      <c r="S91" s="86">
        <v>9.1999999999999998E-3</v>
      </c>
      <c r="T91" s="86">
        <f t="shared" si="1"/>
        <v>1.3015600692772857E-3</v>
      </c>
      <c r="U91" s="86">
        <f>R91/'סכום נכסי הקרן'!$C$42</f>
        <v>1.5703920229457292E-4</v>
      </c>
    </row>
    <row r="92" spans="2:21" s="85" customFormat="1">
      <c r="B92" s="90" t="s">
        <v>618</v>
      </c>
      <c r="C92" s="90" t="s">
        <v>619</v>
      </c>
      <c r="D92" s="90" t="s">
        <v>98</v>
      </c>
      <c r="E92" s="90" t="s">
        <v>121</v>
      </c>
      <c r="F92" s="90" t="s">
        <v>600</v>
      </c>
      <c r="G92" s="90" t="s">
        <v>498</v>
      </c>
      <c r="H92" s="90" t="s">
        <v>545</v>
      </c>
      <c r="I92" s="90" t="s">
        <v>209</v>
      </c>
      <c r="J92" s="90" t="s">
        <v>620</v>
      </c>
      <c r="K92" s="91">
        <v>7.1</v>
      </c>
      <c r="L92" s="90" t="s">
        <v>100</v>
      </c>
      <c r="M92" s="86">
        <v>2.5000000000000001E-3</v>
      </c>
      <c r="N92" s="86">
        <v>8.2000000000000007E-3</v>
      </c>
      <c r="O92" s="91">
        <v>12841932</v>
      </c>
      <c r="P92" s="91">
        <v>97.7</v>
      </c>
      <c r="Q92" s="91">
        <v>0</v>
      </c>
      <c r="R92" s="91">
        <v>12546.567564000001</v>
      </c>
      <c r="S92" s="86">
        <v>1.18E-2</v>
      </c>
      <c r="T92" s="86">
        <f t="shared" si="1"/>
        <v>4.363832796513545E-3</v>
      </c>
      <c r="U92" s="86">
        <f>R92/'סכום נכסי הקרן'!$C$42</f>
        <v>5.2651647625599285E-4</v>
      </c>
    </row>
    <row r="93" spans="2:21" s="85" customFormat="1">
      <c r="B93" s="90" t="s">
        <v>621</v>
      </c>
      <c r="C93" s="90" t="s">
        <v>622</v>
      </c>
      <c r="D93" s="90" t="s">
        <v>98</v>
      </c>
      <c r="E93" s="90" t="s">
        <v>121</v>
      </c>
      <c r="F93" s="90" t="s">
        <v>483</v>
      </c>
      <c r="G93" s="90" t="s">
        <v>417</v>
      </c>
      <c r="H93" s="90" t="s">
        <v>545</v>
      </c>
      <c r="I93" s="90" t="s">
        <v>209</v>
      </c>
      <c r="J93" s="90" t="s">
        <v>623</v>
      </c>
      <c r="K93" s="91">
        <v>1.07</v>
      </c>
      <c r="L93" s="90" t="s">
        <v>100</v>
      </c>
      <c r="M93" s="86">
        <v>1.4200000000000001E-2</v>
      </c>
      <c r="N93" s="86">
        <v>-1.6E-2</v>
      </c>
      <c r="O93" s="91">
        <v>388</v>
      </c>
      <c r="P93" s="91">
        <v>5485000</v>
      </c>
      <c r="Q93" s="91">
        <v>0</v>
      </c>
      <c r="R93" s="91">
        <v>21281.8</v>
      </c>
      <c r="S93" s="86">
        <v>0</v>
      </c>
      <c r="T93" s="86">
        <f t="shared" si="1"/>
        <v>7.4020417405088112E-3</v>
      </c>
      <c r="U93" s="86">
        <f>R93/'סכום נכסי הקרן'!$C$42</f>
        <v>8.9309034420984111E-4</v>
      </c>
    </row>
    <row r="94" spans="2:21" s="85" customFormat="1">
      <c r="B94" s="90" t="s">
        <v>624</v>
      </c>
      <c r="C94" s="90">
        <v>11575690</v>
      </c>
      <c r="D94" s="90" t="s">
        <v>98</v>
      </c>
      <c r="E94" s="90" t="s">
        <v>121</v>
      </c>
      <c r="F94" s="90" t="s">
        <v>625</v>
      </c>
      <c r="G94" s="90" t="s">
        <v>498</v>
      </c>
      <c r="H94" s="90" t="s">
        <v>545</v>
      </c>
      <c r="I94" s="90" t="s">
        <v>209</v>
      </c>
      <c r="J94" s="90" t="s">
        <v>308</v>
      </c>
      <c r="K94" s="91">
        <v>4.28</v>
      </c>
      <c r="L94" s="90" t="s">
        <v>100</v>
      </c>
      <c r="M94" s="86">
        <v>1.4200000000000001E-2</v>
      </c>
      <c r="N94" s="86">
        <v>-3.7000000000000002E-3</v>
      </c>
      <c r="O94" s="91">
        <v>1851000</v>
      </c>
      <c r="P94" s="91">
        <f>R94*1000/O94*100</f>
        <v>111.75830299970772</v>
      </c>
      <c r="Q94" s="91">
        <v>0</v>
      </c>
      <c r="R94" s="91">
        <f>2068646.18852459/1000</f>
        <v>2068.6461885245899</v>
      </c>
      <c r="S94" s="86">
        <v>4.7999999999999996E-3</v>
      </c>
      <c r="T94" s="86">
        <f t="shared" si="1"/>
        <v>7.1949766625959615E-4</v>
      </c>
      <c r="U94" s="86">
        <f>R94/'סכום נכסי הקרן'!$C$42</f>
        <v>8.6810699121211637E-5</v>
      </c>
    </row>
    <row r="95" spans="2:21" s="85" customFormat="1">
      <c r="B95" s="90" t="s">
        <v>626</v>
      </c>
      <c r="C95" s="90" t="s">
        <v>627</v>
      </c>
      <c r="D95" s="90" t="s">
        <v>98</v>
      </c>
      <c r="E95" s="90" t="s">
        <v>121</v>
      </c>
      <c r="F95" s="90" t="s">
        <v>628</v>
      </c>
      <c r="G95" s="90" t="s">
        <v>498</v>
      </c>
      <c r="H95" s="90" t="s">
        <v>545</v>
      </c>
      <c r="I95" s="90" t="s">
        <v>209</v>
      </c>
      <c r="J95" s="90" t="s">
        <v>308</v>
      </c>
      <c r="K95" s="91">
        <v>5.54</v>
      </c>
      <c r="L95" s="90" t="s">
        <v>100</v>
      </c>
      <c r="M95" s="86">
        <v>3.5000000000000003E-2</v>
      </c>
      <c r="N95" s="86">
        <v>3.0999999999999999E-3</v>
      </c>
      <c r="O95" s="91">
        <v>8289148.8399999999</v>
      </c>
      <c r="P95" s="91">
        <v>125.12</v>
      </c>
      <c r="Q95" s="91">
        <v>0</v>
      </c>
      <c r="R95" s="91">
        <v>10371.383028607999</v>
      </c>
      <c r="S95" s="86">
        <v>9.1000000000000004E-3</v>
      </c>
      <c r="T95" s="86">
        <f t="shared" si="1"/>
        <v>3.6072799333026857E-3</v>
      </c>
      <c r="U95" s="86">
        <f>R95/'סכום נכסי הקרן'!$C$42</f>
        <v>4.3523489737482836E-4</v>
      </c>
    </row>
    <row r="96" spans="2:21" s="85" customFormat="1">
      <c r="B96" s="90" t="s">
        <v>629</v>
      </c>
      <c r="C96" s="90" t="s">
        <v>630</v>
      </c>
      <c r="D96" s="90" t="s">
        <v>98</v>
      </c>
      <c r="E96" s="90" t="s">
        <v>121</v>
      </c>
      <c r="F96" s="90" t="s">
        <v>628</v>
      </c>
      <c r="G96" s="90" t="s">
        <v>498</v>
      </c>
      <c r="H96" s="90" t="s">
        <v>545</v>
      </c>
      <c r="I96" s="90" t="s">
        <v>209</v>
      </c>
      <c r="J96" s="90" t="s">
        <v>420</v>
      </c>
      <c r="K96" s="91">
        <v>7.44</v>
      </c>
      <c r="L96" s="90" t="s">
        <v>100</v>
      </c>
      <c r="M96" s="86">
        <v>2.5000000000000001E-2</v>
      </c>
      <c r="N96" s="86">
        <v>9.7999999999999997E-3</v>
      </c>
      <c r="O96" s="91">
        <v>1655040</v>
      </c>
      <c r="P96" s="91">
        <v>116.17</v>
      </c>
      <c r="Q96" s="91">
        <v>0</v>
      </c>
      <c r="R96" s="91">
        <v>1922.6599679999999</v>
      </c>
      <c r="S96" s="86">
        <v>4.4999999999999997E-3</v>
      </c>
      <c r="T96" s="86">
        <f t="shared" si="1"/>
        <v>6.687220693710746E-4</v>
      </c>
      <c r="U96" s="86">
        <f>R96/'סכום נכסי הקרן'!$C$42</f>
        <v>8.0684390071309863E-5</v>
      </c>
    </row>
    <row r="97" spans="2:21" s="85" customFormat="1">
      <c r="B97" s="90" t="s">
        <v>631</v>
      </c>
      <c r="C97" s="90" t="s">
        <v>632</v>
      </c>
      <c r="D97" s="90" t="s">
        <v>98</v>
      </c>
      <c r="E97" s="90" t="s">
        <v>121</v>
      </c>
      <c r="F97" s="90" t="s">
        <v>628</v>
      </c>
      <c r="G97" s="90" t="s">
        <v>498</v>
      </c>
      <c r="H97" s="90" t="s">
        <v>545</v>
      </c>
      <c r="I97" s="90" t="s">
        <v>209</v>
      </c>
      <c r="J97" s="90" t="s">
        <v>308</v>
      </c>
      <c r="K97" s="91">
        <v>4.08</v>
      </c>
      <c r="L97" s="90" t="s">
        <v>100</v>
      </c>
      <c r="M97" s="86">
        <v>0.04</v>
      </c>
      <c r="N97" s="86">
        <v>-4.1999999999999997E-3</v>
      </c>
      <c r="O97" s="91">
        <v>22560.7</v>
      </c>
      <c r="P97" s="91">
        <v>124.4</v>
      </c>
      <c r="Q97" s="91">
        <v>0</v>
      </c>
      <c r="R97" s="91">
        <v>28.065510799999998</v>
      </c>
      <c r="S97" s="86">
        <v>0</v>
      </c>
      <c r="T97" s="86">
        <f t="shared" si="1"/>
        <v>9.7614902127780939E-6</v>
      </c>
      <c r="U97" s="86">
        <f>R97/'סכום נכסי הקרן'!$C$42</f>
        <v>1.1777686427274486E-6</v>
      </c>
    </row>
    <row r="98" spans="2:21" s="85" customFormat="1">
      <c r="B98" s="90" t="s">
        <v>633</v>
      </c>
      <c r="C98" s="90" t="s">
        <v>634</v>
      </c>
      <c r="D98" s="90" t="s">
        <v>98</v>
      </c>
      <c r="E98" s="90" t="s">
        <v>121</v>
      </c>
      <c r="F98" s="90" t="s">
        <v>628</v>
      </c>
      <c r="G98" s="90" t="s">
        <v>498</v>
      </c>
      <c r="H98" s="90" t="s">
        <v>545</v>
      </c>
      <c r="I98" s="90" t="s">
        <v>209</v>
      </c>
      <c r="J98" s="90" t="s">
        <v>635</v>
      </c>
      <c r="K98" s="91">
        <v>1.47</v>
      </c>
      <c r="L98" s="90" t="s">
        <v>100</v>
      </c>
      <c r="M98" s="86">
        <v>0.04</v>
      </c>
      <c r="N98" s="86">
        <v>-1.67E-2</v>
      </c>
      <c r="O98" s="91">
        <v>3106983.68</v>
      </c>
      <c r="P98" s="91">
        <v>112.33</v>
      </c>
      <c r="Q98" s="91">
        <v>0</v>
      </c>
      <c r="R98" s="91">
        <v>3490.0747677439999</v>
      </c>
      <c r="S98" s="86">
        <v>1.2699999999999999E-2</v>
      </c>
      <c r="T98" s="86">
        <f t="shared" si="1"/>
        <v>1.2138860015758856E-3</v>
      </c>
      <c r="U98" s="86">
        <f>R98/'סכום נכסי הקרן'!$C$42</f>
        <v>1.4646092321338281E-4</v>
      </c>
    </row>
    <row r="99" spans="2:21" s="85" customFormat="1">
      <c r="B99" s="90" t="s">
        <v>636</v>
      </c>
      <c r="C99" s="90" t="s">
        <v>637</v>
      </c>
      <c r="D99" s="90" t="s">
        <v>98</v>
      </c>
      <c r="E99" s="90" t="s">
        <v>121</v>
      </c>
      <c r="F99" s="90" t="s">
        <v>638</v>
      </c>
      <c r="G99" s="90" t="s">
        <v>639</v>
      </c>
      <c r="H99" s="90" t="s">
        <v>545</v>
      </c>
      <c r="I99" s="90" t="s">
        <v>209</v>
      </c>
      <c r="J99" s="90" t="s">
        <v>308</v>
      </c>
      <c r="K99" s="91">
        <v>3.41</v>
      </c>
      <c r="L99" s="90" t="s">
        <v>100</v>
      </c>
      <c r="M99" s="86">
        <v>4.2999999999999997E-2</v>
      </c>
      <c r="N99" s="86">
        <v>-7.1000000000000004E-3</v>
      </c>
      <c r="O99" s="91">
        <v>2628539.6800000002</v>
      </c>
      <c r="P99" s="91">
        <v>124.4</v>
      </c>
      <c r="Q99" s="91">
        <v>0</v>
      </c>
      <c r="R99" s="91">
        <v>3269.90336192</v>
      </c>
      <c r="S99" s="86">
        <v>3.7000000000000002E-3</v>
      </c>
      <c r="T99" s="86">
        <f t="shared" si="1"/>
        <v>1.1373079895667627E-3</v>
      </c>
      <c r="U99" s="86">
        <f>R99/'סכום נכסי הקרן'!$C$42</f>
        <v>1.3722143423159928E-4</v>
      </c>
    </row>
    <row r="100" spans="2:21" s="85" customFormat="1">
      <c r="B100" s="90" t="s">
        <v>640</v>
      </c>
      <c r="C100" s="90" t="s">
        <v>641</v>
      </c>
      <c r="D100" s="90" t="s">
        <v>98</v>
      </c>
      <c r="E100" s="90" t="s">
        <v>121</v>
      </c>
      <c r="F100" s="90" t="s">
        <v>642</v>
      </c>
      <c r="G100" s="90" t="s">
        <v>470</v>
      </c>
      <c r="H100" s="90" t="s">
        <v>545</v>
      </c>
      <c r="I100" s="90" t="s">
        <v>209</v>
      </c>
      <c r="J100" s="90" t="s">
        <v>270</v>
      </c>
      <c r="K100" s="91">
        <v>2.21</v>
      </c>
      <c r="L100" s="90" t="s">
        <v>100</v>
      </c>
      <c r="M100" s="86">
        <v>1.7999999999999999E-2</v>
      </c>
      <c r="N100" s="86">
        <v>-7.9000000000000008E-3</v>
      </c>
      <c r="O100" s="91">
        <v>6031554.1699999999</v>
      </c>
      <c r="P100" s="91">
        <v>110.25</v>
      </c>
      <c r="Q100" s="91">
        <v>0</v>
      </c>
      <c r="R100" s="91">
        <v>6649.7884724249998</v>
      </c>
      <c r="S100" s="86">
        <v>5.3E-3</v>
      </c>
      <c r="T100" s="86">
        <f t="shared" si="1"/>
        <v>2.3128688286913781E-3</v>
      </c>
      <c r="U100" s="86">
        <f>R100/'סכום נכסי הקרן'!$C$42</f>
        <v>2.7905825051267641E-4</v>
      </c>
    </row>
    <row r="101" spans="2:21" s="85" customFormat="1">
      <c r="B101" s="90" t="s">
        <v>643</v>
      </c>
      <c r="C101" s="90" t="s">
        <v>644</v>
      </c>
      <c r="D101" s="90" t="s">
        <v>98</v>
      </c>
      <c r="E101" s="90" t="s">
        <v>121</v>
      </c>
      <c r="F101" s="90" t="s">
        <v>645</v>
      </c>
      <c r="G101" s="90" t="s">
        <v>646</v>
      </c>
      <c r="H101" s="90" t="s">
        <v>647</v>
      </c>
      <c r="I101" s="90" t="s">
        <v>209</v>
      </c>
      <c r="J101" s="90" t="s">
        <v>270</v>
      </c>
      <c r="K101" s="91">
        <v>6.74</v>
      </c>
      <c r="L101" s="90" t="s">
        <v>100</v>
      </c>
      <c r="M101" s="86">
        <v>5.1499999999999997E-2</v>
      </c>
      <c r="N101" s="86">
        <v>9.4999999999999998E-3</v>
      </c>
      <c r="O101" s="91">
        <v>10266651.779999999</v>
      </c>
      <c r="P101" s="91">
        <v>165.3</v>
      </c>
      <c r="Q101" s="91">
        <v>0</v>
      </c>
      <c r="R101" s="91">
        <v>16970.775392340001</v>
      </c>
      <c r="S101" s="86">
        <v>3.0999999999999999E-3</v>
      </c>
      <c r="T101" s="86">
        <f t="shared" si="1"/>
        <v>5.9026204467150564E-3</v>
      </c>
      <c r="U101" s="86">
        <f>R101/'סכום נכסי הקרן'!$C$42</f>
        <v>7.1217827611634512E-4</v>
      </c>
    </row>
    <row r="102" spans="2:21" s="85" customFormat="1">
      <c r="B102" s="90" t="s">
        <v>648</v>
      </c>
      <c r="C102" s="90" t="s">
        <v>649</v>
      </c>
      <c r="D102" s="90" t="s">
        <v>98</v>
      </c>
      <c r="E102" s="90" t="s">
        <v>121</v>
      </c>
      <c r="F102" s="90" t="s">
        <v>650</v>
      </c>
      <c r="G102" s="90" t="s">
        <v>498</v>
      </c>
      <c r="H102" s="90" t="s">
        <v>647</v>
      </c>
      <c r="I102" s="90" t="s">
        <v>209</v>
      </c>
      <c r="J102" s="90" t="s">
        <v>550</v>
      </c>
      <c r="K102" s="91">
        <v>0.9</v>
      </c>
      <c r="L102" s="90" t="s">
        <v>100</v>
      </c>
      <c r="M102" s="86">
        <v>4.4499999999999998E-2</v>
      </c>
      <c r="N102" s="86">
        <v>-3.0300000000000001E-2</v>
      </c>
      <c r="O102" s="91">
        <v>5779424.8099999996</v>
      </c>
      <c r="P102" s="91">
        <v>114.9</v>
      </c>
      <c r="Q102" s="91">
        <v>0</v>
      </c>
      <c r="R102" s="91">
        <v>6640.5591066899997</v>
      </c>
      <c r="S102" s="86">
        <v>2.7799999999999998E-2</v>
      </c>
      <c r="T102" s="86">
        <f t="shared" si="1"/>
        <v>2.3096587548062327E-3</v>
      </c>
      <c r="U102" s="86">
        <f>R102/'סכום נכסי הקרן'!$C$42</f>
        <v>2.7867094034995005E-4</v>
      </c>
    </row>
    <row r="103" spans="2:21" s="85" customFormat="1">
      <c r="B103" s="90" t="s">
        <v>651</v>
      </c>
      <c r="C103" s="90" t="s">
        <v>652</v>
      </c>
      <c r="D103" s="90" t="s">
        <v>98</v>
      </c>
      <c r="E103" s="90" t="s">
        <v>121</v>
      </c>
      <c r="F103" s="90" t="s">
        <v>653</v>
      </c>
      <c r="G103" s="90" t="s">
        <v>654</v>
      </c>
      <c r="H103" s="90" t="s">
        <v>647</v>
      </c>
      <c r="I103" s="90" t="s">
        <v>209</v>
      </c>
      <c r="J103" s="90" t="s">
        <v>439</v>
      </c>
      <c r="K103" s="91">
        <v>4.8899999999999997</v>
      </c>
      <c r="L103" s="90" t="s">
        <v>100</v>
      </c>
      <c r="M103" s="86">
        <v>5.0000000000000001E-3</v>
      </c>
      <c r="N103" s="86">
        <v>5.1000000000000004E-3</v>
      </c>
      <c r="O103" s="91">
        <v>4109000</v>
      </c>
      <c r="P103" s="91">
        <v>101.01</v>
      </c>
      <c r="Q103" s="91">
        <v>7.0545200000000001</v>
      </c>
      <c r="R103" s="91">
        <v>4157.5554199999997</v>
      </c>
      <c r="S103" s="86">
        <v>6.7999999999999996E-3</v>
      </c>
      <c r="T103" s="86">
        <f t="shared" si="1"/>
        <v>1.4460430394665224E-3</v>
      </c>
      <c r="U103" s="86">
        <f>R103/'סכום נכסי הקרן'!$C$42</f>
        <v>1.7447173646586709E-4</v>
      </c>
    </row>
    <row r="104" spans="2:21" s="85" customFormat="1">
      <c r="B104" s="90" t="s">
        <v>655</v>
      </c>
      <c r="C104" s="90" t="s">
        <v>656</v>
      </c>
      <c r="D104" s="90" t="s">
        <v>98</v>
      </c>
      <c r="E104" s="90" t="s">
        <v>121</v>
      </c>
      <c r="F104" s="90" t="s">
        <v>657</v>
      </c>
      <c r="G104" s="90" t="s">
        <v>130</v>
      </c>
      <c r="H104" s="90" t="s">
        <v>647</v>
      </c>
      <c r="I104" s="90" t="s">
        <v>209</v>
      </c>
      <c r="J104" s="90" t="s">
        <v>308</v>
      </c>
      <c r="K104" s="91">
        <v>2.4300000000000002</v>
      </c>
      <c r="L104" s="90" t="s">
        <v>100</v>
      </c>
      <c r="M104" s="86">
        <v>2.1999999999999999E-2</v>
      </c>
      <c r="N104" s="86">
        <v>-1.2200000000000001E-2</v>
      </c>
      <c r="O104" s="91">
        <v>4577095</v>
      </c>
      <c r="P104" s="91">
        <v>113.51</v>
      </c>
      <c r="Q104" s="91">
        <v>0</v>
      </c>
      <c r="R104" s="91">
        <v>5195.4605345</v>
      </c>
      <c r="S104" s="86">
        <v>5.1999999999999998E-3</v>
      </c>
      <c r="T104" s="86">
        <f t="shared" si="1"/>
        <v>1.8070377382333833E-3</v>
      </c>
      <c r="U104" s="86">
        <f>R104/'סכום נכסי הקרן'!$C$42</f>
        <v>2.1802740543963621E-4</v>
      </c>
    </row>
    <row r="105" spans="2:21" s="85" customFormat="1">
      <c r="B105" s="90" t="s">
        <v>658</v>
      </c>
      <c r="C105" s="90" t="s">
        <v>659</v>
      </c>
      <c r="D105" s="90" t="s">
        <v>98</v>
      </c>
      <c r="E105" s="90" t="s">
        <v>121</v>
      </c>
      <c r="F105" s="90" t="s">
        <v>657</v>
      </c>
      <c r="G105" s="90" t="s">
        <v>130</v>
      </c>
      <c r="H105" s="90" t="s">
        <v>647</v>
      </c>
      <c r="I105" s="90" t="s">
        <v>209</v>
      </c>
      <c r="J105" s="90" t="s">
        <v>308</v>
      </c>
      <c r="K105" s="91">
        <v>5.89</v>
      </c>
      <c r="L105" s="90" t="s">
        <v>100</v>
      </c>
      <c r="M105" s="86">
        <v>1.7000000000000001E-2</v>
      </c>
      <c r="N105" s="86">
        <v>1E-3</v>
      </c>
      <c r="O105" s="91">
        <v>5092713</v>
      </c>
      <c r="P105" s="91">
        <v>112.67</v>
      </c>
      <c r="Q105" s="91">
        <v>0</v>
      </c>
      <c r="R105" s="91">
        <v>5737.9597371</v>
      </c>
      <c r="S105" s="86">
        <v>4.0000000000000001E-3</v>
      </c>
      <c r="T105" s="86">
        <f t="shared" si="1"/>
        <v>1.9957248672280146E-3</v>
      </c>
      <c r="U105" s="86">
        <f>R105/'סכום נכסי הקרן'!$C$42</f>
        <v>2.4079337446404199E-4</v>
      </c>
    </row>
    <row r="106" spans="2:21" s="85" customFormat="1">
      <c r="B106" s="90" t="s">
        <v>660</v>
      </c>
      <c r="C106" s="90" t="s">
        <v>661</v>
      </c>
      <c r="D106" s="90" t="s">
        <v>98</v>
      </c>
      <c r="E106" s="90" t="s">
        <v>121</v>
      </c>
      <c r="F106" s="90" t="s">
        <v>657</v>
      </c>
      <c r="G106" s="90" t="s">
        <v>130</v>
      </c>
      <c r="H106" s="90" t="s">
        <v>647</v>
      </c>
      <c r="I106" s="90" t="s">
        <v>209</v>
      </c>
      <c r="J106" s="90" t="s">
        <v>462</v>
      </c>
      <c r="K106" s="91">
        <v>10.79</v>
      </c>
      <c r="L106" s="90" t="s">
        <v>100</v>
      </c>
      <c r="M106" s="86">
        <v>5.7999999999999996E-3</v>
      </c>
      <c r="N106" s="86">
        <v>1.2500000000000001E-2</v>
      </c>
      <c r="O106" s="91">
        <v>4158000</v>
      </c>
      <c r="P106" s="91">
        <v>94.27</v>
      </c>
      <c r="Q106" s="91">
        <v>0</v>
      </c>
      <c r="R106" s="91">
        <v>3919.7465999999999</v>
      </c>
      <c r="S106" s="86">
        <v>2.0799999999999999E-2</v>
      </c>
      <c r="T106" s="86">
        <f t="shared" si="1"/>
        <v>1.3633305427838574E-3</v>
      </c>
      <c r="U106" s="86">
        <f>R106/'סכום נכסי הקרן'!$C$42</f>
        <v>1.6449209372371485E-4</v>
      </c>
    </row>
    <row r="107" spans="2:21" s="85" customFormat="1">
      <c r="B107" s="90" t="s">
        <v>662</v>
      </c>
      <c r="C107" s="90" t="s">
        <v>663</v>
      </c>
      <c r="D107" s="90" t="s">
        <v>98</v>
      </c>
      <c r="E107" s="90" t="s">
        <v>121</v>
      </c>
      <c r="F107" s="90" t="s">
        <v>657</v>
      </c>
      <c r="G107" s="90" t="s">
        <v>130</v>
      </c>
      <c r="H107" s="90" t="s">
        <v>647</v>
      </c>
      <c r="I107" s="90" t="s">
        <v>209</v>
      </c>
      <c r="J107" s="90" t="s">
        <v>538</v>
      </c>
      <c r="K107" s="91">
        <v>0.66</v>
      </c>
      <c r="L107" s="90" t="s">
        <v>100</v>
      </c>
      <c r="M107" s="86">
        <v>3.6999999999999998E-2</v>
      </c>
      <c r="N107" s="86">
        <v>-3.1699999999999999E-2</v>
      </c>
      <c r="O107" s="91">
        <v>2725049.86</v>
      </c>
      <c r="P107" s="91">
        <v>113.78</v>
      </c>
      <c r="Q107" s="91">
        <v>0</v>
      </c>
      <c r="R107" s="91">
        <v>3100.5617307080001</v>
      </c>
      <c r="S107" s="86">
        <v>5.4999999999999997E-3</v>
      </c>
      <c r="T107" s="86">
        <f t="shared" si="1"/>
        <v>1.0784091265647105E-3</v>
      </c>
      <c r="U107" s="86">
        <f>R107/'סכום נכסי הקרן'!$C$42</f>
        <v>1.3011501580326235E-4</v>
      </c>
    </row>
    <row r="108" spans="2:21" s="85" customFormat="1">
      <c r="B108" s="90" t="s">
        <v>664</v>
      </c>
      <c r="C108" s="90" t="s">
        <v>665</v>
      </c>
      <c r="D108" s="90" t="s">
        <v>98</v>
      </c>
      <c r="E108" s="90" t="s">
        <v>121</v>
      </c>
      <c r="F108" s="90" t="s">
        <v>561</v>
      </c>
      <c r="G108" s="90" t="s">
        <v>498</v>
      </c>
      <c r="H108" s="90" t="s">
        <v>666</v>
      </c>
      <c r="I108" s="90" t="s">
        <v>148</v>
      </c>
      <c r="J108" s="90" t="s">
        <v>308</v>
      </c>
      <c r="K108" s="91">
        <v>6.4</v>
      </c>
      <c r="L108" s="90" t="s">
        <v>100</v>
      </c>
      <c r="M108" s="86">
        <v>1.3299999999999999E-2</v>
      </c>
      <c r="N108" s="86">
        <v>9.7999999999999997E-3</v>
      </c>
      <c r="O108" s="91">
        <v>9883543</v>
      </c>
      <c r="P108" s="91">
        <v>105.87</v>
      </c>
      <c r="Q108" s="91">
        <v>0</v>
      </c>
      <c r="R108" s="91">
        <v>10463.7069741</v>
      </c>
      <c r="S108" s="86">
        <v>7.9000000000000008E-3</v>
      </c>
      <c r="T108" s="86">
        <f t="shared" si="1"/>
        <v>3.6393912066996848E-3</v>
      </c>
      <c r="U108" s="86">
        <f>R108/'סכום נכסי הקרן'!$C$42</f>
        <v>4.3910927004341192E-4</v>
      </c>
    </row>
    <row r="109" spans="2:21" s="85" customFormat="1">
      <c r="B109" s="90" t="s">
        <v>667</v>
      </c>
      <c r="C109" s="90" t="s">
        <v>668</v>
      </c>
      <c r="D109" s="90" t="s">
        <v>98</v>
      </c>
      <c r="E109" s="90" t="s">
        <v>121</v>
      </c>
      <c r="F109" s="90" t="s">
        <v>561</v>
      </c>
      <c r="G109" s="90" t="s">
        <v>498</v>
      </c>
      <c r="H109" s="90" t="s">
        <v>666</v>
      </c>
      <c r="I109" s="90" t="s">
        <v>148</v>
      </c>
      <c r="J109" s="90" t="s">
        <v>308</v>
      </c>
      <c r="K109" s="91">
        <v>6.36</v>
      </c>
      <c r="L109" s="90" t="s">
        <v>100</v>
      </c>
      <c r="M109" s="86">
        <v>1.17E-2</v>
      </c>
      <c r="N109" s="86">
        <v>1.01E-2</v>
      </c>
      <c r="O109" s="91">
        <v>17845.39</v>
      </c>
      <c r="P109" s="91">
        <v>104.21</v>
      </c>
      <c r="Q109" s="91">
        <v>0</v>
      </c>
      <c r="R109" s="91">
        <v>18.596680919000001</v>
      </c>
      <c r="S109" s="86">
        <v>0</v>
      </c>
      <c r="T109" s="86">
        <f t="shared" si="1"/>
        <v>6.4681280905450555E-6</v>
      </c>
      <c r="U109" s="86">
        <f>R109/'סכום נכסי הקרן'!$C$42</f>
        <v>7.8040937153390666E-7</v>
      </c>
    </row>
    <row r="110" spans="2:21" s="85" customFormat="1">
      <c r="B110" s="90" t="s">
        <v>669</v>
      </c>
      <c r="C110" s="90" t="s">
        <v>670</v>
      </c>
      <c r="D110" s="90" t="s">
        <v>98</v>
      </c>
      <c r="E110" s="90" t="s">
        <v>121</v>
      </c>
      <c r="F110" s="90" t="s">
        <v>561</v>
      </c>
      <c r="G110" s="90" t="s">
        <v>498</v>
      </c>
      <c r="H110" s="90" t="s">
        <v>647</v>
      </c>
      <c r="I110" s="90" t="s">
        <v>209</v>
      </c>
      <c r="J110" s="90" t="s">
        <v>420</v>
      </c>
      <c r="K110" s="91">
        <v>0.36</v>
      </c>
      <c r="L110" s="90" t="s">
        <v>100</v>
      </c>
      <c r="M110" s="86">
        <v>2.8500000000000001E-2</v>
      </c>
      <c r="N110" s="86">
        <v>-4.2599999999999999E-2</v>
      </c>
      <c r="O110" s="91">
        <v>650378.39</v>
      </c>
      <c r="P110" s="91">
        <v>107.9</v>
      </c>
      <c r="Q110" s="91">
        <v>0</v>
      </c>
      <c r="R110" s="91">
        <v>701.75828280999997</v>
      </c>
      <c r="S110" s="86">
        <v>3.3E-3</v>
      </c>
      <c r="T110" s="86">
        <f t="shared" si="1"/>
        <v>2.4407917098682473E-4</v>
      </c>
      <c r="U110" s="86">
        <f>R110/'סכום נכסי הקרן'!$C$42</f>
        <v>2.9449273386033601E-5</v>
      </c>
    </row>
    <row r="111" spans="2:21" s="85" customFormat="1">
      <c r="B111" s="90" t="s">
        <v>671</v>
      </c>
      <c r="C111" s="90" t="s">
        <v>672</v>
      </c>
      <c r="D111" s="90" t="s">
        <v>98</v>
      </c>
      <c r="E111" s="90" t="s">
        <v>121</v>
      </c>
      <c r="F111" s="90" t="s">
        <v>561</v>
      </c>
      <c r="G111" s="90" t="s">
        <v>498</v>
      </c>
      <c r="H111" s="90" t="s">
        <v>647</v>
      </c>
      <c r="I111" s="90" t="s">
        <v>209</v>
      </c>
      <c r="J111" s="90" t="s">
        <v>420</v>
      </c>
      <c r="K111" s="91">
        <v>2</v>
      </c>
      <c r="L111" s="90" t="s">
        <v>100</v>
      </c>
      <c r="M111" s="86">
        <v>2.5000000000000001E-2</v>
      </c>
      <c r="N111" s="86">
        <v>-1.3100000000000001E-2</v>
      </c>
      <c r="O111" s="91">
        <v>3702381.31</v>
      </c>
      <c r="P111" s="91">
        <v>113.03</v>
      </c>
      <c r="Q111" s="91">
        <v>0</v>
      </c>
      <c r="R111" s="91">
        <v>4184.801594693</v>
      </c>
      <c r="S111" s="86">
        <v>8.8000000000000005E-3</v>
      </c>
      <c r="T111" s="86">
        <f t="shared" si="1"/>
        <v>1.4555195556609601E-3</v>
      </c>
      <c r="U111" s="86">
        <f>R111/'סכום נכסי הקרן'!$C$42</f>
        <v>1.7561512168398649E-4</v>
      </c>
    </row>
    <row r="112" spans="2:21" s="85" customFormat="1">
      <c r="B112" s="90" t="s">
        <v>673</v>
      </c>
      <c r="C112" s="90" t="s">
        <v>674</v>
      </c>
      <c r="D112" s="90" t="s">
        <v>98</v>
      </c>
      <c r="E112" s="90" t="s">
        <v>121</v>
      </c>
      <c r="F112" s="90" t="s">
        <v>561</v>
      </c>
      <c r="G112" s="90" t="s">
        <v>498</v>
      </c>
      <c r="H112" s="90" t="s">
        <v>647</v>
      </c>
      <c r="I112" s="90" t="s">
        <v>209</v>
      </c>
      <c r="J112" s="90" t="s">
        <v>675</v>
      </c>
      <c r="K112" s="91">
        <v>3.29</v>
      </c>
      <c r="L112" s="90" t="s">
        <v>100</v>
      </c>
      <c r="M112" s="86">
        <v>1.95E-2</v>
      </c>
      <c r="N112" s="86">
        <v>-7.4999999999999997E-3</v>
      </c>
      <c r="O112" s="91">
        <v>1319152.3500000001</v>
      </c>
      <c r="P112" s="91">
        <v>114.76</v>
      </c>
      <c r="Q112" s="91">
        <v>0</v>
      </c>
      <c r="R112" s="91">
        <v>1513.85923686</v>
      </c>
      <c r="S112" s="86">
        <v>2.2000000000000001E-3</v>
      </c>
      <c r="T112" s="86">
        <f t="shared" si="1"/>
        <v>5.265367243603706E-4</v>
      </c>
      <c r="U112" s="86">
        <f>R112/'סכום נכסי הקרן'!$C$42</f>
        <v>6.3529074934100721E-5</v>
      </c>
    </row>
    <row r="113" spans="2:21" s="85" customFormat="1">
      <c r="B113" s="90" t="s">
        <v>678</v>
      </c>
      <c r="C113" s="90" t="s">
        <v>679</v>
      </c>
      <c r="D113" s="90" t="s">
        <v>98</v>
      </c>
      <c r="E113" s="90" t="s">
        <v>121</v>
      </c>
      <c r="F113" s="90" t="s">
        <v>680</v>
      </c>
      <c r="G113" s="90" t="s">
        <v>654</v>
      </c>
      <c r="H113" s="90" t="s">
        <v>647</v>
      </c>
      <c r="I113" s="90" t="s">
        <v>209</v>
      </c>
      <c r="J113" s="90" t="s">
        <v>420</v>
      </c>
      <c r="K113" s="91">
        <v>4.83</v>
      </c>
      <c r="L113" s="90" t="s">
        <v>100</v>
      </c>
      <c r="M113" s="86">
        <v>1.0800000000000001E-2</v>
      </c>
      <c r="N113" s="86">
        <v>1.6000000000000001E-3</v>
      </c>
      <c r="O113" s="91">
        <v>150224</v>
      </c>
      <c r="P113" s="91">
        <v>108.37</v>
      </c>
      <c r="Q113" s="91">
        <v>0</v>
      </c>
      <c r="R113" s="91">
        <v>162.79774879999999</v>
      </c>
      <c r="S113" s="86">
        <v>5.0000000000000001E-4</v>
      </c>
      <c r="T113" s="86">
        <f t="shared" si="1"/>
        <v>5.6622829454203504E-5</v>
      </c>
      <c r="U113" s="86">
        <f>R113/'סכום נכסי הקרן'!$C$42</f>
        <v>6.8318045236953285E-6</v>
      </c>
    </row>
    <row r="114" spans="2:21" s="85" customFormat="1">
      <c r="B114" s="90" t="s">
        <v>681</v>
      </c>
      <c r="C114" s="90" t="s">
        <v>682</v>
      </c>
      <c r="D114" s="90" t="s">
        <v>98</v>
      </c>
      <c r="E114" s="90" t="s">
        <v>121</v>
      </c>
      <c r="F114" s="90" t="s">
        <v>683</v>
      </c>
      <c r="G114" s="90" t="s">
        <v>684</v>
      </c>
      <c r="H114" s="90" t="s">
        <v>647</v>
      </c>
      <c r="I114" s="90" t="s">
        <v>209</v>
      </c>
      <c r="J114" s="90" t="s">
        <v>685</v>
      </c>
      <c r="K114" s="91">
        <v>2.08</v>
      </c>
      <c r="L114" s="90" t="s">
        <v>100</v>
      </c>
      <c r="M114" s="86">
        <v>3.85E-2</v>
      </c>
      <c r="N114" s="86">
        <v>-1.6400000000000001E-2</v>
      </c>
      <c r="O114" s="91">
        <v>2285935</v>
      </c>
      <c r="P114" s="91">
        <v>121.4</v>
      </c>
      <c r="Q114" s="91">
        <v>0</v>
      </c>
      <c r="R114" s="91">
        <v>2775.12509</v>
      </c>
      <c r="S114" s="86">
        <v>9.1000000000000004E-3</v>
      </c>
      <c r="T114" s="86">
        <f t="shared" si="1"/>
        <v>9.6521871981285754E-4</v>
      </c>
      <c r="U114" s="86">
        <f>R114/'סכום נכסי הקרן'!$C$42</f>
        <v>1.164580731824125E-4</v>
      </c>
    </row>
    <row r="115" spans="2:21" s="85" customFormat="1">
      <c r="B115" s="90" t="s">
        <v>686</v>
      </c>
      <c r="C115" s="90" t="s">
        <v>687</v>
      </c>
      <c r="D115" s="90" t="s">
        <v>98</v>
      </c>
      <c r="E115" s="90" t="s">
        <v>121</v>
      </c>
      <c r="F115" s="90" t="s">
        <v>688</v>
      </c>
      <c r="G115" s="90" t="s">
        <v>689</v>
      </c>
      <c r="H115" s="90" t="s">
        <v>647</v>
      </c>
      <c r="I115" s="90" t="s">
        <v>209</v>
      </c>
      <c r="J115" s="90" t="s">
        <v>420</v>
      </c>
      <c r="K115" s="91">
        <v>0.74</v>
      </c>
      <c r="L115" s="90" t="s">
        <v>100</v>
      </c>
      <c r="M115" s="86">
        <v>2.6499999999999999E-2</v>
      </c>
      <c r="N115" s="86">
        <v>-2.76E-2</v>
      </c>
      <c r="O115" s="91">
        <v>703041.5</v>
      </c>
      <c r="P115" s="91">
        <v>108.4</v>
      </c>
      <c r="Q115" s="91">
        <v>0</v>
      </c>
      <c r="R115" s="91">
        <v>762.09698600000002</v>
      </c>
      <c r="S115" s="86">
        <v>3.0999999999999999E-3</v>
      </c>
      <c r="T115" s="86">
        <f t="shared" si="1"/>
        <v>2.6506562887951014E-4</v>
      </c>
      <c r="U115" s="86">
        <f>R115/'סכום נכסי הקרן'!$C$42</f>
        <v>3.1981385951753261E-5</v>
      </c>
    </row>
    <row r="116" spans="2:21" s="85" customFormat="1">
      <c r="B116" s="90" t="s">
        <v>690</v>
      </c>
      <c r="C116" s="90" t="s">
        <v>691</v>
      </c>
      <c r="D116" s="90" t="s">
        <v>98</v>
      </c>
      <c r="E116" s="90" t="s">
        <v>121</v>
      </c>
      <c r="F116" s="90" t="s">
        <v>688</v>
      </c>
      <c r="G116" s="90" t="s">
        <v>689</v>
      </c>
      <c r="H116" s="90" t="s">
        <v>647</v>
      </c>
      <c r="I116" s="90" t="s">
        <v>209</v>
      </c>
      <c r="J116" s="90" t="s">
        <v>499</v>
      </c>
      <c r="K116" s="91">
        <v>2.73</v>
      </c>
      <c r="L116" s="90" t="s">
        <v>100</v>
      </c>
      <c r="M116" s="86">
        <v>1.0500000000000001E-2</v>
      </c>
      <c r="N116" s="86">
        <v>-7.4999999999999997E-3</v>
      </c>
      <c r="O116" s="91">
        <v>2074531.12</v>
      </c>
      <c r="P116" s="91">
        <v>108.12</v>
      </c>
      <c r="Q116" s="91">
        <v>0</v>
      </c>
      <c r="R116" s="91">
        <v>2242.9830469439999</v>
      </c>
      <c r="S116" s="86">
        <v>1.23E-2</v>
      </c>
      <c r="T116" s="86">
        <f t="shared" si="1"/>
        <v>7.8013392366872735E-4</v>
      </c>
      <c r="U116" s="86">
        <f>R116/'סכום נכסי הקרן'!$C$42</f>
        <v>9.4126742167112515E-5</v>
      </c>
    </row>
    <row r="117" spans="2:21" s="85" customFormat="1">
      <c r="B117" s="90" t="s">
        <v>692</v>
      </c>
      <c r="C117" s="90" t="s">
        <v>693</v>
      </c>
      <c r="D117" s="90" t="s">
        <v>98</v>
      </c>
      <c r="E117" s="90" t="s">
        <v>121</v>
      </c>
      <c r="F117" s="90" t="s">
        <v>694</v>
      </c>
      <c r="G117" s="90" t="s">
        <v>417</v>
      </c>
      <c r="H117" s="90" t="s">
        <v>647</v>
      </c>
      <c r="I117" s="90" t="s">
        <v>209</v>
      </c>
      <c r="J117" s="90" t="s">
        <v>420</v>
      </c>
      <c r="K117" s="91">
        <v>3.26</v>
      </c>
      <c r="L117" s="90" t="s">
        <v>100</v>
      </c>
      <c r="M117" s="86">
        <v>2E-3</v>
      </c>
      <c r="N117" s="86">
        <v>-8.9999999999999993E-3</v>
      </c>
      <c r="O117" s="91">
        <v>2485153</v>
      </c>
      <c r="P117" s="91">
        <v>106.79</v>
      </c>
      <c r="Q117" s="91">
        <v>0</v>
      </c>
      <c r="R117" s="91">
        <v>2653.8948887000001</v>
      </c>
      <c r="S117" s="86">
        <v>4.4999999999999997E-3</v>
      </c>
      <c r="T117" s="86">
        <f t="shared" si="1"/>
        <v>9.2305353593588829E-4</v>
      </c>
      <c r="U117" s="86">
        <f>R117/'סכום נכסי הקרן'!$C$42</f>
        <v>1.1137065002235812E-4</v>
      </c>
    </row>
    <row r="118" spans="2:21" s="85" customFormat="1">
      <c r="B118" s="90" t="s">
        <v>695</v>
      </c>
      <c r="C118" s="90" t="s">
        <v>696</v>
      </c>
      <c r="D118" s="90" t="s">
        <v>98</v>
      </c>
      <c r="E118" s="90" t="s">
        <v>121</v>
      </c>
      <c r="F118" s="90" t="s">
        <v>694</v>
      </c>
      <c r="G118" s="90" t="s">
        <v>417</v>
      </c>
      <c r="H118" s="90" t="s">
        <v>647</v>
      </c>
      <c r="I118" s="90" t="s">
        <v>209</v>
      </c>
      <c r="J118" s="90" t="s">
        <v>697</v>
      </c>
      <c r="K118" s="91">
        <v>5.48</v>
      </c>
      <c r="L118" s="90" t="s">
        <v>100</v>
      </c>
      <c r="M118" s="86">
        <v>2E-3</v>
      </c>
      <c r="N118" s="86">
        <v>-2E-3</v>
      </c>
      <c r="O118" s="91">
        <v>2953934</v>
      </c>
      <c r="P118" s="91">
        <v>103.36</v>
      </c>
      <c r="Q118" s="91">
        <v>0</v>
      </c>
      <c r="R118" s="91">
        <v>3053.1861823999998</v>
      </c>
      <c r="S118" s="86">
        <v>6.6E-3</v>
      </c>
      <c r="T118" s="86">
        <f t="shared" si="1"/>
        <v>1.0619313950732338E-3</v>
      </c>
      <c r="U118" s="86">
        <f>R118/'סכום נכסי הקרן'!$C$42</f>
        <v>1.2812690179290974E-4</v>
      </c>
    </row>
    <row r="119" spans="2:21" s="85" customFormat="1">
      <c r="B119" s="90" t="s">
        <v>698</v>
      </c>
      <c r="C119" s="90" t="s">
        <v>699</v>
      </c>
      <c r="D119" s="90" t="s">
        <v>98</v>
      </c>
      <c r="E119" s="90" t="s">
        <v>121</v>
      </c>
      <c r="F119" s="90" t="s">
        <v>694</v>
      </c>
      <c r="G119" s="90" t="s">
        <v>417</v>
      </c>
      <c r="H119" s="90" t="s">
        <v>647</v>
      </c>
      <c r="I119" s="90" t="s">
        <v>209</v>
      </c>
      <c r="J119" s="90" t="s">
        <v>420</v>
      </c>
      <c r="K119" s="91">
        <v>1.18</v>
      </c>
      <c r="L119" s="90" t="s">
        <v>100</v>
      </c>
      <c r="M119" s="86">
        <v>6.7999999999999996E-3</v>
      </c>
      <c r="N119" s="86">
        <v>-2.2599999999999999E-2</v>
      </c>
      <c r="O119" s="91">
        <v>5708707</v>
      </c>
      <c r="P119" s="91">
        <v>108.51</v>
      </c>
      <c r="Q119" s="91">
        <v>0</v>
      </c>
      <c r="R119" s="91">
        <v>6194.5179656999999</v>
      </c>
      <c r="S119" s="86">
        <v>8.5000000000000006E-3</v>
      </c>
      <c r="T119" s="86">
        <f t="shared" si="1"/>
        <v>2.1545207898036409E-3</v>
      </c>
      <c r="U119" s="86">
        <f>R119/'סכום נכסי הקרן'!$C$42</f>
        <v>2.599528321007179E-4</v>
      </c>
    </row>
    <row r="120" spans="2:21" s="85" customFormat="1">
      <c r="B120" s="90" t="s">
        <v>700</v>
      </c>
      <c r="C120" s="90" t="s">
        <v>701</v>
      </c>
      <c r="D120" s="90" t="s">
        <v>98</v>
      </c>
      <c r="E120" s="90" t="s">
        <v>121</v>
      </c>
      <c r="F120" s="90" t="s">
        <v>702</v>
      </c>
      <c r="G120" s="90" t="s">
        <v>498</v>
      </c>
      <c r="H120" s="90" t="s">
        <v>647</v>
      </c>
      <c r="I120" s="90" t="s">
        <v>209</v>
      </c>
      <c r="J120" s="90" t="s">
        <v>308</v>
      </c>
      <c r="K120" s="91">
        <v>5.38</v>
      </c>
      <c r="L120" s="90" t="s">
        <v>100</v>
      </c>
      <c r="M120" s="86">
        <v>2.4E-2</v>
      </c>
      <c r="N120" s="86">
        <v>7.1000000000000004E-3</v>
      </c>
      <c r="O120" s="91">
        <v>2293040.1</v>
      </c>
      <c r="P120" s="91">
        <v>116.21</v>
      </c>
      <c r="Q120" s="91">
        <v>0</v>
      </c>
      <c r="R120" s="91">
        <v>2664.74190021</v>
      </c>
      <c r="S120" s="86">
        <v>2E-3</v>
      </c>
      <c r="T120" s="86">
        <f t="shared" si="1"/>
        <v>9.2682624463331041E-4</v>
      </c>
      <c r="U120" s="86">
        <f>R120/'סכום נכסי הקרן'!$C$42</f>
        <v>1.1182584466017607E-4</v>
      </c>
    </row>
    <row r="121" spans="2:21" s="85" customFormat="1">
      <c r="B121" s="90" t="s">
        <v>703</v>
      </c>
      <c r="C121" s="90" t="s">
        <v>704</v>
      </c>
      <c r="D121" s="90" t="s">
        <v>98</v>
      </c>
      <c r="E121" s="90" t="s">
        <v>121</v>
      </c>
      <c r="F121" s="90" t="s">
        <v>705</v>
      </c>
      <c r="G121" s="90" t="s">
        <v>684</v>
      </c>
      <c r="H121" s="90" t="s">
        <v>647</v>
      </c>
      <c r="I121" s="90" t="s">
        <v>209</v>
      </c>
      <c r="J121" s="90" t="s">
        <v>420</v>
      </c>
      <c r="K121" s="91">
        <v>1.72</v>
      </c>
      <c r="L121" s="90" t="s">
        <v>100</v>
      </c>
      <c r="M121" s="86">
        <v>2.3199999999999998E-2</v>
      </c>
      <c r="N121" s="86">
        <v>-1.9099999999999999E-2</v>
      </c>
      <c r="O121" s="91">
        <v>122042</v>
      </c>
      <c r="P121" s="91">
        <v>112.16</v>
      </c>
      <c r="Q121" s="91">
        <v>0</v>
      </c>
      <c r="R121" s="91">
        <v>136.88230720000001</v>
      </c>
      <c r="S121" s="86">
        <v>5.0000000000000001E-4</v>
      </c>
      <c r="T121" s="86">
        <f t="shared" si="1"/>
        <v>4.7609156717549729E-5</v>
      </c>
      <c r="U121" s="86">
        <f>R121/'סכום נכסי הקרן'!$C$42</f>
        <v>5.7442634952628644E-6</v>
      </c>
    </row>
    <row r="122" spans="2:21" s="85" customFormat="1">
      <c r="B122" s="90" t="s">
        <v>706</v>
      </c>
      <c r="C122" s="90" t="s">
        <v>707</v>
      </c>
      <c r="D122" s="90" t="s">
        <v>98</v>
      </c>
      <c r="E122" s="90" t="s">
        <v>121</v>
      </c>
      <c r="F122" s="90" t="s">
        <v>708</v>
      </c>
      <c r="G122" s="90" t="s">
        <v>498</v>
      </c>
      <c r="H122" s="90" t="s">
        <v>647</v>
      </c>
      <c r="I122" s="90" t="s">
        <v>209</v>
      </c>
      <c r="J122" s="90" t="s">
        <v>308</v>
      </c>
      <c r="K122" s="91">
        <v>3.73</v>
      </c>
      <c r="L122" s="90" t="s">
        <v>100</v>
      </c>
      <c r="M122" s="86">
        <v>1.4E-2</v>
      </c>
      <c r="N122" s="86">
        <v>-1.6999999999999999E-3</v>
      </c>
      <c r="O122" s="91">
        <v>3027038</v>
      </c>
      <c r="P122" s="91">
        <v>111.8</v>
      </c>
      <c r="Q122" s="91">
        <v>0</v>
      </c>
      <c r="R122" s="91">
        <v>3384.2284840000002</v>
      </c>
      <c r="S122" s="86">
        <v>3.7000000000000002E-3</v>
      </c>
      <c r="T122" s="86">
        <f t="shared" si="1"/>
        <v>1.177071511713617E-3</v>
      </c>
      <c r="U122" s="86">
        <f>R122/'סכום נכסי הקרן'!$C$42</f>
        <v>1.4201908586963081E-4</v>
      </c>
    </row>
    <row r="123" spans="2:21" s="85" customFormat="1">
      <c r="B123" s="90" t="s">
        <v>709</v>
      </c>
      <c r="C123" s="90" t="s">
        <v>710</v>
      </c>
      <c r="D123" s="90" t="s">
        <v>98</v>
      </c>
      <c r="E123" s="90" t="s">
        <v>121</v>
      </c>
      <c r="F123" s="90" t="s">
        <v>442</v>
      </c>
      <c r="G123" s="90" t="s">
        <v>417</v>
      </c>
      <c r="H123" s="90" t="s">
        <v>666</v>
      </c>
      <c r="I123" s="90" t="s">
        <v>148</v>
      </c>
      <c r="J123" s="90" t="s">
        <v>711</v>
      </c>
      <c r="K123" s="91">
        <v>0.45</v>
      </c>
      <c r="L123" s="90" t="s">
        <v>100</v>
      </c>
      <c r="M123" s="86">
        <v>1.6899999999999998E-2</v>
      </c>
      <c r="N123" s="86">
        <v>-2.81E-2</v>
      </c>
      <c r="O123" s="91">
        <v>42</v>
      </c>
      <c r="P123" s="91">
        <v>5400000</v>
      </c>
      <c r="Q123" s="91">
        <v>0</v>
      </c>
      <c r="R123" s="91">
        <v>2268</v>
      </c>
      <c r="S123" s="86">
        <v>0</v>
      </c>
      <c r="T123" s="86">
        <f t="shared" si="1"/>
        <v>7.888350923076988E-4</v>
      </c>
      <c r="U123" s="86">
        <f>R123/'סכום נכסי הקרן'!$C$42</f>
        <v>9.5176578140379088E-5</v>
      </c>
    </row>
    <row r="124" spans="2:21" s="85" customFormat="1">
      <c r="B124" s="90" t="s">
        <v>712</v>
      </c>
      <c r="C124" s="90" t="s">
        <v>713</v>
      </c>
      <c r="D124" s="90" t="s">
        <v>98</v>
      </c>
      <c r="E124" s="90" t="s">
        <v>121</v>
      </c>
      <c r="F124" s="90" t="s">
        <v>714</v>
      </c>
      <c r="G124" s="90" t="s">
        <v>684</v>
      </c>
      <c r="H124" s="90" t="s">
        <v>666</v>
      </c>
      <c r="I124" s="90" t="s">
        <v>148</v>
      </c>
      <c r="J124" s="90" t="s">
        <v>715</v>
      </c>
      <c r="K124" s="91">
        <v>0.25</v>
      </c>
      <c r="L124" s="90" t="s">
        <v>100</v>
      </c>
      <c r="M124" s="86">
        <v>4.0500000000000001E-2</v>
      </c>
      <c r="N124" s="86">
        <v>-4.6800000000000001E-2</v>
      </c>
      <c r="O124" s="91">
        <v>136072.04999999999</v>
      </c>
      <c r="P124" s="91">
        <v>131.46</v>
      </c>
      <c r="Q124" s="91">
        <v>0</v>
      </c>
      <c r="R124" s="91">
        <v>178.88031692999999</v>
      </c>
      <c r="S124" s="86">
        <v>3.7000000000000002E-3</v>
      </c>
      <c r="T124" s="86">
        <f t="shared" si="1"/>
        <v>6.2216521744932525E-5</v>
      </c>
      <c r="U124" s="86">
        <f>R124/'סכום נכסי הקרן'!$C$42</f>
        <v>7.5067091984408825E-6</v>
      </c>
    </row>
    <row r="125" spans="2:21" s="85" customFormat="1">
      <c r="B125" s="90" t="s">
        <v>716</v>
      </c>
      <c r="C125" s="90" t="s">
        <v>717</v>
      </c>
      <c r="D125" s="90" t="s">
        <v>98</v>
      </c>
      <c r="E125" s="90" t="s">
        <v>121</v>
      </c>
      <c r="F125" s="90" t="s">
        <v>718</v>
      </c>
      <c r="G125" s="90" t="s">
        <v>498</v>
      </c>
      <c r="H125" s="90" t="s">
        <v>666</v>
      </c>
      <c r="I125" s="90" t="s">
        <v>148</v>
      </c>
      <c r="J125" s="90" t="s">
        <v>719</v>
      </c>
      <c r="K125" s="91">
        <v>1.78</v>
      </c>
      <c r="L125" s="90" t="s">
        <v>100</v>
      </c>
      <c r="M125" s="86">
        <v>2.75E-2</v>
      </c>
      <c r="N125" s="86">
        <v>-1.6400000000000001E-2</v>
      </c>
      <c r="O125" s="91">
        <v>3198097.54</v>
      </c>
      <c r="P125" s="91">
        <v>112.26</v>
      </c>
      <c r="Q125" s="91">
        <v>0</v>
      </c>
      <c r="R125" s="91">
        <v>3590.1842984039999</v>
      </c>
      <c r="S125" s="86">
        <v>1.0699999999999999E-2</v>
      </c>
      <c r="T125" s="86">
        <f t="shared" si="1"/>
        <v>1.2487051862580115E-3</v>
      </c>
      <c r="U125" s="86">
        <f>R125/'סכום נכסי הקרן'!$C$42</f>
        <v>1.5066201781984583E-4</v>
      </c>
    </row>
    <row r="126" spans="2:21" s="85" customFormat="1">
      <c r="B126" s="90" t="s">
        <v>720</v>
      </c>
      <c r="C126" s="90" t="s">
        <v>721</v>
      </c>
      <c r="D126" s="90" t="s">
        <v>98</v>
      </c>
      <c r="E126" s="90" t="s">
        <v>121</v>
      </c>
      <c r="F126" s="90" t="s">
        <v>718</v>
      </c>
      <c r="G126" s="90" t="s">
        <v>498</v>
      </c>
      <c r="H126" s="90" t="s">
        <v>666</v>
      </c>
      <c r="I126" s="90" t="s">
        <v>148</v>
      </c>
      <c r="J126" s="90" t="s">
        <v>308</v>
      </c>
      <c r="K126" s="91">
        <v>5.26</v>
      </c>
      <c r="L126" s="90" t="s">
        <v>100</v>
      </c>
      <c r="M126" s="86">
        <v>1.9599999999999999E-2</v>
      </c>
      <c r="N126" s="86">
        <v>2.8999999999999998E-3</v>
      </c>
      <c r="O126" s="91">
        <v>13143902.82</v>
      </c>
      <c r="P126" s="91">
        <v>114.73</v>
      </c>
      <c r="Q126" s="91">
        <v>0</v>
      </c>
      <c r="R126" s="91">
        <v>15079.999705386001</v>
      </c>
      <c r="S126" s="86">
        <v>1.3299999999999999E-2</v>
      </c>
      <c r="T126" s="86">
        <f t="shared" si="1"/>
        <v>5.2449880774242666E-3</v>
      </c>
      <c r="U126" s="86">
        <f>R126/'סכום נכסי הקרן'!$C$42</f>
        <v>6.3283190931065448E-4</v>
      </c>
    </row>
    <row r="127" spans="2:21" s="85" customFormat="1">
      <c r="B127" s="90" t="s">
        <v>722</v>
      </c>
      <c r="C127" s="90" t="s">
        <v>723</v>
      </c>
      <c r="D127" s="90" t="s">
        <v>98</v>
      </c>
      <c r="E127" s="90" t="s">
        <v>121</v>
      </c>
      <c r="F127" s="90" t="s">
        <v>718</v>
      </c>
      <c r="G127" s="90" t="s">
        <v>498</v>
      </c>
      <c r="H127" s="90" t="s">
        <v>666</v>
      </c>
      <c r="I127" s="90" t="s">
        <v>148</v>
      </c>
      <c r="J127" s="90" t="s">
        <v>420</v>
      </c>
      <c r="K127" s="91">
        <v>7.04</v>
      </c>
      <c r="L127" s="90" t="s">
        <v>100</v>
      </c>
      <c r="M127" s="86">
        <v>1.5800000000000002E-2</v>
      </c>
      <c r="N127" s="86">
        <v>1.0200000000000001E-2</v>
      </c>
      <c r="O127" s="91">
        <v>5177917.6100000003</v>
      </c>
      <c r="P127" s="91">
        <v>107.86</v>
      </c>
      <c r="Q127" s="91">
        <v>0</v>
      </c>
      <c r="R127" s="91">
        <v>5584.9019341459998</v>
      </c>
      <c r="S127" s="86">
        <v>8.6E-3</v>
      </c>
      <c r="T127" s="86">
        <f t="shared" si="1"/>
        <v>1.9424896969803815E-3</v>
      </c>
      <c r="U127" s="86">
        <f>R127/'סכום נכסי הקרן'!$C$42</f>
        <v>2.3437030658800753E-4</v>
      </c>
    </row>
    <row r="128" spans="2:21" s="85" customFormat="1">
      <c r="B128" s="90" t="s">
        <v>724</v>
      </c>
      <c r="C128" s="90" t="s">
        <v>725</v>
      </c>
      <c r="D128" s="90" t="s">
        <v>98</v>
      </c>
      <c r="E128" s="90" t="s">
        <v>121</v>
      </c>
      <c r="F128" s="90" t="s">
        <v>726</v>
      </c>
      <c r="G128" s="90" t="s">
        <v>684</v>
      </c>
      <c r="H128" s="90" t="s">
        <v>647</v>
      </c>
      <c r="I128" s="90" t="s">
        <v>209</v>
      </c>
      <c r="J128" s="90" t="s">
        <v>420</v>
      </c>
      <c r="K128" s="91">
        <v>4.37</v>
      </c>
      <c r="L128" s="90" t="s">
        <v>100</v>
      </c>
      <c r="M128" s="86">
        <v>2.2499999999999999E-2</v>
      </c>
      <c r="N128" s="86">
        <v>-4.0000000000000001E-3</v>
      </c>
      <c r="O128" s="91">
        <v>32211</v>
      </c>
      <c r="P128" s="91">
        <v>118.72</v>
      </c>
      <c r="Q128" s="91">
        <v>0</v>
      </c>
      <c r="R128" s="91">
        <v>38.240899200000001</v>
      </c>
      <c r="S128" s="86">
        <v>1E-4</v>
      </c>
      <c r="T128" s="86">
        <f t="shared" si="1"/>
        <v>1.3300601080406263E-5</v>
      </c>
      <c r="U128" s="86">
        <f>R128/'סכום נכסי הקרן'!$C$42</f>
        <v>1.6047786291301413E-6</v>
      </c>
    </row>
    <row r="129" spans="2:21" s="85" customFormat="1">
      <c r="B129" s="90" t="s">
        <v>624</v>
      </c>
      <c r="C129" s="90">
        <v>1157569</v>
      </c>
      <c r="D129" s="90" t="s">
        <v>98</v>
      </c>
      <c r="E129" s="90" t="s">
        <v>121</v>
      </c>
      <c r="F129" s="90" t="s">
        <v>625</v>
      </c>
      <c r="G129" s="90" t="s">
        <v>498</v>
      </c>
      <c r="H129" s="90" t="s">
        <v>647</v>
      </c>
      <c r="I129" s="90" t="s">
        <v>209</v>
      </c>
      <c r="J129" s="90" t="s">
        <v>727</v>
      </c>
      <c r="K129" s="91">
        <v>4.28</v>
      </c>
      <c r="L129" s="90" t="s">
        <v>100</v>
      </c>
      <c r="M129" s="86">
        <v>1.4200000000000001E-2</v>
      </c>
      <c r="N129" s="86">
        <v>0</v>
      </c>
      <c r="O129" s="91">
        <v>3045305.3600000003</v>
      </c>
      <c r="P129" s="91">
        <f>R129*1000/O129*100</f>
        <v>112.04999999999998</v>
      </c>
      <c r="Q129" s="91">
        <v>0</v>
      </c>
      <c r="R129" s="91">
        <f>3412264.65588/1000</f>
        <v>3412.2646558800002</v>
      </c>
      <c r="S129" s="86">
        <v>0</v>
      </c>
      <c r="T129" s="86">
        <f t="shared" si="1"/>
        <v>1.1868227975305988E-3</v>
      </c>
      <c r="U129" s="86">
        <f>R129/'סכום נכסי הקרן'!$C$42</f>
        <v>1.4319562330512197E-4</v>
      </c>
    </row>
    <row r="130" spans="2:21" s="85" customFormat="1">
      <c r="B130" s="90" t="s">
        <v>728</v>
      </c>
      <c r="C130" s="90" t="s">
        <v>729</v>
      </c>
      <c r="D130" s="90" t="s">
        <v>98</v>
      </c>
      <c r="E130" s="90" t="s">
        <v>121</v>
      </c>
      <c r="F130" s="90" t="s">
        <v>625</v>
      </c>
      <c r="G130" s="90" t="s">
        <v>498</v>
      </c>
      <c r="H130" s="90" t="s">
        <v>666</v>
      </c>
      <c r="I130" s="90" t="s">
        <v>148</v>
      </c>
      <c r="J130" s="90" t="s">
        <v>730</v>
      </c>
      <c r="K130" s="91">
        <v>3.59</v>
      </c>
      <c r="L130" s="90" t="s">
        <v>100</v>
      </c>
      <c r="M130" s="86">
        <v>1.6E-2</v>
      </c>
      <c r="N130" s="86">
        <v>-4.8999999999999998E-3</v>
      </c>
      <c r="O130" s="91">
        <v>3794706.45</v>
      </c>
      <c r="P130" s="91">
        <v>113.79</v>
      </c>
      <c r="Q130" s="91">
        <v>0</v>
      </c>
      <c r="R130" s="91">
        <v>4317.9964694549999</v>
      </c>
      <c r="S130" s="86">
        <v>9.7999999999999997E-3</v>
      </c>
      <c r="T130" s="86">
        <f t="shared" si="1"/>
        <v>1.5018461832305345E-3</v>
      </c>
      <c r="U130" s="86">
        <f>R130/'סכום נכסי הקרן'!$C$42</f>
        <v>1.8120464214504622E-4</v>
      </c>
    </row>
    <row r="131" spans="2:21" s="85" customFormat="1">
      <c r="B131" s="90" t="s">
        <v>731</v>
      </c>
      <c r="C131" s="90" t="s">
        <v>732</v>
      </c>
      <c r="D131" s="90" t="s">
        <v>98</v>
      </c>
      <c r="E131" s="90" t="s">
        <v>121</v>
      </c>
      <c r="F131" s="90" t="s">
        <v>733</v>
      </c>
      <c r="G131" s="90" t="s">
        <v>498</v>
      </c>
      <c r="H131" s="90" t="s">
        <v>734</v>
      </c>
      <c r="I131" s="90" t="s">
        <v>209</v>
      </c>
      <c r="J131" s="90" t="s">
        <v>510</v>
      </c>
      <c r="K131" s="91">
        <v>5.83</v>
      </c>
      <c r="L131" s="90" t="s">
        <v>100</v>
      </c>
      <c r="M131" s="86">
        <v>1.5299999999999999E-2</v>
      </c>
      <c r="N131" s="86">
        <v>2.8E-3</v>
      </c>
      <c r="O131" s="91">
        <v>2657843.7000000002</v>
      </c>
      <c r="P131" s="91">
        <v>111.85</v>
      </c>
      <c r="Q131" s="91">
        <v>0</v>
      </c>
      <c r="R131" s="91">
        <v>2972.7981784499998</v>
      </c>
      <c r="S131" s="86">
        <v>7.7000000000000002E-3</v>
      </c>
      <c r="T131" s="86">
        <f t="shared" si="1"/>
        <v>1.0339715720942525E-3</v>
      </c>
      <c r="U131" s="86">
        <f>R131/'סכום נכסי הקרן'!$C$42</f>
        <v>1.2475342069083909E-4</v>
      </c>
    </row>
    <row r="132" spans="2:21" s="85" customFormat="1">
      <c r="B132" s="90" t="s">
        <v>735</v>
      </c>
      <c r="C132" s="90" t="s">
        <v>736</v>
      </c>
      <c r="D132" s="90" t="s">
        <v>98</v>
      </c>
      <c r="E132" s="90" t="s">
        <v>121</v>
      </c>
      <c r="F132" s="90" t="s">
        <v>733</v>
      </c>
      <c r="G132" s="90" t="s">
        <v>498</v>
      </c>
      <c r="H132" s="90" t="s">
        <v>734</v>
      </c>
      <c r="I132" s="90" t="s">
        <v>209</v>
      </c>
      <c r="J132" s="90" t="s">
        <v>730</v>
      </c>
      <c r="K132" s="91">
        <v>5.07</v>
      </c>
      <c r="L132" s="90" t="s">
        <v>100</v>
      </c>
      <c r="M132" s="86">
        <v>1.9400000000000001E-2</v>
      </c>
      <c r="N132" s="86">
        <v>-5.5999999999999999E-3</v>
      </c>
      <c r="O132" s="91">
        <v>3658608.33</v>
      </c>
      <c r="P132" s="91">
        <v>114.18</v>
      </c>
      <c r="Q132" s="91">
        <v>0</v>
      </c>
      <c r="R132" s="91">
        <v>4177.3989911939998</v>
      </c>
      <c r="S132" s="86">
        <v>1.5599999999999999E-2</v>
      </c>
      <c r="T132" s="86">
        <f t="shared" si="1"/>
        <v>1.4529448495699323E-3</v>
      </c>
      <c r="U132" s="86">
        <f>R132/'סכום נכסי הקרן'!$C$42</f>
        <v>1.7530447156477799E-4</v>
      </c>
    </row>
    <row r="133" spans="2:21" s="85" customFormat="1">
      <c r="B133" s="90" t="s">
        <v>737</v>
      </c>
      <c r="C133" s="90" t="s">
        <v>738</v>
      </c>
      <c r="D133" s="90" t="s">
        <v>98</v>
      </c>
      <c r="E133" s="90" t="s">
        <v>121</v>
      </c>
      <c r="F133" s="90" t="s">
        <v>680</v>
      </c>
      <c r="G133" s="90" t="s">
        <v>654</v>
      </c>
      <c r="H133" s="90" t="s">
        <v>734</v>
      </c>
      <c r="I133" s="90" t="s">
        <v>209</v>
      </c>
      <c r="J133" s="90" t="s">
        <v>308</v>
      </c>
      <c r="K133" s="91">
        <v>1.49</v>
      </c>
      <c r="L133" s="90" t="s">
        <v>100</v>
      </c>
      <c r="M133" s="86">
        <v>5.3499999999999999E-2</v>
      </c>
      <c r="N133" s="86">
        <v>-5.4000000000000003E-3</v>
      </c>
      <c r="O133" s="91">
        <v>7115897.1600000001</v>
      </c>
      <c r="P133" s="91">
        <v>116.84</v>
      </c>
      <c r="Q133" s="91">
        <v>0</v>
      </c>
      <c r="R133" s="91">
        <v>8314.2142417440009</v>
      </c>
      <c r="S133" s="86">
        <v>6.6E-3</v>
      </c>
      <c r="T133" s="86">
        <f t="shared" si="1"/>
        <v>2.8917742322981097E-3</v>
      </c>
      <c r="U133" s="86">
        <f>R133/'סכום נכסי הקרן'!$C$42</f>
        <v>3.4890584720246941E-4</v>
      </c>
    </row>
    <row r="134" spans="2:21" s="85" customFormat="1">
      <c r="B134" s="90" t="s">
        <v>739</v>
      </c>
      <c r="C134" s="90" t="s">
        <v>740</v>
      </c>
      <c r="D134" s="90" t="s">
        <v>98</v>
      </c>
      <c r="E134" s="90" t="s">
        <v>121</v>
      </c>
      <c r="F134" s="90" t="s">
        <v>680</v>
      </c>
      <c r="G134" s="90" t="s">
        <v>654</v>
      </c>
      <c r="H134" s="90" t="s">
        <v>734</v>
      </c>
      <c r="I134" s="90" t="s">
        <v>209</v>
      </c>
      <c r="J134" s="90" t="s">
        <v>308</v>
      </c>
      <c r="K134" s="91">
        <v>4.03</v>
      </c>
      <c r="L134" s="90" t="s">
        <v>100</v>
      </c>
      <c r="M134" s="86">
        <v>2.7799999999999998E-2</v>
      </c>
      <c r="N134" s="86">
        <v>1.5E-3</v>
      </c>
      <c r="O134" s="91">
        <v>7424603.3499999996</v>
      </c>
      <c r="P134" s="91">
        <v>111.62</v>
      </c>
      <c r="Q134" s="91">
        <v>0</v>
      </c>
      <c r="R134" s="91">
        <v>8287.3422592700008</v>
      </c>
      <c r="S134" s="86">
        <v>4.4000000000000003E-3</v>
      </c>
      <c r="T134" s="86">
        <f t="shared" si="1"/>
        <v>2.8824278642313687E-3</v>
      </c>
      <c r="U134" s="86">
        <f>R134/'סכום נכסי הקרן'!$C$42</f>
        <v>3.4777816495391406E-4</v>
      </c>
    </row>
    <row r="135" spans="2:21" s="85" customFormat="1">
      <c r="B135" s="90" t="s">
        <v>741</v>
      </c>
      <c r="C135" s="90" t="s">
        <v>742</v>
      </c>
      <c r="D135" s="90" t="s">
        <v>98</v>
      </c>
      <c r="E135" s="90" t="s">
        <v>121</v>
      </c>
      <c r="F135" s="90" t="s">
        <v>680</v>
      </c>
      <c r="G135" s="90" t="s">
        <v>654</v>
      </c>
      <c r="H135" s="90" t="s">
        <v>734</v>
      </c>
      <c r="I135" s="90" t="s">
        <v>209</v>
      </c>
      <c r="J135" s="90" t="s">
        <v>308</v>
      </c>
      <c r="K135" s="91">
        <v>4.84</v>
      </c>
      <c r="L135" s="90" t="s">
        <v>100</v>
      </c>
      <c r="M135" s="86">
        <v>1.29E-2</v>
      </c>
      <c r="N135" s="86">
        <v>1.77E-2</v>
      </c>
      <c r="O135" s="91">
        <v>5483282</v>
      </c>
      <c r="P135" s="91">
        <v>100.66</v>
      </c>
      <c r="Q135" s="91">
        <v>0</v>
      </c>
      <c r="R135" s="91">
        <v>5519.4716612000002</v>
      </c>
      <c r="S135" s="86">
        <v>4.4000000000000003E-3</v>
      </c>
      <c r="T135" s="86">
        <f t="shared" si="1"/>
        <v>1.9197323356933112E-3</v>
      </c>
      <c r="U135" s="86">
        <f>R135/'סכום נכסי הקרן'!$C$42</f>
        <v>2.3162452639145052E-4</v>
      </c>
    </row>
    <row r="136" spans="2:21" s="85" customFormat="1">
      <c r="B136" s="90" t="s">
        <v>743</v>
      </c>
      <c r="C136" s="90" t="s">
        <v>744</v>
      </c>
      <c r="D136" s="90" t="s">
        <v>98</v>
      </c>
      <c r="E136" s="90" t="s">
        <v>121</v>
      </c>
      <c r="F136" s="90" t="s">
        <v>680</v>
      </c>
      <c r="G136" s="90" t="s">
        <v>654</v>
      </c>
      <c r="H136" s="90" t="s">
        <v>734</v>
      </c>
      <c r="I136" s="90" t="s">
        <v>209</v>
      </c>
      <c r="J136" s="90" t="s">
        <v>745</v>
      </c>
      <c r="K136" s="91">
        <v>5.48</v>
      </c>
      <c r="L136" s="90" t="s">
        <v>100</v>
      </c>
      <c r="M136" s="86">
        <v>1.2500000000000001E-2</v>
      </c>
      <c r="N136" s="86">
        <v>1.38E-2</v>
      </c>
      <c r="O136" s="91">
        <v>4613982</v>
      </c>
      <c r="P136" s="91">
        <v>101</v>
      </c>
      <c r="Q136" s="91">
        <v>0</v>
      </c>
      <c r="R136" s="91">
        <v>4660.1218200000003</v>
      </c>
      <c r="S136" s="86">
        <v>4.7999999999999996E-3</v>
      </c>
      <c r="T136" s="86">
        <f t="shared" si="1"/>
        <v>1.6208411049580341E-3</v>
      </c>
      <c r="U136" s="86">
        <f>R136/'סכום נכסי הקרן'!$C$42</f>
        <v>1.9556192616618855E-4</v>
      </c>
    </row>
    <row r="137" spans="2:21" s="85" customFormat="1">
      <c r="B137" s="90" t="s">
        <v>746</v>
      </c>
      <c r="C137" s="90" t="s">
        <v>747</v>
      </c>
      <c r="D137" s="90" t="s">
        <v>98</v>
      </c>
      <c r="E137" s="90" t="s">
        <v>121</v>
      </c>
      <c r="F137" s="90" t="s">
        <v>748</v>
      </c>
      <c r="G137" s="90" t="s">
        <v>498</v>
      </c>
      <c r="H137" s="90" t="s">
        <v>749</v>
      </c>
      <c r="I137" s="90" t="s">
        <v>148</v>
      </c>
      <c r="J137" s="90" t="s">
        <v>297</v>
      </c>
      <c r="K137" s="91">
        <v>3.25</v>
      </c>
      <c r="L137" s="90" t="s">
        <v>100</v>
      </c>
      <c r="M137" s="86">
        <v>2.5000000000000001E-2</v>
      </c>
      <c r="N137" s="86">
        <v>-6.8999999999999999E-3</v>
      </c>
      <c r="O137" s="91">
        <v>4544137.97</v>
      </c>
      <c r="P137" s="91">
        <v>115.61</v>
      </c>
      <c r="Q137" s="91">
        <v>0</v>
      </c>
      <c r="R137" s="91">
        <v>5253.4779071169996</v>
      </c>
      <c r="S137" s="86">
        <v>1.1900000000000001E-2</v>
      </c>
      <c r="T137" s="86">
        <f t="shared" si="1"/>
        <v>1.8272168120798478E-3</v>
      </c>
      <c r="U137" s="86">
        <f>R137/'סכום נכסי הקרן'!$C$42</f>
        <v>2.2046210341070385E-4</v>
      </c>
    </row>
    <row r="138" spans="2:21" s="85" customFormat="1">
      <c r="B138" s="90" t="s">
        <v>750</v>
      </c>
      <c r="C138" s="90" t="s">
        <v>751</v>
      </c>
      <c r="D138" s="90" t="s">
        <v>98</v>
      </c>
      <c r="E138" s="90" t="s">
        <v>121</v>
      </c>
      <c r="F138" s="90" t="s">
        <v>748</v>
      </c>
      <c r="G138" s="90" t="s">
        <v>498</v>
      </c>
      <c r="H138" s="90" t="s">
        <v>749</v>
      </c>
      <c r="I138" s="90" t="s">
        <v>148</v>
      </c>
      <c r="J138" s="90" t="s">
        <v>473</v>
      </c>
      <c r="K138" s="91">
        <v>8.25</v>
      </c>
      <c r="L138" s="90" t="s">
        <v>100</v>
      </c>
      <c r="M138" s="86">
        <v>3.8999999999999998E-3</v>
      </c>
      <c r="N138" s="86">
        <v>1.12E-2</v>
      </c>
      <c r="O138" s="91">
        <v>4736176</v>
      </c>
      <c r="P138" s="91">
        <v>95.3</v>
      </c>
      <c r="Q138" s="91">
        <v>0</v>
      </c>
      <c r="R138" s="91">
        <v>4513.5757279999998</v>
      </c>
      <c r="S138" s="86">
        <v>1.89E-2</v>
      </c>
      <c r="T138" s="86">
        <f t="shared" si="1"/>
        <v>1.5698707786748979E-3</v>
      </c>
      <c r="U138" s="86">
        <f>R138/'סכום נכסי הקרן'!$C$42</f>
        <v>1.8941212212015451E-4</v>
      </c>
    </row>
    <row r="139" spans="2:21" s="85" customFormat="1">
      <c r="B139" s="90" t="s">
        <v>752</v>
      </c>
      <c r="C139" s="90" t="s">
        <v>753</v>
      </c>
      <c r="D139" s="90" t="s">
        <v>98</v>
      </c>
      <c r="E139" s="90" t="s">
        <v>121</v>
      </c>
      <c r="F139" s="90" t="s">
        <v>748</v>
      </c>
      <c r="G139" s="90" t="s">
        <v>498</v>
      </c>
      <c r="H139" s="90" t="s">
        <v>749</v>
      </c>
      <c r="I139" s="90" t="s">
        <v>148</v>
      </c>
      <c r="J139" s="90" t="s">
        <v>308</v>
      </c>
      <c r="K139" s="91">
        <v>6.18</v>
      </c>
      <c r="L139" s="90" t="s">
        <v>100</v>
      </c>
      <c r="M139" s="86">
        <v>1.9E-2</v>
      </c>
      <c r="N139" s="86">
        <v>8.6999999999999994E-3</v>
      </c>
      <c r="O139" s="91">
        <v>3248934.19</v>
      </c>
      <c r="P139" s="91">
        <v>111.5</v>
      </c>
      <c r="Q139" s="91">
        <v>0</v>
      </c>
      <c r="R139" s="91">
        <v>3622.5616218499999</v>
      </c>
      <c r="S139" s="86">
        <v>0.01</v>
      </c>
      <c r="T139" s="86">
        <f t="shared" si="1"/>
        <v>1.2599663718528976E-3</v>
      </c>
      <c r="U139" s="86">
        <f>R139/'סכום נכסי הקרן'!$C$42</f>
        <v>1.5202073160068118E-4</v>
      </c>
    </row>
    <row r="140" spans="2:21" s="85" customFormat="1">
      <c r="B140" s="90" t="s">
        <v>754</v>
      </c>
      <c r="C140" s="90" t="s">
        <v>755</v>
      </c>
      <c r="D140" s="90" t="s">
        <v>98</v>
      </c>
      <c r="E140" s="90" t="s">
        <v>121</v>
      </c>
      <c r="F140" s="90" t="s">
        <v>680</v>
      </c>
      <c r="G140" s="90" t="s">
        <v>654</v>
      </c>
      <c r="H140" s="90" t="s">
        <v>734</v>
      </c>
      <c r="I140" s="90" t="s">
        <v>209</v>
      </c>
      <c r="J140" s="90" t="s">
        <v>308</v>
      </c>
      <c r="K140" s="91">
        <v>3.56</v>
      </c>
      <c r="L140" s="90" t="s">
        <v>100</v>
      </c>
      <c r="M140" s="86">
        <v>0.04</v>
      </c>
      <c r="N140" s="86">
        <v>1.11E-2</v>
      </c>
      <c r="O140" s="91">
        <v>24381</v>
      </c>
      <c r="P140" s="91">
        <v>115.5</v>
      </c>
      <c r="Q140" s="91">
        <v>0</v>
      </c>
      <c r="R140" s="91">
        <v>28.160055</v>
      </c>
      <c r="S140" s="86">
        <v>0</v>
      </c>
      <c r="T140" s="86">
        <f t="shared" ref="T140:T203" si="2">R140/$R$11</f>
        <v>9.7943737148654652E-6</v>
      </c>
      <c r="U140" s="86">
        <f>R140/'סכום נכסי הקרן'!$C$42</f>
        <v>1.1817361883354818E-6</v>
      </c>
    </row>
    <row r="141" spans="2:21" s="85" customFormat="1">
      <c r="B141" s="90" t="s">
        <v>756</v>
      </c>
      <c r="C141" s="90" t="s">
        <v>757</v>
      </c>
      <c r="D141" s="90" t="s">
        <v>98</v>
      </c>
      <c r="E141" s="90" t="s">
        <v>121</v>
      </c>
      <c r="F141" s="90" t="s">
        <v>758</v>
      </c>
      <c r="G141" s="90" t="s">
        <v>503</v>
      </c>
      <c r="H141" s="90" t="s">
        <v>734</v>
      </c>
      <c r="I141" s="90" t="s">
        <v>209</v>
      </c>
      <c r="J141" s="90" t="s">
        <v>759</v>
      </c>
      <c r="K141" s="91">
        <v>5.68</v>
      </c>
      <c r="L141" s="90" t="s">
        <v>100</v>
      </c>
      <c r="M141" s="86">
        <v>7.4999999999999997E-3</v>
      </c>
      <c r="N141" s="86">
        <v>8.3999999999999995E-3</v>
      </c>
      <c r="O141" s="91">
        <v>2438000</v>
      </c>
      <c r="P141" s="91">
        <v>101.85</v>
      </c>
      <c r="Q141" s="91">
        <v>0</v>
      </c>
      <c r="R141" s="91">
        <v>2483.1030000000001</v>
      </c>
      <c r="S141" s="86">
        <v>5.4999999999999997E-3</v>
      </c>
      <c r="T141" s="86">
        <f t="shared" si="2"/>
        <v>8.6365025759017802E-4</v>
      </c>
      <c r="U141" s="86">
        <f>R141/'סכום נכסי הקרן'!$C$42</f>
        <v>1.0420337156530412E-4</v>
      </c>
    </row>
    <row r="142" spans="2:21" s="85" customFormat="1">
      <c r="B142" s="90" t="s">
        <v>760</v>
      </c>
      <c r="C142" s="90" t="s">
        <v>761</v>
      </c>
      <c r="D142" s="90" t="s">
        <v>98</v>
      </c>
      <c r="E142" s="90" t="s">
        <v>121</v>
      </c>
      <c r="F142" s="90" t="s">
        <v>758</v>
      </c>
      <c r="G142" s="90" t="s">
        <v>762</v>
      </c>
      <c r="H142" s="90" t="s">
        <v>734</v>
      </c>
      <c r="I142" s="90" t="s">
        <v>209</v>
      </c>
      <c r="J142" s="90" t="s">
        <v>566</v>
      </c>
      <c r="K142" s="91">
        <v>6.77</v>
      </c>
      <c r="L142" s="90" t="s">
        <v>100</v>
      </c>
      <c r="M142" s="86">
        <v>7.4999999999999997E-3</v>
      </c>
      <c r="N142" s="86">
        <v>1.1900000000000001E-2</v>
      </c>
      <c r="O142" s="91">
        <v>3950000</v>
      </c>
      <c r="P142" s="91">
        <v>97.8</v>
      </c>
      <c r="Q142" s="91">
        <v>0</v>
      </c>
      <c r="R142" s="91">
        <v>3863.1</v>
      </c>
      <c r="S142" s="86">
        <v>7.7000000000000002E-3</v>
      </c>
      <c r="T142" s="86">
        <f t="shared" si="2"/>
        <v>1.3436282385775446E-3</v>
      </c>
      <c r="U142" s="86">
        <f>R142/'סכום נכסי הקרן'!$C$42</f>
        <v>1.6211492020021977E-4</v>
      </c>
    </row>
    <row r="143" spans="2:21" s="85" customFormat="1">
      <c r="B143" s="90" t="s">
        <v>763</v>
      </c>
      <c r="C143" s="90" t="s">
        <v>764</v>
      </c>
      <c r="D143" s="90" t="s">
        <v>98</v>
      </c>
      <c r="E143" s="90" t="s">
        <v>121</v>
      </c>
      <c r="F143" s="90" t="s">
        <v>708</v>
      </c>
      <c r="G143" s="90" t="s">
        <v>498</v>
      </c>
      <c r="H143" s="90" t="s">
        <v>734</v>
      </c>
      <c r="I143" s="90" t="s">
        <v>209</v>
      </c>
      <c r="J143" s="90" t="s">
        <v>510</v>
      </c>
      <c r="K143" s="91">
        <v>7.34</v>
      </c>
      <c r="L143" s="90" t="s">
        <v>100</v>
      </c>
      <c r="M143" s="86">
        <v>5.0000000000000001E-3</v>
      </c>
      <c r="N143" s="86">
        <v>1.26E-2</v>
      </c>
      <c r="O143" s="91">
        <v>3997500</v>
      </c>
      <c r="P143" s="91">
        <v>96.63</v>
      </c>
      <c r="Q143" s="91">
        <v>0</v>
      </c>
      <c r="R143" s="91">
        <v>3862.7842500000002</v>
      </c>
      <c r="S143" s="86">
        <v>2.1100000000000001E-2</v>
      </c>
      <c r="T143" s="86">
        <f t="shared" si="2"/>
        <v>1.343518417289892E-3</v>
      </c>
      <c r="U143" s="86">
        <f>R143/'סכום נכסי הקרן'!$C$42</f>
        <v>1.6210166975729747E-4</v>
      </c>
    </row>
    <row r="144" spans="2:21" s="85" customFormat="1">
      <c r="B144" s="90" t="s">
        <v>765</v>
      </c>
      <c r="C144" s="90" t="s">
        <v>766</v>
      </c>
      <c r="D144" s="90" t="s">
        <v>98</v>
      </c>
      <c r="E144" s="90" t="s">
        <v>121</v>
      </c>
      <c r="F144" s="90" t="s">
        <v>708</v>
      </c>
      <c r="G144" s="90" t="s">
        <v>498</v>
      </c>
      <c r="H144" s="90" t="s">
        <v>734</v>
      </c>
      <c r="I144" s="90" t="s">
        <v>209</v>
      </c>
      <c r="J144" s="90" t="s">
        <v>767</v>
      </c>
      <c r="K144" s="91">
        <v>7.44</v>
      </c>
      <c r="L144" s="90" t="s">
        <v>100</v>
      </c>
      <c r="M144" s="86">
        <v>9.7000000000000003E-3</v>
      </c>
      <c r="N144" s="86">
        <v>9.7999999999999997E-3</v>
      </c>
      <c r="O144" s="91">
        <v>0.2</v>
      </c>
      <c r="P144" s="91">
        <v>99.86</v>
      </c>
      <c r="Q144" s="91">
        <v>0</v>
      </c>
      <c r="R144" s="91">
        <v>1.9971999999999999E-4</v>
      </c>
      <c r="S144" s="86">
        <v>0</v>
      </c>
      <c r="T144" s="86">
        <f t="shared" si="2"/>
        <v>6.9464790403744968E-11</v>
      </c>
      <c r="U144" s="86">
        <f>R144/'סכום נכסי הקרן'!$C$42</f>
        <v>8.3812461138432583E-12</v>
      </c>
    </row>
    <row r="145" spans="2:21" s="85" customFormat="1">
      <c r="B145" s="90" t="s">
        <v>768</v>
      </c>
      <c r="C145" s="90" t="s">
        <v>769</v>
      </c>
      <c r="D145" s="90" t="s">
        <v>98</v>
      </c>
      <c r="E145" s="90" t="s">
        <v>121</v>
      </c>
      <c r="F145" s="90" t="s">
        <v>708</v>
      </c>
      <c r="G145" s="90" t="s">
        <v>498</v>
      </c>
      <c r="H145" s="90" t="s">
        <v>734</v>
      </c>
      <c r="I145" s="90" t="s">
        <v>209</v>
      </c>
      <c r="J145" s="90" t="s">
        <v>770</v>
      </c>
      <c r="K145" s="91">
        <v>1.59</v>
      </c>
      <c r="L145" s="90" t="s">
        <v>100</v>
      </c>
      <c r="M145" s="86">
        <v>3.3500000000000002E-2</v>
      </c>
      <c r="N145" s="86">
        <v>-1.7100000000000001E-2</v>
      </c>
      <c r="O145" s="91">
        <v>631509</v>
      </c>
      <c r="P145" s="91">
        <v>113.14</v>
      </c>
      <c r="Q145" s="91">
        <v>0</v>
      </c>
      <c r="R145" s="91">
        <v>714.48928260000002</v>
      </c>
      <c r="S145" s="86">
        <v>3.3E-3</v>
      </c>
      <c r="T145" s="86">
        <f t="shared" si="2"/>
        <v>2.4850715131950285E-4</v>
      </c>
      <c r="U145" s="86">
        <f>R145/'סכום נכסי הקרן'!$C$42</f>
        <v>2.9983529557249692E-5</v>
      </c>
    </row>
    <row r="146" spans="2:21" s="85" customFormat="1">
      <c r="B146" s="90" t="s">
        <v>771</v>
      </c>
      <c r="C146" s="90" t="s">
        <v>772</v>
      </c>
      <c r="D146" s="90" t="s">
        <v>98</v>
      </c>
      <c r="E146" s="90" t="s">
        <v>121</v>
      </c>
      <c r="F146" s="90" t="s">
        <v>708</v>
      </c>
      <c r="G146" s="90" t="s">
        <v>498</v>
      </c>
      <c r="H146" s="90" t="s">
        <v>734</v>
      </c>
      <c r="I146" s="90" t="s">
        <v>209</v>
      </c>
      <c r="J146" s="90" t="s">
        <v>675</v>
      </c>
      <c r="K146" s="91">
        <v>2.68</v>
      </c>
      <c r="L146" s="90" t="s">
        <v>100</v>
      </c>
      <c r="M146" s="86">
        <v>2.0500000000000001E-2</v>
      </c>
      <c r="N146" s="86">
        <v>-7.3000000000000001E-3</v>
      </c>
      <c r="O146" s="91">
        <v>4111956.29</v>
      </c>
      <c r="P146" s="91">
        <v>113.56</v>
      </c>
      <c r="Q146" s="91">
        <v>0</v>
      </c>
      <c r="R146" s="91">
        <v>4669.5375629239998</v>
      </c>
      <c r="S146" s="86">
        <v>8.8000000000000005E-3</v>
      </c>
      <c r="T146" s="86">
        <f t="shared" si="2"/>
        <v>1.6241160028586509E-3</v>
      </c>
      <c r="U146" s="86">
        <f>R146/'סכום נכסי הקרן'!$C$42</f>
        <v>1.9595705764421137E-4</v>
      </c>
    </row>
    <row r="147" spans="2:21" s="85" customFormat="1">
      <c r="B147" s="90" t="s">
        <v>773</v>
      </c>
      <c r="C147" s="90" t="s">
        <v>774</v>
      </c>
      <c r="D147" s="90" t="s">
        <v>98</v>
      </c>
      <c r="E147" s="90" t="s">
        <v>121</v>
      </c>
      <c r="F147" s="90" t="s">
        <v>775</v>
      </c>
      <c r="G147" s="90" t="s">
        <v>503</v>
      </c>
      <c r="H147" s="90" t="s">
        <v>734</v>
      </c>
      <c r="I147" s="90" t="s">
        <v>209</v>
      </c>
      <c r="J147" s="90" t="s">
        <v>308</v>
      </c>
      <c r="K147" s="91">
        <v>4.6399999999999997</v>
      </c>
      <c r="L147" s="90" t="s">
        <v>100</v>
      </c>
      <c r="M147" s="86">
        <v>1.23E-2</v>
      </c>
      <c r="N147" s="86">
        <v>-1.4E-3</v>
      </c>
      <c r="O147" s="91">
        <v>7814601.2400000002</v>
      </c>
      <c r="P147" s="91">
        <v>111.36</v>
      </c>
      <c r="Q147" s="91">
        <v>0</v>
      </c>
      <c r="R147" s="91">
        <v>8702.3399408639998</v>
      </c>
      <c r="S147" s="86">
        <v>5.4999999999999997E-3</v>
      </c>
      <c r="T147" s="86">
        <f t="shared" si="2"/>
        <v>3.0267685760777896E-3</v>
      </c>
      <c r="U147" s="86">
        <f>R147/'סכום נכסי הקרן'!$C$42</f>
        <v>3.6519353500255044E-4</v>
      </c>
    </row>
    <row r="148" spans="2:21" s="85" customFormat="1">
      <c r="B148" s="90" t="s">
        <v>776</v>
      </c>
      <c r="C148" s="90" t="s">
        <v>777</v>
      </c>
      <c r="D148" s="90" t="s">
        <v>98</v>
      </c>
      <c r="E148" s="90" t="s">
        <v>121</v>
      </c>
      <c r="F148" s="90" t="s">
        <v>778</v>
      </c>
      <c r="G148" s="90" t="s">
        <v>762</v>
      </c>
      <c r="H148" s="90" t="s">
        <v>734</v>
      </c>
      <c r="I148" s="90" t="s">
        <v>209</v>
      </c>
      <c r="J148" s="90" t="s">
        <v>779</v>
      </c>
      <c r="K148" s="91">
        <v>6.29</v>
      </c>
      <c r="L148" s="90" t="s">
        <v>100</v>
      </c>
      <c r="M148" s="86">
        <v>7.4999999999999997E-3</v>
      </c>
      <c r="N148" s="86">
        <v>1.0500000000000001E-2</v>
      </c>
      <c r="O148" s="91">
        <v>1988000</v>
      </c>
      <c r="P148" s="91">
        <v>99.47</v>
      </c>
      <c r="Q148" s="91">
        <v>0</v>
      </c>
      <c r="R148" s="91">
        <v>1977.4636</v>
      </c>
      <c r="S148" s="86">
        <v>4.4000000000000003E-3</v>
      </c>
      <c r="T148" s="86">
        <f t="shared" si="2"/>
        <v>6.8778336924211396E-4</v>
      </c>
      <c r="U148" s="86">
        <f>R148/'סכום נכסי הקרן'!$C$42</f>
        <v>8.2984223476699891E-5</v>
      </c>
    </row>
    <row r="149" spans="2:21" s="85" customFormat="1">
      <c r="B149" s="90" t="s">
        <v>780</v>
      </c>
      <c r="C149" s="90" t="s">
        <v>781</v>
      </c>
      <c r="D149" s="90" t="s">
        <v>98</v>
      </c>
      <c r="E149" s="90" t="s">
        <v>121</v>
      </c>
      <c r="F149" s="90" t="s">
        <v>625</v>
      </c>
      <c r="G149" s="90" t="s">
        <v>498</v>
      </c>
      <c r="H149" s="90" t="s">
        <v>749</v>
      </c>
      <c r="I149" s="90" t="s">
        <v>148</v>
      </c>
      <c r="J149" s="90" t="s">
        <v>420</v>
      </c>
      <c r="K149" s="91">
        <v>0.67</v>
      </c>
      <c r="L149" s="90" t="s">
        <v>100</v>
      </c>
      <c r="M149" s="86">
        <v>3.3000000000000002E-2</v>
      </c>
      <c r="N149" s="86">
        <v>-3.5999999999999997E-2</v>
      </c>
      <c r="O149" s="91">
        <v>48884.33</v>
      </c>
      <c r="P149" s="91">
        <v>109.45</v>
      </c>
      <c r="Q149" s="91">
        <v>0</v>
      </c>
      <c r="R149" s="91">
        <v>53.503899185000002</v>
      </c>
      <c r="S149" s="86">
        <v>1E-4</v>
      </c>
      <c r="T149" s="86">
        <f t="shared" si="2"/>
        <v>1.8609238647452065E-5</v>
      </c>
      <c r="U149" s="86">
        <f>R149/'סכום נכסי הקרן'!$C$42</f>
        <v>2.24529014179723E-6</v>
      </c>
    </row>
    <row r="150" spans="2:21" s="85" customFormat="1">
      <c r="B150" s="90" t="s">
        <v>782</v>
      </c>
      <c r="C150" s="90" t="s">
        <v>783</v>
      </c>
      <c r="D150" s="90" t="s">
        <v>98</v>
      </c>
      <c r="E150" s="90" t="s">
        <v>121</v>
      </c>
      <c r="F150" s="90" t="s">
        <v>625</v>
      </c>
      <c r="G150" s="90" t="s">
        <v>498</v>
      </c>
      <c r="H150" s="90" t="s">
        <v>749</v>
      </c>
      <c r="I150" s="90" t="s">
        <v>148</v>
      </c>
      <c r="J150" s="90" t="s">
        <v>770</v>
      </c>
      <c r="K150" s="91">
        <v>5.99</v>
      </c>
      <c r="L150" s="90" t="s">
        <v>100</v>
      </c>
      <c r="M150" s="86">
        <v>1.15E-2</v>
      </c>
      <c r="N150" s="86">
        <v>1.14E-2</v>
      </c>
      <c r="O150" s="91">
        <v>1500000</v>
      </c>
      <c r="P150" s="91">
        <v>103.9</v>
      </c>
      <c r="Q150" s="91">
        <v>0</v>
      </c>
      <c r="R150" s="91">
        <v>1558.5</v>
      </c>
      <c r="S150" s="86">
        <v>2.2000000000000001E-3</v>
      </c>
      <c r="T150" s="86">
        <f t="shared" si="2"/>
        <v>5.4206326779609722E-4</v>
      </c>
      <c r="U150" s="86">
        <f>R150/'סכום נכסי הקרן'!$C$42</f>
        <v>6.5402423735353088E-5</v>
      </c>
    </row>
    <row r="151" spans="2:21" s="85" customFormat="1">
      <c r="B151" s="90" t="s">
        <v>784</v>
      </c>
      <c r="C151" s="90" t="s">
        <v>785</v>
      </c>
      <c r="D151" s="90" t="s">
        <v>98</v>
      </c>
      <c r="E151" s="90" t="s">
        <v>121</v>
      </c>
      <c r="F151" s="90" t="s">
        <v>625</v>
      </c>
      <c r="G151" s="90" t="s">
        <v>498</v>
      </c>
      <c r="H151" s="90" t="s">
        <v>749</v>
      </c>
      <c r="I151" s="90" t="s">
        <v>148</v>
      </c>
      <c r="J151" s="90" t="s">
        <v>308</v>
      </c>
      <c r="K151" s="91">
        <v>3.6</v>
      </c>
      <c r="L151" s="90" t="s">
        <v>100</v>
      </c>
      <c r="M151" s="86">
        <v>2.1499999999999998E-2</v>
      </c>
      <c r="N151" s="86">
        <v>5.0000000000000001E-4</v>
      </c>
      <c r="O151" s="91">
        <v>14532055.300000001</v>
      </c>
      <c r="P151" s="91">
        <v>114.05</v>
      </c>
      <c r="Q151" s="91">
        <v>0</v>
      </c>
      <c r="R151" s="91">
        <v>16573.80906965</v>
      </c>
      <c r="S151" s="86">
        <v>7.4000000000000003E-3</v>
      </c>
      <c r="T151" s="86">
        <f t="shared" si="2"/>
        <v>5.7645512378075546E-3</v>
      </c>
      <c r="U151" s="86">
        <f>R151/'סכום נכסי הקרן'!$C$42</f>
        <v>6.9551959171131701E-4</v>
      </c>
    </row>
    <row r="152" spans="2:21" s="85" customFormat="1">
      <c r="B152" s="90" t="s">
        <v>786</v>
      </c>
      <c r="C152" s="90" t="s">
        <v>787</v>
      </c>
      <c r="D152" s="90" t="s">
        <v>98</v>
      </c>
      <c r="E152" s="90" t="s">
        <v>121</v>
      </c>
      <c r="F152" s="90" t="s">
        <v>788</v>
      </c>
      <c r="G152" s="90" t="s">
        <v>654</v>
      </c>
      <c r="H152" s="90" t="s">
        <v>789</v>
      </c>
      <c r="I152" s="90" t="s">
        <v>148</v>
      </c>
      <c r="J152" s="90" t="s">
        <v>420</v>
      </c>
      <c r="K152" s="91">
        <v>3.32</v>
      </c>
      <c r="L152" s="90" t="s">
        <v>100</v>
      </c>
      <c r="M152" s="86">
        <v>2.8500000000000001E-2</v>
      </c>
      <c r="N152" s="86">
        <v>-8.0000000000000004E-4</v>
      </c>
      <c r="O152" s="91">
        <v>320000</v>
      </c>
      <c r="P152" s="91">
        <v>115.64</v>
      </c>
      <c r="Q152" s="91">
        <v>0</v>
      </c>
      <c r="R152" s="91">
        <v>370.048</v>
      </c>
      <c r="S152" s="86">
        <v>5.0000000000000001E-4</v>
      </c>
      <c r="T152" s="86">
        <f t="shared" si="2"/>
        <v>1.2870672320911786E-4</v>
      </c>
      <c r="U152" s="86">
        <f>R152/'סכום נכסי הקרן'!$C$42</f>
        <v>1.552905749016358E-5</v>
      </c>
    </row>
    <row r="153" spans="2:21" s="85" customFormat="1">
      <c r="B153" s="90" t="s">
        <v>790</v>
      </c>
      <c r="C153" s="90" t="s">
        <v>791</v>
      </c>
      <c r="D153" s="90" t="s">
        <v>98</v>
      </c>
      <c r="E153" s="90" t="s">
        <v>121</v>
      </c>
      <c r="F153" s="90" t="s">
        <v>788</v>
      </c>
      <c r="G153" s="90" t="s">
        <v>654</v>
      </c>
      <c r="H153" s="90" t="s">
        <v>789</v>
      </c>
      <c r="I153" s="90" t="s">
        <v>148</v>
      </c>
      <c r="J153" s="90" t="s">
        <v>420</v>
      </c>
      <c r="K153" s="91">
        <v>1.73</v>
      </c>
      <c r="L153" s="90" t="s">
        <v>100</v>
      </c>
      <c r="M153" s="86">
        <v>4.65E-2</v>
      </c>
      <c r="N153" s="86">
        <v>-0.01</v>
      </c>
      <c r="O153" s="91">
        <v>7128271.2000000002</v>
      </c>
      <c r="P153" s="91">
        <v>115.79</v>
      </c>
      <c r="Q153" s="91">
        <v>0</v>
      </c>
      <c r="R153" s="91">
        <v>8253.8252224799999</v>
      </c>
      <c r="S153" s="86">
        <v>1.24E-2</v>
      </c>
      <c r="T153" s="86">
        <f t="shared" si="2"/>
        <v>2.8707702739270823E-3</v>
      </c>
      <c r="U153" s="86">
        <f>R153/'סכום נכסי הקרן'!$C$42</f>
        <v>3.4637162312363293E-4</v>
      </c>
    </row>
    <row r="154" spans="2:21" s="85" customFormat="1">
      <c r="B154" s="90" t="s">
        <v>792</v>
      </c>
      <c r="C154" s="90" t="s">
        <v>793</v>
      </c>
      <c r="D154" s="90" t="s">
        <v>98</v>
      </c>
      <c r="E154" s="90" t="s">
        <v>121</v>
      </c>
      <c r="F154" s="90" t="s">
        <v>788</v>
      </c>
      <c r="G154" s="90" t="s">
        <v>654</v>
      </c>
      <c r="H154" s="90" t="s">
        <v>789</v>
      </c>
      <c r="I154" s="90" t="s">
        <v>148</v>
      </c>
      <c r="J154" s="90" t="s">
        <v>794</v>
      </c>
      <c r="K154" s="91">
        <v>6.57</v>
      </c>
      <c r="L154" s="90" t="s">
        <v>100</v>
      </c>
      <c r="M154" s="86">
        <v>4.3E-3</v>
      </c>
      <c r="N154" s="86">
        <v>1.5599999999999999E-2</v>
      </c>
      <c r="O154" s="91">
        <v>3431000</v>
      </c>
      <c r="P154" s="91">
        <v>94.01</v>
      </c>
      <c r="Q154" s="91">
        <v>0</v>
      </c>
      <c r="R154" s="91">
        <v>3225.4830999999999</v>
      </c>
      <c r="S154" s="86">
        <v>1.37E-2</v>
      </c>
      <c r="T154" s="86">
        <f t="shared" si="2"/>
        <v>1.1218581388560062E-3</v>
      </c>
      <c r="U154" s="86">
        <f>R154/'סכום נכסי הקרן'!$C$42</f>
        <v>1.3535733875997451E-4</v>
      </c>
    </row>
    <row r="155" spans="2:21" s="85" customFormat="1">
      <c r="B155" s="90" t="s">
        <v>795</v>
      </c>
      <c r="C155" s="90" t="s">
        <v>796</v>
      </c>
      <c r="D155" s="90" t="s">
        <v>98</v>
      </c>
      <c r="E155" s="90" t="s">
        <v>121</v>
      </c>
      <c r="F155" s="90" t="s">
        <v>797</v>
      </c>
      <c r="G155" s="90" t="s">
        <v>470</v>
      </c>
      <c r="H155" s="90" t="s">
        <v>798</v>
      </c>
      <c r="I155" s="90" t="s">
        <v>209</v>
      </c>
      <c r="J155" s="90" t="s">
        <v>300</v>
      </c>
      <c r="K155" s="91">
        <v>3.75</v>
      </c>
      <c r="L155" s="90" t="s">
        <v>100</v>
      </c>
      <c r="M155" s="86">
        <v>0.01</v>
      </c>
      <c r="N155" s="86">
        <v>1.8E-3</v>
      </c>
      <c r="O155" s="91">
        <v>3678034</v>
      </c>
      <c r="P155" s="91">
        <v>103.91</v>
      </c>
      <c r="Q155" s="91">
        <v>0</v>
      </c>
      <c r="R155" s="91">
        <v>3821.8451294000001</v>
      </c>
      <c r="S155" s="86">
        <v>1.66E-2</v>
      </c>
      <c r="T155" s="86">
        <f t="shared" si="2"/>
        <v>1.3292793454303255E-3</v>
      </c>
      <c r="U155" s="86">
        <f>R155/'סכום נכסי הקרן'!$C$42</f>
        <v>1.6038366031691638E-4</v>
      </c>
    </row>
    <row r="156" spans="2:21" s="85" customFormat="1">
      <c r="B156" s="90" t="s">
        <v>799</v>
      </c>
      <c r="C156" s="90" t="s">
        <v>800</v>
      </c>
      <c r="D156" s="90" t="s">
        <v>98</v>
      </c>
      <c r="E156" s="90" t="s">
        <v>121</v>
      </c>
      <c r="F156" s="90" t="s">
        <v>801</v>
      </c>
      <c r="G156" s="90" t="s">
        <v>762</v>
      </c>
      <c r="H156" s="90" t="s">
        <v>798</v>
      </c>
      <c r="I156" s="90" t="s">
        <v>209</v>
      </c>
      <c r="J156" s="90" t="s">
        <v>802</v>
      </c>
      <c r="K156" s="91">
        <v>5.07</v>
      </c>
      <c r="L156" s="90" t="s">
        <v>100</v>
      </c>
      <c r="M156" s="86">
        <v>1E-3</v>
      </c>
      <c r="N156" s="86">
        <v>6.7000000000000002E-3</v>
      </c>
      <c r="O156" s="91">
        <v>1880000</v>
      </c>
      <c r="P156" s="91">
        <v>98.04</v>
      </c>
      <c r="Q156" s="91">
        <v>0</v>
      </c>
      <c r="R156" s="91">
        <v>1843.152</v>
      </c>
      <c r="S156" s="86">
        <v>7.1999999999999998E-3</v>
      </c>
      <c r="T156" s="86">
        <f t="shared" si="2"/>
        <v>6.4106833247668416E-4</v>
      </c>
      <c r="U156" s="86">
        <f>R156/'סכום נכסי הקרן'!$C$42</f>
        <v>7.7347839661638453E-5</v>
      </c>
    </row>
    <row r="157" spans="2:21" s="85" customFormat="1">
      <c r="B157" s="90" t="s">
        <v>803</v>
      </c>
      <c r="C157" s="90" t="s">
        <v>804</v>
      </c>
      <c r="D157" s="90" t="s">
        <v>98</v>
      </c>
      <c r="E157" s="90" t="s">
        <v>121</v>
      </c>
      <c r="F157" s="90" t="s">
        <v>805</v>
      </c>
      <c r="G157" s="90" t="s">
        <v>654</v>
      </c>
      <c r="H157" s="90" t="s">
        <v>798</v>
      </c>
      <c r="I157" s="90" t="s">
        <v>209</v>
      </c>
      <c r="J157" s="90" t="s">
        <v>806</v>
      </c>
      <c r="K157" s="91">
        <v>6.21</v>
      </c>
      <c r="L157" s="90" t="s">
        <v>100</v>
      </c>
      <c r="M157" s="86">
        <v>7.4000000000000003E-3</v>
      </c>
      <c r="N157" s="86">
        <v>1.32E-2</v>
      </c>
      <c r="O157" s="91">
        <v>2198000</v>
      </c>
      <c r="P157" s="91">
        <v>98.44</v>
      </c>
      <c r="Q157" s="91">
        <v>0</v>
      </c>
      <c r="R157" s="91">
        <v>2163.7112000000002</v>
      </c>
      <c r="S157" s="86">
        <v>7.3000000000000001E-3</v>
      </c>
      <c r="T157" s="86">
        <f t="shared" si="2"/>
        <v>7.5256231224832531E-4</v>
      </c>
      <c r="U157" s="86">
        <f>R157/'סכום נכסי הקרן'!$C$42</f>
        <v>9.0800100573198164E-5</v>
      </c>
    </row>
    <row r="158" spans="2:21" s="85" customFormat="1">
      <c r="B158" s="90" t="s">
        <v>809</v>
      </c>
      <c r="C158" s="90">
        <v>1178292</v>
      </c>
      <c r="D158" s="90" t="s">
        <v>98</v>
      </c>
      <c r="E158" s="90" t="s">
        <v>121</v>
      </c>
      <c r="F158" s="90" t="s">
        <v>807</v>
      </c>
      <c r="G158" s="90" t="s">
        <v>654</v>
      </c>
      <c r="H158" s="90" t="s">
        <v>789</v>
      </c>
      <c r="I158" s="90" t="s">
        <v>148</v>
      </c>
      <c r="J158" s="90" t="s">
        <v>808</v>
      </c>
      <c r="K158" s="91">
        <v>0</v>
      </c>
      <c r="L158" s="90" t="s">
        <v>100</v>
      </c>
      <c r="M158" s="86">
        <v>1.09E-2</v>
      </c>
      <c r="N158" s="86">
        <v>1.1900000000000001E-2</v>
      </c>
      <c r="O158" s="91">
        <v>467000</v>
      </c>
      <c r="P158" s="91">
        <f>R158*1000/O158*100</f>
        <v>101.8</v>
      </c>
      <c r="Q158" s="91">
        <v>0</v>
      </c>
      <c r="R158" s="91">
        <f>475406/1000</f>
        <v>475.40600000000001</v>
      </c>
      <c r="S158" s="86">
        <v>0</v>
      </c>
      <c r="T158" s="86">
        <f t="shared" si="2"/>
        <v>1.6535138266915073E-4</v>
      </c>
      <c r="U158" s="86">
        <f>R158/'סכום נכסי הקרן'!$C$42</f>
        <v>1.9950404015610698E-5</v>
      </c>
    </row>
    <row r="159" spans="2:21" s="85" customFormat="1">
      <c r="B159" s="90" t="s">
        <v>809</v>
      </c>
      <c r="C159" s="90">
        <v>11782920</v>
      </c>
      <c r="D159" s="90" t="s">
        <v>98</v>
      </c>
      <c r="E159" s="90" t="s">
        <v>121</v>
      </c>
      <c r="F159" s="90" t="s">
        <v>807</v>
      </c>
      <c r="G159" s="90" t="s">
        <v>654</v>
      </c>
      <c r="H159" s="90" t="s">
        <v>789</v>
      </c>
      <c r="I159" s="90" t="s">
        <v>148</v>
      </c>
      <c r="J159" s="90" t="s">
        <v>808</v>
      </c>
      <c r="K159" s="91">
        <v>6.51</v>
      </c>
      <c r="L159" s="90" t="s">
        <v>100</v>
      </c>
      <c r="M159" s="86">
        <v>1.09E-2</v>
      </c>
      <c r="N159" s="86">
        <v>1.1900000000000001E-2</v>
      </c>
      <c r="O159" s="91">
        <v>2000000</v>
      </c>
      <c r="P159" s="91">
        <f>R159*1000/O159*100</f>
        <v>101.24535519125699</v>
      </c>
      <c r="Q159" s="91">
        <v>0</v>
      </c>
      <c r="R159" s="91">
        <f>2024907.10382514/1000</f>
        <v>2024.90710382514</v>
      </c>
      <c r="S159" s="86">
        <v>5.4999999999999997E-3</v>
      </c>
      <c r="T159" s="86">
        <f t="shared" si="2"/>
        <v>7.0428473640230123E-4</v>
      </c>
      <c r="U159" s="86">
        <f>R159/'סכום נכסי הקרן'!$C$42</f>
        <v>8.4975189239075018E-5</v>
      </c>
    </row>
    <row r="160" spans="2:21" s="85" customFormat="1">
      <c r="B160" s="90" t="s">
        <v>810</v>
      </c>
      <c r="C160" s="90" t="s">
        <v>811</v>
      </c>
      <c r="D160" s="90" t="s">
        <v>98</v>
      </c>
      <c r="E160" s="90" t="s">
        <v>121</v>
      </c>
      <c r="F160" s="90" t="s">
        <v>807</v>
      </c>
      <c r="G160" s="90" t="s">
        <v>654</v>
      </c>
      <c r="H160" s="90" t="s">
        <v>789</v>
      </c>
      <c r="I160" s="90" t="s">
        <v>148</v>
      </c>
      <c r="J160" s="90" t="s">
        <v>566</v>
      </c>
      <c r="K160" s="91">
        <v>7.45</v>
      </c>
      <c r="L160" s="90" t="s">
        <v>100</v>
      </c>
      <c r="M160" s="86">
        <v>1.54E-2</v>
      </c>
      <c r="N160" s="86">
        <v>1.5599999999999999E-2</v>
      </c>
      <c r="O160" s="91">
        <v>2976000</v>
      </c>
      <c r="P160" s="91">
        <v>100.7</v>
      </c>
      <c r="Q160" s="91">
        <v>0</v>
      </c>
      <c r="R160" s="91">
        <v>2996.8319999999999</v>
      </c>
      <c r="S160" s="86">
        <v>8.5000000000000006E-3</v>
      </c>
      <c r="T160" s="86">
        <f t="shared" si="2"/>
        <v>1.0423307968918279E-3</v>
      </c>
      <c r="U160" s="86">
        <f>R160/'סכום נכסי הקרן'!$C$42</f>
        <v>1.2576199956860164E-4</v>
      </c>
    </row>
    <row r="161" spans="2:21" s="85" customFormat="1">
      <c r="B161" s="90" t="s">
        <v>812</v>
      </c>
      <c r="C161" s="90" t="s">
        <v>813</v>
      </c>
      <c r="D161" s="90" t="s">
        <v>98</v>
      </c>
      <c r="E161" s="90" t="s">
        <v>121</v>
      </c>
      <c r="F161" s="90" t="s">
        <v>807</v>
      </c>
      <c r="G161" s="90" t="s">
        <v>654</v>
      </c>
      <c r="H161" s="90" t="s">
        <v>789</v>
      </c>
      <c r="I161" s="90" t="s">
        <v>148</v>
      </c>
      <c r="J161" s="90" t="s">
        <v>420</v>
      </c>
      <c r="K161" s="91">
        <v>0.59</v>
      </c>
      <c r="L161" s="90" t="s">
        <v>100</v>
      </c>
      <c r="M161" s="86">
        <v>3.6999999999999998E-2</v>
      </c>
      <c r="N161" s="86">
        <v>-0.03</v>
      </c>
      <c r="O161" s="91">
        <v>4757000</v>
      </c>
      <c r="P161" s="91">
        <v>109.72</v>
      </c>
      <c r="Q161" s="91">
        <v>0</v>
      </c>
      <c r="R161" s="91">
        <v>5219.3804</v>
      </c>
      <c r="S161" s="86">
        <v>9.2999999999999992E-3</v>
      </c>
      <c r="T161" s="86">
        <f t="shared" si="2"/>
        <v>1.8153573278760996E-3</v>
      </c>
      <c r="U161" s="86">
        <f>R161/'סכום נכסי הקרן'!$C$42</f>
        <v>2.1903120215386378E-4</v>
      </c>
    </row>
    <row r="162" spans="2:21" s="85" customFormat="1">
      <c r="B162" s="90" t="s">
        <v>814</v>
      </c>
      <c r="C162" s="90" t="s">
        <v>815</v>
      </c>
      <c r="D162" s="90" t="s">
        <v>98</v>
      </c>
      <c r="E162" s="90" t="s">
        <v>121</v>
      </c>
      <c r="F162" s="90" t="s">
        <v>807</v>
      </c>
      <c r="G162" s="90" t="s">
        <v>654</v>
      </c>
      <c r="H162" s="90" t="s">
        <v>789</v>
      </c>
      <c r="I162" s="90" t="s">
        <v>148</v>
      </c>
      <c r="J162" s="90" t="s">
        <v>270</v>
      </c>
      <c r="K162" s="91">
        <v>3.82</v>
      </c>
      <c r="L162" s="90" t="s">
        <v>100</v>
      </c>
      <c r="M162" s="86">
        <v>2.5700000000000001E-2</v>
      </c>
      <c r="N162" s="86">
        <v>2.9999999999999997E-4</v>
      </c>
      <c r="O162" s="91">
        <v>4024162.2</v>
      </c>
      <c r="P162" s="91">
        <v>116.42</v>
      </c>
      <c r="Q162" s="91">
        <v>0</v>
      </c>
      <c r="R162" s="91">
        <v>4684.9296332399999</v>
      </c>
      <c r="S162" s="86">
        <v>3.3999999999999998E-3</v>
      </c>
      <c r="T162" s="86">
        <f t="shared" si="2"/>
        <v>1.6294695324920408E-3</v>
      </c>
      <c r="U162" s="86">
        <f>R162/'סכום נכסי הקרן'!$C$42</f>
        <v>1.9660298559093668E-4</v>
      </c>
    </row>
    <row r="163" spans="2:21" s="85" customFormat="1">
      <c r="B163" s="90" t="s">
        <v>816</v>
      </c>
      <c r="C163" s="90" t="s">
        <v>817</v>
      </c>
      <c r="D163" s="90" t="s">
        <v>98</v>
      </c>
      <c r="E163" s="90" t="s">
        <v>121</v>
      </c>
      <c r="F163" s="90" t="s">
        <v>733</v>
      </c>
      <c r="G163" s="90" t="s">
        <v>498</v>
      </c>
      <c r="H163" s="90" t="s">
        <v>798</v>
      </c>
      <c r="I163" s="90" t="s">
        <v>209</v>
      </c>
      <c r="J163" s="90" t="s">
        <v>592</v>
      </c>
      <c r="K163" s="91">
        <v>2.91</v>
      </c>
      <c r="L163" s="90" t="s">
        <v>100</v>
      </c>
      <c r="M163" s="86">
        <v>3.0599999999999999E-2</v>
      </c>
      <c r="N163" s="86">
        <v>-5.8999999999999999E-3</v>
      </c>
      <c r="O163" s="91">
        <v>1434672.74</v>
      </c>
      <c r="P163" s="91">
        <v>116.81</v>
      </c>
      <c r="Q163" s="91">
        <v>0</v>
      </c>
      <c r="R163" s="91">
        <v>1675.841227594</v>
      </c>
      <c r="S163" s="86">
        <v>3.5000000000000001E-3</v>
      </c>
      <c r="T163" s="86">
        <f t="shared" si="2"/>
        <v>5.828758242778484E-4</v>
      </c>
      <c r="U163" s="86">
        <f>R163/'סכום נכסי הקרן'!$C$42</f>
        <v>7.0326646185612509E-5</v>
      </c>
    </row>
    <row r="164" spans="2:21" s="85" customFormat="1">
      <c r="B164" s="90" t="s">
        <v>818</v>
      </c>
      <c r="C164" s="90" t="s">
        <v>819</v>
      </c>
      <c r="D164" s="90" t="s">
        <v>98</v>
      </c>
      <c r="E164" s="90" t="s">
        <v>121</v>
      </c>
      <c r="F164" s="90" t="s">
        <v>733</v>
      </c>
      <c r="G164" s="90" t="s">
        <v>498</v>
      </c>
      <c r="H164" s="90" t="s">
        <v>798</v>
      </c>
      <c r="I164" s="90" t="s">
        <v>209</v>
      </c>
      <c r="J164" s="90" t="s">
        <v>510</v>
      </c>
      <c r="K164" s="91">
        <v>0.42</v>
      </c>
      <c r="L164" s="90" t="s">
        <v>100</v>
      </c>
      <c r="M164" s="86">
        <v>4.5999999999999999E-2</v>
      </c>
      <c r="N164" s="86">
        <v>-2.69E-2</v>
      </c>
      <c r="O164" s="91">
        <v>1054965.05</v>
      </c>
      <c r="P164" s="91">
        <v>109.83</v>
      </c>
      <c r="Q164" s="91">
        <v>0</v>
      </c>
      <c r="R164" s="91">
        <v>1158.668114415</v>
      </c>
      <c r="S164" s="86">
        <v>1.34E-2</v>
      </c>
      <c r="T164" s="86">
        <f t="shared" si="2"/>
        <v>4.0299738491558366E-4</v>
      </c>
      <c r="U164" s="86">
        <f>R164/'סכום נכסי הקרן'!$C$42</f>
        <v>4.8623486036324935E-5</v>
      </c>
    </row>
    <row r="165" spans="2:21" s="85" customFormat="1">
      <c r="B165" s="90" t="s">
        <v>820</v>
      </c>
      <c r="C165" s="90" t="s">
        <v>821</v>
      </c>
      <c r="D165" s="90" t="s">
        <v>98</v>
      </c>
      <c r="E165" s="90" t="s">
        <v>121</v>
      </c>
      <c r="F165" s="90" t="s">
        <v>822</v>
      </c>
      <c r="G165" s="90" t="s">
        <v>823</v>
      </c>
      <c r="H165" s="90" t="s">
        <v>798</v>
      </c>
      <c r="I165" s="90" t="s">
        <v>209</v>
      </c>
      <c r="J165" s="90" t="s">
        <v>824</v>
      </c>
      <c r="K165" s="91">
        <v>5.55</v>
      </c>
      <c r="L165" s="90" t="s">
        <v>100</v>
      </c>
      <c r="M165" s="86">
        <v>7.4999999999999997E-3</v>
      </c>
      <c r="N165" s="86">
        <v>8.8000000000000005E-3</v>
      </c>
      <c r="O165" s="91">
        <v>9182000</v>
      </c>
      <c r="P165" s="91">
        <v>100.66</v>
      </c>
      <c r="Q165" s="91">
        <v>0</v>
      </c>
      <c r="R165" s="91">
        <v>9242.6011999999992</v>
      </c>
      <c r="S165" s="86">
        <v>3.0599999999999999E-2</v>
      </c>
      <c r="T165" s="86">
        <f t="shared" si="2"/>
        <v>3.2146773239705674E-3</v>
      </c>
      <c r="U165" s="86">
        <f>R165/'סכום נכסי הקרן'!$C$42</f>
        <v>3.8786558877079431E-4</v>
      </c>
    </row>
    <row r="166" spans="2:21" s="85" customFormat="1">
      <c r="B166" s="90" t="s">
        <v>825</v>
      </c>
      <c r="C166" s="90" t="s">
        <v>826</v>
      </c>
      <c r="D166" s="90" t="s">
        <v>98</v>
      </c>
      <c r="E166" s="90" t="s">
        <v>121</v>
      </c>
      <c r="F166" s="90" t="s">
        <v>827</v>
      </c>
      <c r="G166" s="90" t="s">
        <v>828</v>
      </c>
      <c r="H166" s="90" t="s">
        <v>789</v>
      </c>
      <c r="I166" s="90" t="s">
        <v>148</v>
      </c>
      <c r="J166" s="90" t="s">
        <v>829</v>
      </c>
      <c r="K166" s="91">
        <v>0.89</v>
      </c>
      <c r="L166" s="90" t="s">
        <v>100</v>
      </c>
      <c r="M166" s="86">
        <v>1.35E-2</v>
      </c>
      <c r="N166" s="86">
        <v>-2.3099999999999999E-2</v>
      </c>
      <c r="O166" s="91">
        <v>3337686.15</v>
      </c>
      <c r="P166" s="91">
        <v>106.62</v>
      </c>
      <c r="Q166" s="91">
        <v>0</v>
      </c>
      <c r="R166" s="91">
        <v>3558.64097313</v>
      </c>
      <c r="S166" s="86">
        <v>9.4000000000000004E-3</v>
      </c>
      <c r="T166" s="86">
        <f t="shared" si="2"/>
        <v>1.2377340743073028E-3</v>
      </c>
      <c r="U166" s="86">
        <f>R166/'סכום נכסי הקרן'!$C$42</f>
        <v>1.493383027569057E-4</v>
      </c>
    </row>
    <row r="167" spans="2:21" s="85" customFormat="1">
      <c r="B167" s="90" t="s">
        <v>830</v>
      </c>
      <c r="C167" s="90">
        <v>11756600</v>
      </c>
      <c r="D167" s="90" t="s">
        <v>98</v>
      </c>
      <c r="E167" s="90" t="s">
        <v>121</v>
      </c>
      <c r="F167" s="90" t="s">
        <v>827</v>
      </c>
      <c r="G167" s="90" t="s">
        <v>828</v>
      </c>
      <c r="H167" s="90" t="s">
        <v>789</v>
      </c>
      <c r="I167" s="90" t="s">
        <v>148</v>
      </c>
      <c r="J167" s="90" t="s">
        <v>829</v>
      </c>
      <c r="K167" s="91">
        <v>2.15</v>
      </c>
      <c r="L167" s="90" t="s">
        <v>100</v>
      </c>
      <c r="M167" s="86">
        <v>0.01</v>
      </c>
      <c r="N167" s="86">
        <v>-4.5999999999999999E-3</v>
      </c>
      <c r="O167" s="91">
        <v>2000000</v>
      </c>
      <c r="P167" s="91">
        <f t="shared" ref="P167:P168" si="3">R167*1000/O167*100</f>
        <v>105.38185792349751</v>
      </c>
      <c r="Q167" s="91">
        <v>0</v>
      </c>
      <c r="R167" s="91">
        <f>2107637.15846995/1000</f>
        <v>2107.63715846995</v>
      </c>
      <c r="S167" s="86">
        <v>3.5999999999999999E-3</v>
      </c>
      <c r="T167" s="86">
        <f t="shared" si="2"/>
        <v>7.3305915011145461E-4</v>
      </c>
      <c r="U167" s="86">
        <f>R167/'סכום נכסי הקרן'!$C$42</f>
        <v>8.8446954455327043E-5</v>
      </c>
    </row>
    <row r="168" spans="2:21" s="85" customFormat="1">
      <c r="B168" s="90" t="s">
        <v>830</v>
      </c>
      <c r="C168" s="90">
        <v>1175660</v>
      </c>
      <c r="D168" s="90" t="s">
        <v>98</v>
      </c>
      <c r="E168" s="90" t="s">
        <v>121</v>
      </c>
      <c r="F168" s="90" t="s">
        <v>827</v>
      </c>
      <c r="G168" s="90" t="s">
        <v>828</v>
      </c>
      <c r="H168" s="90" t="s">
        <v>789</v>
      </c>
      <c r="I168" s="90" t="s">
        <v>148</v>
      </c>
      <c r="J168" s="90" t="s">
        <v>829</v>
      </c>
      <c r="K168" s="91">
        <v>0</v>
      </c>
      <c r="L168" s="90" t="s">
        <v>100</v>
      </c>
      <c r="M168" s="86">
        <v>0.01</v>
      </c>
      <c r="N168" s="86">
        <v>-4.5999999999999999E-3</v>
      </c>
      <c r="O168" s="91">
        <v>1030000</v>
      </c>
      <c r="P168" s="91">
        <f t="shared" si="3"/>
        <v>106</v>
      </c>
      <c r="Q168" s="91">
        <v>0</v>
      </c>
      <c r="R168" s="91">
        <f>1091800/1000</f>
        <v>1091.8</v>
      </c>
      <c r="S168" s="86">
        <v>0</v>
      </c>
      <c r="T168" s="86">
        <f t="shared" si="2"/>
        <v>3.7973992671143982E-4</v>
      </c>
      <c r="U168" s="86">
        <f>R168/'סכום נכסי הקרן'!$C$42</f>
        <v>4.581736684905903E-5</v>
      </c>
    </row>
    <row r="169" spans="2:21" s="85" customFormat="1">
      <c r="B169" s="90" t="s">
        <v>831</v>
      </c>
      <c r="C169" s="90" t="s">
        <v>832</v>
      </c>
      <c r="D169" s="90" t="s">
        <v>98</v>
      </c>
      <c r="E169" s="90" t="s">
        <v>121</v>
      </c>
      <c r="F169" s="90" t="s">
        <v>827</v>
      </c>
      <c r="G169" s="90" t="s">
        <v>828</v>
      </c>
      <c r="H169" s="90" t="s">
        <v>789</v>
      </c>
      <c r="I169" s="90" t="s">
        <v>148</v>
      </c>
      <c r="J169" s="90" t="s">
        <v>308</v>
      </c>
      <c r="K169" s="91">
        <v>2.06</v>
      </c>
      <c r="L169" s="90" t="s">
        <v>100</v>
      </c>
      <c r="M169" s="86">
        <v>1.8499999999999999E-2</v>
      </c>
      <c r="N169" s="86">
        <v>-9.5999999999999992E-3</v>
      </c>
      <c r="O169" s="91">
        <v>3578901</v>
      </c>
      <c r="P169" s="91">
        <v>110.2</v>
      </c>
      <c r="Q169" s="91">
        <v>0</v>
      </c>
      <c r="R169" s="91">
        <v>3943.9489020000001</v>
      </c>
      <c r="S169" s="86">
        <v>3.8999999999999998E-3</v>
      </c>
      <c r="T169" s="86">
        <f t="shared" si="2"/>
        <v>1.3717483669162334E-3</v>
      </c>
      <c r="U169" s="86">
        <f>R169/'סכום נכסי הקרן'!$C$42</f>
        <v>1.6550774288045207E-4</v>
      </c>
    </row>
    <row r="170" spans="2:21" s="85" customFormat="1">
      <c r="B170" s="90" t="s">
        <v>833</v>
      </c>
      <c r="C170" s="90" t="s">
        <v>834</v>
      </c>
      <c r="D170" s="90" t="s">
        <v>98</v>
      </c>
      <c r="E170" s="90" t="s">
        <v>121</v>
      </c>
      <c r="F170" s="90" t="s">
        <v>835</v>
      </c>
      <c r="G170" s="90" t="s">
        <v>823</v>
      </c>
      <c r="H170" s="90" t="s">
        <v>789</v>
      </c>
      <c r="I170" s="90" t="s">
        <v>148</v>
      </c>
      <c r="J170" s="90" t="s">
        <v>300</v>
      </c>
      <c r="K170" s="91">
        <v>5.76</v>
      </c>
      <c r="L170" s="90" t="s">
        <v>100</v>
      </c>
      <c r="M170" s="86">
        <v>1.5699999999999999E-2</v>
      </c>
      <c r="N170" s="86">
        <v>1.2E-2</v>
      </c>
      <c r="O170" s="91">
        <v>1960000</v>
      </c>
      <c r="P170" s="91">
        <v>102.99</v>
      </c>
      <c r="Q170" s="91">
        <v>0</v>
      </c>
      <c r="R170" s="91">
        <v>2018.604</v>
      </c>
      <c r="S170" s="86">
        <v>5.5999999999999999E-3</v>
      </c>
      <c r="T170" s="86">
        <f t="shared" si="2"/>
        <v>7.020924482683818E-4</v>
      </c>
      <c r="U170" s="86">
        <f>R170/'סכום נכסי הקרן'!$C$42</f>
        <v>8.4710679603387042E-5</v>
      </c>
    </row>
    <row r="171" spans="2:21" s="85" customFormat="1">
      <c r="B171" s="90" t="s">
        <v>836</v>
      </c>
      <c r="C171" s="90" t="s">
        <v>837</v>
      </c>
      <c r="D171" s="90" t="s">
        <v>98</v>
      </c>
      <c r="E171" s="90" t="s">
        <v>121</v>
      </c>
      <c r="F171" s="90" t="s">
        <v>835</v>
      </c>
      <c r="G171" s="90" t="s">
        <v>823</v>
      </c>
      <c r="H171" s="90" t="s">
        <v>789</v>
      </c>
      <c r="I171" s="90" t="s">
        <v>148</v>
      </c>
      <c r="J171" s="90" t="s">
        <v>510</v>
      </c>
      <c r="K171" s="91">
        <v>4.33</v>
      </c>
      <c r="L171" s="90" t="s">
        <v>100</v>
      </c>
      <c r="M171" s="86">
        <v>2.5999999999999999E-2</v>
      </c>
      <c r="N171" s="86">
        <v>8.0000000000000002E-3</v>
      </c>
      <c r="O171" s="91">
        <v>200000</v>
      </c>
      <c r="P171" s="91">
        <v>113.63</v>
      </c>
      <c r="Q171" s="91">
        <v>0</v>
      </c>
      <c r="R171" s="91">
        <v>227.26</v>
      </c>
      <c r="S171" s="86">
        <v>8.9999999999999998E-4</v>
      </c>
      <c r="T171" s="86">
        <f t="shared" si="2"/>
        <v>7.904350223890988E-5</v>
      </c>
      <c r="U171" s="86">
        <f>R171/'סכום נכסי הקרן'!$C$42</f>
        <v>9.5369617055478624E-6</v>
      </c>
    </row>
    <row r="172" spans="2:21" s="85" customFormat="1">
      <c r="B172" s="90" t="s">
        <v>838</v>
      </c>
      <c r="C172" s="90" t="s">
        <v>839</v>
      </c>
      <c r="D172" s="90" t="s">
        <v>98</v>
      </c>
      <c r="E172" s="90" t="s">
        <v>121</v>
      </c>
      <c r="F172" s="90" t="s">
        <v>840</v>
      </c>
      <c r="G172" s="90" t="s">
        <v>823</v>
      </c>
      <c r="H172" s="90" t="s">
        <v>798</v>
      </c>
      <c r="I172" s="90" t="s">
        <v>209</v>
      </c>
      <c r="J172" s="90" t="s">
        <v>270</v>
      </c>
      <c r="K172" s="91">
        <v>1.97</v>
      </c>
      <c r="L172" s="90" t="s">
        <v>100</v>
      </c>
      <c r="M172" s="86">
        <v>4.3400000000000001E-2</v>
      </c>
      <c r="N172" s="86">
        <v>-1.17E-2</v>
      </c>
      <c r="O172" s="91">
        <v>1305683.56</v>
      </c>
      <c r="P172" s="91">
        <v>114.95</v>
      </c>
      <c r="Q172" s="91">
        <v>213.63168999999999</v>
      </c>
      <c r="R172" s="91">
        <v>1714.51494222</v>
      </c>
      <c r="S172" s="86">
        <v>1.1000000000000001E-3</v>
      </c>
      <c r="T172" s="86">
        <f t="shared" si="2"/>
        <v>5.9632696327559188E-4</v>
      </c>
      <c r="U172" s="86">
        <f>R172/'סכום נכסי הקרן'!$C$42</f>
        <v>7.1949587906106418E-5</v>
      </c>
    </row>
    <row r="173" spans="2:21" s="85" customFormat="1">
      <c r="B173" s="90" t="s">
        <v>841</v>
      </c>
      <c r="C173" s="90" t="s">
        <v>842</v>
      </c>
      <c r="D173" s="90" t="s">
        <v>98</v>
      </c>
      <c r="E173" s="90" t="s">
        <v>121</v>
      </c>
      <c r="F173" s="90" t="s">
        <v>840</v>
      </c>
      <c r="G173" s="90" t="s">
        <v>823</v>
      </c>
      <c r="H173" s="90" t="s">
        <v>798</v>
      </c>
      <c r="I173" s="90" t="s">
        <v>209</v>
      </c>
      <c r="J173" s="90" t="s">
        <v>308</v>
      </c>
      <c r="K173" s="91">
        <v>4.7</v>
      </c>
      <c r="L173" s="90" t="s">
        <v>100</v>
      </c>
      <c r="M173" s="86">
        <v>3.9E-2</v>
      </c>
      <c r="N173" s="86">
        <v>5.7000000000000002E-3</v>
      </c>
      <c r="O173" s="91">
        <v>1285073.47</v>
      </c>
      <c r="P173" s="91">
        <v>123.2</v>
      </c>
      <c r="Q173" s="91">
        <v>0</v>
      </c>
      <c r="R173" s="91">
        <v>1583.21051504</v>
      </c>
      <c r="S173" s="86">
        <v>8.0000000000000004E-4</v>
      </c>
      <c r="T173" s="86">
        <f t="shared" si="2"/>
        <v>5.5065785395683317E-4</v>
      </c>
      <c r="U173" s="86">
        <f>R173/'סכום נכסי הקרן'!$C$42</f>
        <v>6.6439400042934033E-5</v>
      </c>
    </row>
    <row r="174" spans="2:21" s="85" customFormat="1">
      <c r="B174" s="90" t="s">
        <v>843</v>
      </c>
      <c r="C174" s="90" t="s">
        <v>844</v>
      </c>
      <c r="D174" s="90" t="s">
        <v>98</v>
      </c>
      <c r="E174" s="90" t="s">
        <v>121</v>
      </c>
      <c r="F174" s="90" t="s">
        <v>840</v>
      </c>
      <c r="G174" s="90" t="s">
        <v>823</v>
      </c>
      <c r="H174" s="90" t="s">
        <v>798</v>
      </c>
      <c r="I174" s="90" t="s">
        <v>209</v>
      </c>
      <c r="J174" s="90" t="s">
        <v>297</v>
      </c>
      <c r="K174" s="91">
        <v>0.25</v>
      </c>
      <c r="L174" s="90" t="s">
        <v>100</v>
      </c>
      <c r="M174" s="86">
        <v>5.5E-2</v>
      </c>
      <c r="N174" s="86">
        <v>-6.13E-2</v>
      </c>
      <c r="O174" s="91">
        <v>573282.81999999995</v>
      </c>
      <c r="P174" s="91">
        <v>111.68</v>
      </c>
      <c r="Q174" s="91">
        <v>0</v>
      </c>
      <c r="R174" s="91">
        <v>640.24225337600001</v>
      </c>
      <c r="S174" s="86">
        <v>2.3900000000000001E-2</v>
      </c>
      <c r="T174" s="86">
        <f t="shared" si="2"/>
        <v>2.2268322620861818E-4</v>
      </c>
      <c r="U174" s="86">
        <f>R174/'סכום נכסי הקרן'!$C$42</f>
        <v>2.6867754346213958E-5</v>
      </c>
    </row>
    <row r="175" spans="2:21" s="85" customFormat="1">
      <c r="B175" s="90" t="s">
        <v>845</v>
      </c>
      <c r="C175" s="90" t="s">
        <v>846</v>
      </c>
      <c r="D175" s="90" t="s">
        <v>98</v>
      </c>
      <c r="E175" s="90" t="s">
        <v>121</v>
      </c>
      <c r="F175" s="90" t="s">
        <v>847</v>
      </c>
      <c r="G175" s="90" t="s">
        <v>503</v>
      </c>
      <c r="H175" s="90" t="s">
        <v>848</v>
      </c>
      <c r="I175" s="90" t="s">
        <v>209</v>
      </c>
      <c r="J175" s="90" t="s">
        <v>308</v>
      </c>
      <c r="K175" s="91">
        <v>4.8600000000000003</v>
      </c>
      <c r="L175" s="90" t="s">
        <v>100</v>
      </c>
      <c r="M175" s="86">
        <v>2.75E-2</v>
      </c>
      <c r="N175" s="86">
        <v>5.0000000000000001E-3</v>
      </c>
      <c r="O175" s="91">
        <v>2065420.07</v>
      </c>
      <c r="P175" s="91">
        <v>114.76</v>
      </c>
      <c r="Q175" s="91">
        <v>0</v>
      </c>
      <c r="R175" s="91">
        <v>2370.2760723319998</v>
      </c>
      <c r="S175" s="86">
        <v>2.2000000000000001E-3</v>
      </c>
      <c r="T175" s="86">
        <f t="shared" si="2"/>
        <v>8.244078237710506E-4</v>
      </c>
      <c r="U175" s="86">
        <f>R175/'סכום נכסי הקרן'!$C$42</f>
        <v>9.9468591628120549E-5</v>
      </c>
    </row>
    <row r="176" spans="2:21" s="85" customFormat="1">
      <c r="B176" s="90" t="s">
        <v>849</v>
      </c>
      <c r="C176" s="90">
        <v>11283470</v>
      </c>
      <c r="D176" s="90" t="s">
        <v>121</v>
      </c>
      <c r="F176" s="90" t="s">
        <v>676</v>
      </c>
      <c r="G176" s="90" t="s">
        <v>654</v>
      </c>
      <c r="H176" s="90" t="s">
        <v>850</v>
      </c>
      <c r="I176" s="90" t="s">
        <v>148</v>
      </c>
      <c r="J176" s="90" t="s">
        <v>677</v>
      </c>
      <c r="K176" s="91">
        <v>1.73</v>
      </c>
      <c r="L176" s="90" t="s">
        <v>100</v>
      </c>
      <c r="M176" s="86">
        <v>3.2899999999999999E-2</v>
      </c>
      <c r="N176" s="86">
        <v>-1.35E-2</v>
      </c>
      <c r="O176" s="91">
        <v>8500000</v>
      </c>
      <c r="P176" s="91">
        <f>R176*1000/O176*100</f>
        <v>110.77704918032789</v>
      </c>
      <c r="Q176" s="91">
        <v>0</v>
      </c>
      <c r="R176" s="91">
        <f>9722.3-306.25081967213</f>
        <v>9416.0491803278692</v>
      </c>
      <c r="S176" s="86">
        <v>1.34E-2</v>
      </c>
      <c r="T176" s="86">
        <f t="shared" si="2"/>
        <v>3.2750044199020131E-3</v>
      </c>
      <c r="U176" s="86">
        <f>R176/'סכום נכסי הקרן'!$C$42</f>
        <v>3.9514433006398937E-4</v>
      </c>
    </row>
    <row r="177" spans="2:21" s="85" customFormat="1">
      <c r="B177" s="90" t="s">
        <v>851</v>
      </c>
      <c r="C177" s="92">
        <v>1184951</v>
      </c>
      <c r="D177" s="90" t="s">
        <v>98</v>
      </c>
      <c r="E177" s="90" t="s">
        <v>121</v>
      </c>
      <c r="F177" s="90" t="s">
        <v>852</v>
      </c>
      <c r="G177" s="90" t="s">
        <v>503</v>
      </c>
      <c r="H177" s="90" t="s">
        <v>850</v>
      </c>
      <c r="I177" s="90" t="s">
        <v>148</v>
      </c>
      <c r="J177" s="90" t="s">
        <v>853</v>
      </c>
      <c r="K177" s="91">
        <v>5.28</v>
      </c>
      <c r="L177" s="90" t="s">
        <v>100</v>
      </c>
      <c r="M177" s="86">
        <v>1.7999999999999999E-2</v>
      </c>
      <c r="N177" s="86">
        <v>3.7000000000000002E-3</v>
      </c>
      <c r="O177" s="91">
        <v>16200600</v>
      </c>
      <c r="P177" s="91">
        <v>111.91</v>
      </c>
      <c r="Q177" s="91">
        <v>0</v>
      </c>
      <c r="R177" s="91">
        <v>18130.09146</v>
      </c>
      <c r="S177" s="86">
        <v>1.5100000000000001E-2</v>
      </c>
      <c r="T177" s="86">
        <f t="shared" si="2"/>
        <v>6.3058431968236869E-3</v>
      </c>
      <c r="U177" s="86">
        <f>R177/'סכום נכסי הקרן'!$C$42</f>
        <v>7.6082895349863743E-4</v>
      </c>
    </row>
    <row r="178" spans="2:21" s="85" customFormat="1">
      <c r="B178" s="90" t="s">
        <v>854</v>
      </c>
      <c r="C178" s="90" t="s">
        <v>855</v>
      </c>
      <c r="D178" s="90" t="s">
        <v>98</v>
      </c>
      <c r="E178" s="90" t="s">
        <v>121</v>
      </c>
      <c r="F178" s="90" t="s">
        <v>856</v>
      </c>
      <c r="G178" s="90" t="s">
        <v>498</v>
      </c>
      <c r="H178" s="90" t="s">
        <v>848</v>
      </c>
      <c r="I178" s="90" t="s">
        <v>209</v>
      </c>
      <c r="J178" s="90" t="s">
        <v>420</v>
      </c>
      <c r="K178" s="91">
        <v>4.2</v>
      </c>
      <c r="L178" s="90" t="s">
        <v>100</v>
      </c>
      <c r="M178" s="86">
        <v>3.3000000000000002E-2</v>
      </c>
      <c r="N178" s="86">
        <v>9.7999999999999997E-3</v>
      </c>
      <c r="O178" s="91">
        <v>9532000</v>
      </c>
      <c r="P178" s="91">
        <v>114.7</v>
      </c>
      <c r="Q178" s="91">
        <v>0</v>
      </c>
      <c r="R178" s="91">
        <v>10933.204</v>
      </c>
      <c r="S178" s="86">
        <v>1.8599999999999998E-2</v>
      </c>
      <c r="T178" s="86">
        <f t="shared" si="2"/>
        <v>3.8026873838443126E-3</v>
      </c>
      <c r="U178" s="86">
        <f>R178/'סכום נכסי הקרן'!$C$42</f>
        <v>4.5881170406997582E-4</v>
      </c>
    </row>
    <row r="179" spans="2:21" s="85" customFormat="1">
      <c r="B179" s="90" t="s">
        <v>857</v>
      </c>
      <c r="C179" s="90" t="s">
        <v>858</v>
      </c>
      <c r="D179" s="90" t="s">
        <v>98</v>
      </c>
      <c r="E179" s="90" t="s">
        <v>121</v>
      </c>
      <c r="F179" s="90" t="s">
        <v>859</v>
      </c>
      <c r="G179" s="90" t="s">
        <v>498</v>
      </c>
      <c r="H179" s="90" t="s">
        <v>848</v>
      </c>
      <c r="I179" s="90" t="s">
        <v>209</v>
      </c>
      <c r="J179" s="90" t="s">
        <v>448</v>
      </c>
      <c r="K179" s="91">
        <v>0.25</v>
      </c>
      <c r="L179" s="90" t="s">
        <v>100</v>
      </c>
      <c r="M179" s="86">
        <v>0.01</v>
      </c>
      <c r="N179" s="86">
        <v>-1.6000000000000001E-3</v>
      </c>
      <c r="O179" s="91">
        <v>9962283</v>
      </c>
      <c r="P179" s="91">
        <v>106.89</v>
      </c>
      <c r="Q179" s="91">
        <v>0</v>
      </c>
      <c r="R179" s="91">
        <v>10648.6842987</v>
      </c>
      <c r="S179" s="86">
        <v>1.9300000000000001E-2</v>
      </c>
      <c r="T179" s="86">
        <f t="shared" si="2"/>
        <v>3.7037283340919562E-3</v>
      </c>
      <c r="U179" s="86">
        <f>R179/'סכום נכסי הקרן'!$C$42</f>
        <v>4.468718400561942E-4</v>
      </c>
    </row>
    <row r="180" spans="2:21" s="85" customFormat="1">
      <c r="B180" s="90" t="s">
        <v>860</v>
      </c>
      <c r="C180" s="90">
        <v>11683500</v>
      </c>
      <c r="D180" s="90" t="s">
        <v>98</v>
      </c>
      <c r="E180" s="90" t="s">
        <v>121</v>
      </c>
      <c r="F180" s="90" t="s">
        <v>859</v>
      </c>
      <c r="G180" s="90" t="s">
        <v>498</v>
      </c>
      <c r="H180" s="90" t="s">
        <v>848</v>
      </c>
      <c r="I180" s="90" t="s">
        <v>209</v>
      </c>
      <c r="J180" s="90" t="s">
        <v>861</v>
      </c>
      <c r="K180" s="91">
        <v>3.75</v>
      </c>
      <c r="L180" s="90" t="s">
        <v>100</v>
      </c>
      <c r="M180" s="86">
        <v>1E-3</v>
      </c>
      <c r="N180" s="86">
        <v>-4.4000000000000003E-3</v>
      </c>
      <c r="O180" s="91">
        <v>2700000</v>
      </c>
      <c r="P180" s="91">
        <f t="shared" ref="P180" si="4">R180*1000/O180*100</f>
        <v>105.41185792349741</v>
      </c>
      <c r="Q180" s="91">
        <v>0</v>
      </c>
      <c r="R180" s="91">
        <f>2846120.16393443/1000</f>
        <v>2846.1201639344299</v>
      </c>
      <c r="S180" s="86">
        <v>1.32E-2</v>
      </c>
      <c r="T180" s="86">
        <f t="shared" si="2"/>
        <v>9.8991157946914411E-4</v>
      </c>
      <c r="U180" s="86">
        <f>R180/'סכום נכסי הקרן'!$C$42</f>
        <v>1.1943738014974154E-4</v>
      </c>
    </row>
    <row r="181" spans="2:21" s="85" customFormat="1">
      <c r="B181" s="90" t="s">
        <v>862</v>
      </c>
      <c r="C181" s="90">
        <v>11759750</v>
      </c>
      <c r="D181" s="90" t="s">
        <v>98</v>
      </c>
      <c r="E181" s="90" t="s">
        <v>121</v>
      </c>
      <c r="F181" s="90" t="s">
        <v>859</v>
      </c>
      <c r="G181" s="90" t="s">
        <v>498</v>
      </c>
      <c r="H181" s="90" t="s">
        <v>848</v>
      </c>
      <c r="I181" s="90" t="s">
        <v>209</v>
      </c>
      <c r="J181" s="90" t="s">
        <v>863</v>
      </c>
      <c r="K181" s="91">
        <v>6.45</v>
      </c>
      <c r="L181" s="90" t="s">
        <v>100</v>
      </c>
      <c r="M181" s="86">
        <v>3.0000000000000001E-3</v>
      </c>
      <c r="N181" s="86">
        <v>5.1000000000000004E-3</v>
      </c>
      <c r="O181" s="91">
        <v>5058000</v>
      </c>
      <c r="P181" s="91">
        <f t="shared" ref="P181:P182" si="5">R181*1000/O181*100</f>
        <v>100.74285408388374</v>
      </c>
      <c r="Q181" s="91">
        <v>0</v>
      </c>
      <c r="R181" s="91">
        <f>5095573.55956284/1000</f>
        <v>5095.5735595628394</v>
      </c>
      <c r="S181" s="86">
        <v>2.9399999999999999E-2</v>
      </c>
      <c r="T181" s="86">
        <f t="shared" si="2"/>
        <v>1.7722959608546833E-3</v>
      </c>
      <c r="U181" s="86">
        <f>R181/'סכום נכסי הקרן'!$C$42</f>
        <v>2.1383565037997451E-4</v>
      </c>
    </row>
    <row r="182" spans="2:21" s="85" customFormat="1">
      <c r="B182" s="90" t="s">
        <v>862</v>
      </c>
      <c r="C182" s="90">
        <v>1175975</v>
      </c>
      <c r="D182" s="90" t="s">
        <v>98</v>
      </c>
      <c r="E182" s="90" t="s">
        <v>121</v>
      </c>
      <c r="F182" s="90" t="s">
        <v>859</v>
      </c>
      <c r="G182" s="90" t="s">
        <v>498</v>
      </c>
      <c r="H182" s="90" t="s">
        <v>848</v>
      </c>
      <c r="I182" s="90" t="s">
        <v>209</v>
      </c>
      <c r="J182" s="90" t="s">
        <v>863</v>
      </c>
      <c r="K182" s="91">
        <v>0</v>
      </c>
      <c r="L182" s="90" t="s">
        <v>100</v>
      </c>
      <c r="M182" s="86">
        <v>3.0000000000000001E-3</v>
      </c>
      <c r="N182" s="86">
        <v>5.1000000000000004E-3</v>
      </c>
      <c r="O182" s="91">
        <v>4635910</v>
      </c>
      <c r="P182" s="91">
        <f t="shared" si="5"/>
        <v>101.21</v>
      </c>
      <c r="Q182" s="91">
        <v>0</v>
      </c>
      <c r="R182" s="91">
        <f>4692004.511/1000</f>
        <v>4692.0045110000001</v>
      </c>
      <c r="S182" s="86">
        <v>0</v>
      </c>
      <c r="T182" s="86">
        <f t="shared" si="2"/>
        <v>1.6319302520030089E-3</v>
      </c>
      <c r="U182" s="86">
        <f>R182/'סכום נכסי הקרן'!$C$42</f>
        <v>1.9689988270555673E-4</v>
      </c>
    </row>
    <row r="183" spans="2:21" s="85" customFormat="1">
      <c r="B183" s="90" t="s">
        <v>864</v>
      </c>
      <c r="C183" s="90" t="s">
        <v>865</v>
      </c>
      <c r="D183" s="90" t="s">
        <v>98</v>
      </c>
      <c r="E183" s="90" t="s">
        <v>121</v>
      </c>
      <c r="F183" s="90" t="s">
        <v>866</v>
      </c>
      <c r="G183" s="90" t="s">
        <v>498</v>
      </c>
      <c r="H183" s="90" t="s">
        <v>848</v>
      </c>
      <c r="I183" s="90" t="s">
        <v>209</v>
      </c>
      <c r="J183" s="90" t="s">
        <v>270</v>
      </c>
      <c r="K183" s="91">
        <v>2.1800000000000002</v>
      </c>
      <c r="L183" s="90" t="s">
        <v>100</v>
      </c>
      <c r="M183" s="86">
        <v>4.9500000000000002E-2</v>
      </c>
      <c r="N183" s="86">
        <v>-7.1000000000000004E-3</v>
      </c>
      <c r="O183" s="91">
        <v>19646.740000000002</v>
      </c>
      <c r="P183" s="91">
        <v>142.85</v>
      </c>
      <c r="Q183" s="91">
        <v>0</v>
      </c>
      <c r="R183" s="91">
        <v>28.06536809</v>
      </c>
      <c r="S183" s="86">
        <v>0</v>
      </c>
      <c r="T183" s="86">
        <f t="shared" si="2"/>
        <v>9.761440576686372E-6</v>
      </c>
      <c r="U183" s="86">
        <f>R183/'סכום נכסי הקרן'!$C$42</f>
        <v>1.1777626539049324E-6</v>
      </c>
    </row>
    <row r="184" spans="2:21" s="85" customFormat="1">
      <c r="B184" s="90" t="s">
        <v>867</v>
      </c>
      <c r="C184" s="90" t="s">
        <v>868</v>
      </c>
      <c r="D184" s="90" t="s">
        <v>98</v>
      </c>
      <c r="E184" s="90" t="s">
        <v>121</v>
      </c>
      <c r="F184" s="90" t="s">
        <v>869</v>
      </c>
      <c r="G184" s="90" t="s">
        <v>498</v>
      </c>
      <c r="H184" s="90" t="s">
        <v>848</v>
      </c>
      <c r="I184" s="90" t="s">
        <v>209</v>
      </c>
      <c r="J184" s="90" t="s">
        <v>420</v>
      </c>
      <c r="K184" s="91">
        <v>5.26</v>
      </c>
      <c r="L184" s="90" t="s">
        <v>100</v>
      </c>
      <c r="M184" s="86">
        <v>1.0800000000000001E-2</v>
      </c>
      <c r="N184" s="86">
        <v>5.3E-3</v>
      </c>
      <c r="O184" s="91">
        <v>4054000</v>
      </c>
      <c r="P184" s="91">
        <v>106.82</v>
      </c>
      <c r="Q184" s="91">
        <v>0</v>
      </c>
      <c r="R184" s="91">
        <v>4330.4827999999998</v>
      </c>
      <c r="S184" s="86">
        <v>1.55E-2</v>
      </c>
      <c r="T184" s="86">
        <f t="shared" si="2"/>
        <v>1.5061890649360236E-3</v>
      </c>
      <c r="U184" s="86">
        <f>R184/'סכום נכסי הקרן'!$C$42</f>
        <v>1.8172863077591165E-4</v>
      </c>
    </row>
    <row r="185" spans="2:21" s="85" customFormat="1">
      <c r="B185" s="90" t="s">
        <v>872</v>
      </c>
      <c r="C185" s="90">
        <v>8230252</v>
      </c>
      <c r="D185" s="90" t="s">
        <v>98</v>
      </c>
      <c r="E185" s="90" t="s">
        <v>121</v>
      </c>
      <c r="F185" s="90" t="s">
        <v>870</v>
      </c>
      <c r="G185" s="90" t="s">
        <v>823</v>
      </c>
      <c r="H185" s="90" t="s">
        <v>871</v>
      </c>
      <c r="I185" s="90" t="s">
        <v>209</v>
      </c>
      <c r="J185" s="90" t="s">
        <v>806</v>
      </c>
      <c r="K185" s="91">
        <v>0</v>
      </c>
      <c r="L185" s="90" t="s">
        <v>100</v>
      </c>
      <c r="M185" s="86">
        <v>0.03</v>
      </c>
      <c r="N185" s="86">
        <v>8.9999999999999998E-4</v>
      </c>
      <c r="O185" s="91">
        <v>3316</v>
      </c>
      <c r="P185" s="91">
        <f t="shared" ref="P185:P187" si="6">R185*1000/O185*100</f>
        <v>106.14173999271262</v>
      </c>
      <c r="Q185" s="91">
        <v>0</v>
      </c>
      <c r="R185" s="91">
        <f>3519.66009815835/1000</f>
        <v>3.5196600981583503</v>
      </c>
      <c r="S185" s="86">
        <v>0</v>
      </c>
      <c r="T185" s="86">
        <f t="shared" si="2"/>
        <v>1.2241761015972074E-6</v>
      </c>
      <c r="U185" s="86">
        <f>R185/'סכום נכסי הקרן'!$C$42</f>
        <v>1.4770247105817573E-7</v>
      </c>
    </row>
    <row r="186" spans="2:21" s="85" customFormat="1">
      <c r="B186" s="90" t="s">
        <v>872</v>
      </c>
      <c r="C186" s="90">
        <v>82302520</v>
      </c>
      <c r="D186" s="90" t="s">
        <v>98</v>
      </c>
      <c r="E186" s="90" t="s">
        <v>121</v>
      </c>
      <c r="F186" s="90" t="s">
        <v>870</v>
      </c>
      <c r="G186" s="90" t="s">
        <v>823</v>
      </c>
      <c r="H186" s="90" t="s">
        <v>871</v>
      </c>
      <c r="I186" s="90" t="s">
        <v>209</v>
      </c>
      <c r="J186" s="90" t="s">
        <v>808</v>
      </c>
      <c r="K186" s="91">
        <v>0.51</v>
      </c>
      <c r="L186" s="90" t="s">
        <v>100</v>
      </c>
      <c r="M186" s="86">
        <v>0.03</v>
      </c>
      <c r="N186" s="86">
        <v>8.9999999999999998E-4</v>
      </c>
      <c r="O186" s="91">
        <v>6836000</v>
      </c>
      <c r="P186" s="91">
        <f t="shared" si="6"/>
        <v>105.81387114025367</v>
      </c>
      <c r="Q186" s="91">
        <v>105.44447</v>
      </c>
      <c r="R186" s="91">
        <f>7233436.23114774/1000</f>
        <v>7233.4362311477398</v>
      </c>
      <c r="S186" s="86">
        <v>4.65E-2</v>
      </c>
      <c r="T186" s="86">
        <f t="shared" si="2"/>
        <v>2.5158678735005646E-3</v>
      </c>
      <c r="U186" s="86">
        <f>R186/'סכום נכסי הקרן'!$C$42</f>
        <v>3.0355101793530954E-4</v>
      </c>
    </row>
    <row r="187" spans="2:21" s="85" customFormat="1">
      <c r="B187" s="90" t="s">
        <v>860</v>
      </c>
      <c r="C187" s="90">
        <v>1168350</v>
      </c>
      <c r="D187" s="90" t="s">
        <v>98</v>
      </c>
      <c r="E187" s="90" t="s">
        <v>121</v>
      </c>
      <c r="F187" s="90" t="s">
        <v>859</v>
      </c>
      <c r="G187" s="90" t="s">
        <v>498</v>
      </c>
      <c r="H187" s="90" t="s">
        <v>848</v>
      </c>
      <c r="I187" s="90" t="s">
        <v>209</v>
      </c>
      <c r="J187" s="90" t="s">
        <v>861</v>
      </c>
      <c r="K187" s="91">
        <v>3.75</v>
      </c>
      <c r="L187" s="90" t="s">
        <v>100</v>
      </c>
      <c r="M187" s="86">
        <v>1E-3</v>
      </c>
      <c r="N187" s="86">
        <v>-4.4000000000000003E-3</v>
      </c>
      <c r="O187" s="91">
        <v>4760000</v>
      </c>
      <c r="P187" s="91">
        <f t="shared" si="6"/>
        <v>105.75000000000001</v>
      </c>
      <c r="Q187" s="91">
        <v>0</v>
      </c>
      <c r="R187" s="91">
        <f>5033700/1000</f>
        <v>5033.7</v>
      </c>
      <c r="S187" s="86">
        <v>0</v>
      </c>
      <c r="T187" s="86">
        <f t="shared" si="2"/>
        <v>1.7507756632051425E-3</v>
      </c>
      <c r="U187" s="86">
        <f>R187/'סכום נכסי הקרן'!$C$42</f>
        <v>2.1123912759489692E-4</v>
      </c>
    </row>
    <row r="188" spans="2:21" s="85" customFormat="1">
      <c r="B188" s="90" t="s">
        <v>873</v>
      </c>
      <c r="C188" s="90" t="s">
        <v>874</v>
      </c>
      <c r="D188" s="90" t="s">
        <v>98</v>
      </c>
      <c r="E188" s="90" t="s">
        <v>121</v>
      </c>
      <c r="F188" s="90" t="s">
        <v>875</v>
      </c>
      <c r="G188" s="90" t="s">
        <v>654</v>
      </c>
      <c r="H188" s="90" t="s">
        <v>876</v>
      </c>
      <c r="I188" s="90" t="s">
        <v>148</v>
      </c>
      <c r="J188" s="90" t="s">
        <v>808</v>
      </c>
      <c r="K188" s="91">
        <v>2.69</v>
      </c>
      <c r="L188" s="90" t="s">
        <v>100</v>
      </c>
      <c r="M188" s="86">
        <v>0.03</v>
      </c>
      <c r="N188" s="86">
        <v>1.9800000000000002E-2</v>
      </c>
      <c r="O188" s="91">
        <v>107576.6</v>
      </c>
      <c r="P188" s="91">
        <v>109.23</v>
      </c>
      <c r="Q188" s="91">
        <v>0</v>
      </c>
      <c r="R188" s="91">
        <v>117.50592018</v>
      </c>
      <c r="S188" s="86">
        <v>8.0000000000000004E-4</v>
      </c>
      <c r="T188" s="86">
        <f t="shared" si="2"/>
        <v>4.0869838356213137E-5</v>
      </c>
      <c r="U188" s="86">
        <f>R188/'סכום נכסי הקרן'!$C$42</f>
        <v>4.931133771591234E-6</v>
      </c>
    </row>
    <row r="189" spans="2:21" s="85" customFormat="1">
      <c r="B189" s="90" t="s">
        <v>877</v>
      </c>
      <c r="C189" s="90">
        <v>11787970</v>
      </c>
      <c r="D189" s="90" t="s">
        <v>98</v>
      </c>
      <c r="E189" s="90" t="s">
        <v>121</v>
      </c>
      <c r="F189" s="90" t="s">
        <v>875</v>
      </c>
      <c r="G189" s="90" t="s">
        <v>654</v>
      </c>
      <c r="H189" s="90" t="s">
        <v>876</v>
      </c>
      <c r="I189" s="90" t="s">
        <v>148</v>
      </c>
      <c r="J189" s="90" t="s">
        <v>808</v>
      </c>
      <c r="K189" s="91">
        <v>4.8499999999999996</v>
      </c>
      <c r="L189" s="90" t="s">
        <v>100</v>
      </c>
      <c r="M189" s="86">
        <v>3.3700000000000001E-2</v>
      </c>
      <c r="N189" s="86">
        <v>2.01E-2</v>
      </c>
      <c r="O189" s="91">
        <v>1200000</v>
      </c>
      <c r="P189" s="91">
        <f t="shared" ref="P189:P190" si="7">R189*1000/O189*100</f>
        <v>107.85327868852501</v>
      </c>
      <c r="Q189" s="91">
        <v>0</v>
      </c>
      <c r="R189" s="91">
        <f>1294239.3442623/1000</f>
        <v>1294.2393442623002</v>
      </c>
      <c r="S189" s="86">
        <v>8.0000000000000002E-3</v>
      </c>
      <c r="T189" s="86">
        <f t="shared" si="2"/>
        <v>4.5015053465582321E-4</v>
      </c>
      <c r="U189" s="86">
        <f>R189/'סכום נכסי הקרן'!$C$42</f>
        <v>5.4312730194679811E-5</v>
      </c>
    </row>
    <row r="190" spans="2:21" s="85" customFormat="1">
      <c r="B190" s="90" t="s">
        <v>877</v>
      </c>
      <c r="C190" s="90">
        <v>1178797</v>
      </c>
      <c r="D190" s="90" t="s">
        <v>98</v>
      </c>
      <c r="E190" s="90" t="s">
        <v>121</v>
      </c>
      <c r="F190" s="90" t="s">
        <v>875</v>
      </c>
      <c r="G190" s="90" t="s">
        <v>654</v>
      </c>
      <c r="H190" s="90" t="s">
        <v>876</v>
      </c>
      <c r="I190" s="90" t="s">
        <v>148</v>
      </c>
      <c r="J190" s="90" t="s">
        <v>878</v>
      </c>
      <c r="K190" s="91">
        <v>0</v>
      </c>
      <c r="L190" s="90" t="s">
        <v>100</v>
      </c>
      <c r="M190" s="86">
        <v>0</v>
      </c>
      <c r="N190" s="86">
        <v>0</v>
      </c>
      <c r="O190" s="91">
        <v>3382</v>
      </c>
      <c r="P190" s="91">
        <f t="shared" si="7"/>
        <v>108.47</v>
      </c>
      <c r="Q190" s="91">
        <v>0</v>
      </c>
      <c r="R190" s="91">
        <f>3668.4554/1000</f>
        <v>3.6684554</v>
      </c>
      <c r="S190" s="86">
        <v>0</v>
      </c>
      <c r="T190" s="86">
        <f t="shared" si="2"/>
        <v>1.2759287275510035E-6</v>
      </c>
      <c r="U190" s="86">
        <f>R190/'סכום נכסי הקרן'!$C$42</f>
        <v>1.5394666315370177E-7</v>
      </c>
    </row>
    <row r="191" spans="2:21" s="85" customFormat="1">
      <c r="B191" s="90" t="s">
        <v>879</v>
      </c>
      <c r="C191" s="90" t="s">
        <v>880</v>
      </c>
      <c r="D191" s="90" t="s">
        <v>98</v>
      </c>
      <c r="E191" s="90" t="s">
        <v>121</v>
      </c>
      <c r="F191" s="90" t="s">
        <v>881</v>
      </c>
      <c r="G191" s="90" t="s">
        <v>762</v>
      </c>
      <c r="H191" s="90" t="s">
        <v>882</v>
      </c>
      <c r="I191" s="90" t="s">
        <v>209</v>
      </c>
      <c r="J191" s="90" t="s">
        <v>420</v>
      </c>
      <c r="K191" s="91">
        <v>2.2000000000000002</v>
      </c>
      <c r="L191" s="90" t="s">
        <v>100</v>
      </c>
      <c r="M191" s="86">
        <v>4.9500000000000002E-2</v>
      </c>
      <c r="N191" s="86">
        <v>-2.0000000000000001E-4</v>
      </c>
      <c r="O191" s="91">
        <v>1728058.11</v>
      </c>
      <c r="P191" s="91">
        <v>140.69999999999999</v>
      </c>
      <c r="Q191" s="91">
        <v>0</v>
      </c>
      <c r="R191" s="91">
        <v>2431.3777607699999</v>
      </c>
      <c r="S191" s="86">
        <v>2.3999999999999998E-3</v>
      </c>
      <c r="T191" s="86">
        <f t="shared" si="2"/>
        <v>8.456596562398099E-4</v>
      </c>
      <c r="U191" s="86">
        <f>R191/'סכום נכסי הקרן'!$C$42</f>
        <v>1.020327228556904E-4</v>
      </c>
    </row>
    <row r="192" spans="2:21" s="85" customFormat="1">
      <c r="B192" s="90" t="s">
        <v>883</v>
      </c>
      <c r="C192" s="90">
        <v>11791340</v>
      </c>
      <c r="D192" s="90" t="s">
        <v>98</v>
      </c>
      <c r="E192" s="90" t="s">
        <v>121</v>
      </c>
      <c r="F192" s="90" t="s">
        <v>884</v>
      </c>
      <c r="G192" s="90" t="s">
        <v>885</v>
      </c>
      <c r="H192" s="90" t="s">
        <v>217</v>
      </c>
      <c r="I192" s="90" t="s">
        <v>218</v>
      </c>
      <c r="J192" s="90" t="s">
        <v>886</v>
      </c>
      <c r="K192" s="91">
        <v>4.1500000000000004</v>
      </c>
      <c r="L192" s="90" t="s">
        <v>100</v>
      </c>
      <c r="M192" s="86">
        <v>1.5800000000000002E-2</v>
      </c>
      <c r="N192" s="86">
        <v>1.18E-2</v>
      </c>
      <c r="O192" s="91">
        <v>4800000</v>
      </c>
      <c r="P192" s="91">
        <f>R192*1000/O192*100</f>
        <v>104.72491803278687</v>
      </c>
      <c r="Q192" s="91">
        <v>0</v>
      </c>
      <c r="R192" s="91">
        <f>5026796.06557377/1000</f>
        <v>5026.7960655737697</v>
      </c>
      <c r="S192" s="86">
        <v>1.2800000000000001E-2</v>
      </c>
      <c r="T192" s="86">
        <f t="shared" si="2"/>
        <v>1.7483743996467645E-3</v>
      </c>
      <c r="U192" s="86">
        <f>R192/'סכום נכסי הקרן'!$C$42</f>
        <v>2.1094940411412347E-4</v>
      </c>
    </row>
    <row r="193" spans="2:21" s="85" customFormat="1">
      <c r="B193" s="90" t="s">
        <v>883</v>
      </c>
      <c r="C193" s="90">
        <v>1179134</v>
      </c>
      <c r="D193" s="90" t="s">
        <v>98</v>
      </c>
      <c r="E193" s="90" t="s">
        <v>121</v>
      </c>
      <c r="F193" s="90" t="s">
        <v>884</v>
      </c>
      <c r="G193" s="90" t="s">
        <v>885</v>
      </c>
      <c r="H193" s="90" t="s">
        <v>217</v>
      </c>
      <c r="I193" s="90" t="s">
        <v>218</v>
      </c>
      <c r="J193" s="90" t="s">
        <v>886</v>
      </c>
      <c r="K193" s="91">
        <v>0</v>
      </c>
      <c r="L193" s="90" t="s">
        <v>100</v>
      </c>
      <c r="M193" s="86">
        <v>1.5800000000000002E-2</v>
      </c>
      <c r="N193" s="86">
        <v>1.18E-2</v>
      </c>
      <c r="O193" s="91">
        <v>2290000</v>
      </c>
      <c r="P193" s="91">
        <f>R193*1000/O193*100</f>
        <v>104.84</v>
      </c>
      <c r="Q193" s="91">
        <v>0</v>
      </c>
      <c r="R193" s="91">
        <f>2400836/1000</f>
        <v>2400.8359999999998</v>
      </c>
      <c r="S193" s="86">
        <v>0</v>
      </c>
      <c r="T193" s="86">
        <f t="shared" si="2"/>
        <v>8.350368993278863E-4</v>
      </c>
      <c r="U193" s="86">
        <f>R193/'סכום נכסי הקרן'!$C$42</f>
        <v>1.0075103842867512E-4</v>
      </c>
    </row>
    <row r="194" spans="2:21" s="85" customFormat="1">
      <c r="B194" s="90" t="s">
        <v>887</v>
      </c>
      <c r="C194" s="90" t="s">
        <v>888</v>
      </c>
      <c r="D194" s="90" t="s">
        <v>98</v>
      </c>
      <c r="E194" s="90" t="s">
        <v>121</v>
      </c>
      <c r="F194" s="90" t="s">
        <v>889</v>
      </c>
      <c r="G194" s="90" t="s">
        <v>130</v>
      </c>
      <c r="H194" s="90" t="s">
        <v>217</v>
      </c>
      <c r="I194" s="90" t="s">
        <v>218</v>
      </c>
      <c r="J194" s="90" t="s">
        <v>890</v>
      </c>
      <c r="K194" s="91">
        <v>3.1</v>
      </c>
      <c r="L194" s="90" t="s">
        <v>100</v>
      </c>
      <c r="M194" s="86">
        <v>4.8000000000000001E-2</v>
      </c>
      <c r="N194" s="86">
        <v>1.4800000000000001E-2</v>
      </c>
      <c r="O194" s="91">
        <v>784000</v>
      </c>
      <c r="P194" s="91">
        <v>114.52</v>
      </c>
      <c r="Q194" s="91">
        <v>0</v>
      </c>
      <c r="R194" s="91">
        <v>897.83680000000004</v>
      </c>
      <c r="S194" s="86">
        <v>4.5999999999999999E-3</v>
      </c>
      <c r="T194" s="86">
        <f t="shared" si="2"/>
        <v>3.1227741402347833E-4</v>
      </c>
      <c r="U194" s="86">
        <f>R194/'סכום נכסי הקרן'!$C$42</f>
        <v>3.7677704740964687E-5</v>
      </c>
    </row>
    <row r="195" spans="2:21" s="85" customFormat="1">
      <c r="B195" s="90" t="s">
        <v>891</v>
      </c>
      <c r="C195" s="90" t="s">
        <v>892</v>
      </c>
      <c r="D195" s="90" t="s">
        <v>98</v>
      </c>
      <c r="E195" s="90" t="s">
        <v>121</v>
      </c>
      <c r="F195" s="90" t="s">
        <v>893</v>
      </c>
      <c r="G195" s="90" t="s">
        <v>823</v>
      </c>
      <c r="H195" s="90" t="s">
        <v>217</v>
      </c>
      <c r="I195" s="90" t="s">
        <v>218</v>
      </c>
      <c r="J195" s="90" t="s">
        <v>894</v>
      </c>
      <c r="K195" s="91">
        <v>3.47</v>
      </c>
      <c r="L195" s="90" t="s">
        <v>100</v>
      </c>
      <c r="M195" s="86">
        <v>2.35E-2</v>
      </c>
      <c r="N195" s="86">
        <v>6.3E-3</v>
      </c>
      <c r="O195" s="91">
        <v>449519.6</v>
      </c>
      <c r="P195" s="91">
        <v>110.1</v>
      </c>
      <c r="Q195" s="91">
        <v>0</v>
      </c>
      <c r="R195" s="91">
        <v>494.92107959999998</v>
      </c>
      <c r="S195" s="86">
        <v>3.7000000000000002E-3</v>
      </c>
      <c r="T195" s="86">
        <f t="shared" si="2"/>
        <v>1.7213893981979361E-4</v>
      </c>
      <c r="U195" s="86">
        <f>R195/'סכום נכסי הקרן'!$C$42</f>
        <v>2.0769353970842231E-5</v>
      </c>
    </row>
    <row r="196" spans="2:21" s="85" customFormat="1">
      <c r="B196" s="90" t="s">
        <v>895</v>
      </c>
      <c r="C196" s="90" t="s">
        <v>896</v>
      </c>
      <c r="D196" s="90" t="s">
        <v>98</v>
      </c>
      <c r="E196" s="90" t="s">
        <v>121</v>
      </c>
      <c r="F196" s="90" t="s">
        <v>897</v>
      </c>
      <c r="G196" s="90" t="s">
        <v>498</v>
      </c>
      <c r="H196" s="90" t="s">
        <v>217</v>
      </c>
      <c r="I196" s="90" t="s">
        <v>218</v>
      </c>
      <c r="J196" s="90" t="s">
        <v>571</v>
      </c>
      <c r="K196" s="91">
        <v>0.93</v>
      </c>
      <c r="L196" s="90" t="s">
        <v>100</v>
      </c>
      <c r="M196" s="86">
        <v>2.1000000000000001E-2</v>
      </c>
      <c r="N196" s="86">
        <v>-1.1299999999999999E-2</v>
      </c>
      <c r="O196" s="91">
        <v>3463826.93</v>
      </c>
      <c r="P196" s="91">
        <v>109.39</v>
      </c>
      <c r="Q196" s="91">
        <v>183.36512999999999</v>
      </c>
      <c r="R196" s="91">
        <v>3972.4454087270001</v>
      </c>
      <c r="S196" s="86">
        <v>1.6299999999999999E-2</v>
      </c>
      <c r="T196" s="86">
        <f t="shared" si="2"/>
        <v>1.3816597622047873E-3</v>
      </c>
      <c r="U196" s="86">
        <f>R196/'סכום נכסי הקרן'!$C$42</f>
        <v>1.6670359825930134E-4</v>
      </c>
    </row>
    <row r="197" spans="2:21" s="85" customFormat="1">
      <c r="B197" s="90" t="s">
        <v>898</v>
      </c>
      <c r="C197" s="90" t="s">
        <v>899</v>
      </c>
      <c r="D197" s="90" t="s">
        <v>98</v>
      </c>
      <c r="E197" s="90" t="s">
        <v>121</v>
      </c>
      <c r="F197" s="90" t="s">
        <v>897</v>
      </c>
      <c r="G197" s="90" t="s">
        <v>498</v>
      </c>
      <c r="H197" s="90" t="s">
        <v>217</v>
      </c>
      <c r="I197" s="90" t="s">
        <v>218</v>
      </c>
      <c r="J197" s="90" t="s">
        <v>900</v>
      </c>
      <c r="K197" s="91">
        <v>4.7300000000000004</v>
      </c>
      <c r="L197" s="90" t="s">
        <v>100</v>
      </c>
      <c r="M197" s="86">
        <v>2.75E-2</v>
      </c>
      <c r="N197" s="86">
        <v>4.4999999999999997E-3</v>
      </c>
      <c r="O197" s="91">
        <v>5913486.54</v>
      </c>
      <c r="P197" s="91">
        <v>115.41</v>
      </c>
      <c r="Q197" s="91">
        <v>0</v>
      </c>
      <c r="R197" s="91">
        <v>6824.7548158139998</v>
      </c>
      <c r="S197" s="86">
        <v>1.23E-2</v>
      </c>
      <c r="T197" s="86">
        <f t="shared" si="2"/>
        <v>2.3737240278263001E-3</v>
      </c>
      <c r="U197" s="86">
        <f>R197/'סכום נכסי הקרן'!$C$42</f>
        <v>2.8640070988370794E-4</v>
      </c>
    </row>
    <row r="198" spans="2:21" s="85" customFormat="1">
      <c r="B198" s="90" t="s">
        <v>901</v>
      </c>
      <c r="C198" s="90" t="s">
        <v>902</v>
      </c>
      <c r="D198" s="90" t="s">
        <v>98</v>
      </c>
      <c r="E198" s="90" t="s">
        <v>121</v>
      </c>
      <c r="F198" s="90" t="s">
        <v>897</v>
      </c>
      <c r="G198" s="90" t="s">
        <v>498</v>
      </c>
      <c r="H198" s="90" t="s">
        <v>217</v>
      </c>
      <c r="I198" s="90" t="s">
        <v>218</v>
      </c>
      <c r="J198" s="90" t="s">
        <v>420</v>
      </c>
      <c r="K198" s="91">
        <v>6.65</v>
      </c>
      <c r="L198" s="90" t="s">
        <v>100</v>
      </c>
      <c r="M198" s="86">
        <v>8.5000000000000006E-3</v>
      </c>
      <c r="N198" s="86">
        <v>1.5299999999999999E-2</v>
      </c>
      <c r="O198" s="91">
        <v>8166700</v>
      </c>
      <c r="P198" s="91">
        <v>97.89</v>
      </c>
      <c r="Q198" s="91">
        <v>0</v>
      </c>
      <c r="R198" s="91">
        <v>7994.3826300000001</v>
      </c>
      <c r="S198" s="86">
        <v>2.75E-2</v>
      </c>
      <c r="T198" s="86">
        <f t="shared" si="2"/>
        <v>2.7805333156433482E-3</v>
      </c>
      <c r="U198" s="86">
        <f>R198/'סכום נכסי הקרן'!$C$42</f>
        <v>3.3548411951864389E-4</v>
      </c>
    </row>
    <row r="199" spans="2:21" s="85" customFormat="1">
      <c r="B199" s="90" t="s">
        <v>903</v>
      </c>
      <c r="C199" s="90" t="s">
        <v>904</v>
      </c>
      <c r="D199" s="90" t="s">
        <v>98</v>
      </c>
      <c r="E199" s="90" t="s">
        <v>121</v>
      </c>
      <c r="F199" s="90" t="s">
        <v>905</v>
      </c>
      <c r="G199" s="90" t="s">
        <v>885</v>
      </c>
      <c r="H199" s="90" t="s">
        <v>217</v>
      </c>
      <c r="I199" s="90" t="s">
        <v>218</v>
      </c>
      <c r="J199" s="90" t="s">
        <v>906</v>
      </c>
      <c r="K199" s="91">
        <v>3.66</v>
      </c>
      <c r="L199" s="90" t="s">
        <v>100</v>
      </c>
      <c r="M199" s="86">
        <v>1.6400000000000001E-2</v>
      </c>
      <c r="N199" s="86">
        <v>6.3E-3</v>
      </c>
      <c r="O199" s="91">
        <v>4235259.47</v>
      </c>
      <c r="P199" s="91">
        <v>107.58</v>
      </c>
      <c r="Q199" s="91">
        <v>0</v>
      </c>
      <c r="R199" s="91">
        <v>4556.2921378259998</v>
      </c>
      <c r="S199" s="86">
        <v>1.5900000000000001E-2</v>
      </c>
      <c r="T199" s="86">
        <f t="shared" si="2"/>
        <v>1.5847280110770788E-3</v>
      </c>
      <c r="U199" s="86">
        <f>R199/'סכום נכסי הקרן'!$C$42</f>
        <v>1.9120471547010191E-4</v>
      </c>
    </row>
    <row r="200" spans="2:21" s="85" customFormat="1">
      <c r="B200" s="90" t="s">
        <v>907</v>
      </c>
      <c r="C200" s="90" t="s">
        <v>908</v>
      </c>
      <c r="D200" s="90" t="s">
        <v>98</v>
      </c>
      <c r="E200" s="90" t="s">
        <v>121</v>
      </c>
      <c r="F200" s="90" t="s">
        <v>909</v>
      </c>
      <c r="G200" s="90" t="s">
        <v>885</v>
      </c>
      <c r="H200" s="90" t="s">
        <v>217</v>
      </c>
      <c r="I200" s="90" t="s">
        <v>218</v>
      </c>
      <c r="J200" s="90" t="s">
        <v>581</v>
      </c>
      <c r="K200" s="91">
        <v>4.16</v>
      </c>
      <c r="L200" s="90" t="s">
        <v>100</v>
      </c>
      <c r="M200" s="86">
        <v>1.4800000000000001E-2</v>
      </c>
      <c r="N200" s="86">
        <v>1.1599999999999999E-2</v>
      </c>
      <c r="O200" s="91">
        <v>2548508</v>
      </c>
      <c r="P200" s="91">
        <v>104</v>
      </c>
      <c r="Q200" s="91">
        <v>0</v>
      </c>
      <c r="R200" s="91">
        <v>2650.44832</v>
      </c>
      <c r="S200" s="86">
        <v>6.4000000000000003E-3</v>
      </c>
      <c r="T200" s="86">
        <f t="shared" si="2"/>
        <v>9.218547818183356E-4</v>
      </c>
      <c r="U200" s="86">
        <f>R200/'סכום נכסי הקרן'!$C$42</f>
        <v>1.1122601483047464E-4</v>
      </c>
    </row>
    <row r="201" spans="2:21" s="85" customFormat="1">
      <c r="B201" s="90" t="s">
        <v>910</v>
      </c>
      <c r="C201" s="90" t="s">
        <v>911</v>
      </c>
      <c r="D201" s="90" t="s">
        <v>98</v>
      </c>
      <c r="E201" s="90" t="s">
        <v>121</v>
      </c>
      <c r="F201" s="90" t="s">
        <v>912</v>
      </c>
      <c r="G201" s="90" t="s">
        <v>885</v>
      </c>
      <c r="H201" s="90" t="s">
        <v>217</v>
      </c>
      <c r="I201" s="90" t="s">
        <v>218</v>
      </c>
      <c r="J201" s="90" t="s">
        <v>913</v>
      </c>
      <c r="K201" s="91">
        <v>4.17</v>
      </c>
      <c r="L201" s="90" t="s">
        <v>100</v>
      </c>
      <c r="M201" s="86">
        <v>2.3E-2</v>
      </c>
      <c r="N201" s="86">
        <v>2.63E-2</v>
      </c>
      <c r="O201" s="91">
        <v>4972000</v>
      </c>
      <c r="P201" s="91">
        <v>100</v>
      </c>
      <c r="Q201" s="91">
        <v>0</v>
      </c>
      <c r="R201" s="91">
        <v>4972</v>
      </c>
      <c r="S201" s="86">
        <v>2.0500000000000001E-2</v>
      </c>
      <c r="T201" s="86">
        <f t="shared" si="2"/>
        <v>1.7293157314611457E-3</v>
      </c>
      <c r="U201" s="86">
        <f>R201/'סכום נכסי הקרן'!$C$42</f>
        <v>2.0864988823367058E-4</v>
      </c>
    </row>
    <row r="202" spans="2:21" s="85" customFormat="1">
      <c r="B202" s="90" t="s">
        <v>914</v>
      </c>
      <c r="C202" s="90" t="s">
        <v>915</v>
      </c>
      <c r="D202" s="90" t="s">
        <v>98</v>
      </c>
      <c r="E202" s="90" t="s">
        <v>121</v>
      </c>
      <c r="F202" s="90" t="s">
        <v>916</v>
      </c>
      <c r="G202" s="90" t="s">
        <v>885</v>
      </c>
      <c r="H202" s="90" t="s">
        <v>217</v>
      </c>
      <c r="I202" s="90" t="s">
        <v>218</v>
      </c>
      <c r="J202" s="90" t="s">
        <v>917</v>
      </c>
      <c r="K202" s="91">
        <v>4.24</v>
      </c>
      <c r="L202" s="90" t="s">
        <v>100</v>
      </c>
      <c r="M202" s="86">
        <v>0.04</v>
      </c>
      <c r="N202" s="86">
        <v>4.4400000000000002E-2</v>
      </c>
      <c r="O202" s="91">
        <v>1000000</v>
      </c>
      <c r="P202" s="91">
        <v>99.66</v>
      </c>
      <c r="Q202" s="91">
        <v>0</v>
      </c>
      <c r="R202" s="91">
        <v>996.6</v>
      </c>
      <c r="S202" s="86">
        <v>1.8200000000000001E-2</v>
      </c>
      <c r="T202" s="86">
        <f t="shared" si="2"/>
        <v>3.4662833024420311E-4</v>
      </c>
      <c r="U202" s="86">
        <f>R202/'סכום נכסי הקרן'!$C$42</f>
        <v>4.1822300606129541E-5</v>
      </c>
    </row>
    <row r="203" spans="2:21" s="85" customFormat="1">
      <c r="B203" s="90" t="s">
        <v>918</v>
      </c>
      <c r="C203" s="90" t="s">
        <v>919</v>
      </c>
      <c r="D203" s="90" t="s">
        <v>98</v>
      </c>
      <c r="E203" s="90" t="s">
        <v>121</v>
      </c>
      <c r="F203" s="90" t="s">
        <v>920</v>
      </c>
      <c r="G203" s="90" t="s">
        <v>762</v>
      </c>
      <c r="H203" s="90" t="s">
        <v>217</v>
      </c>
      <c r="I203" s="90" t="s">
        <v>218</v>
      </c>
      <c r="J203" s="90" t="s">
        <v>921</v>
      </c>
      <c r="K203" s="91">
        <v>4.1399999999999997</v>
      </c>
      <c r="L203" s="90" t="s">
        <v>100</v>
      </c>
      <c r="M203" s="86">
        <v>3.6999999999999998E-2</v>
      </c>
      <c r="N203" s="86">
        <v>1.5299999999999999E-2</v>
      </c>
      <c r="O203" s="91">
        <v>1804000</v>
      </c>
      <c r="P203" s="91">
        <v>114.11</v>
      </c>
      <c r="Q203" s="91">
        <v>0</v>
      </c>
      <c r="R203" s="91">
        <v>2058.5444000000002</v>
      </c>
      <c r="S203" s="86">
        <v>1.6999999999999999E-3</v>
      </c>
      <c r="T203" s="86">
        <f t="shared" si="2"/>
        <v>7.1598415422993679E-4</v>
      </c>
      <c r="U203" s="86">
        <f>R203/'סכום נכסי הקרן'!$C$42</f>
        <v>8.6386777752222145E-5</v>
      </c>
    </row>
    <row r="204" spans="2:21" s="85" customFormat="1">
      <c r="B204" s="90" t="s">
        <v>922</v>
      </c>
      <c r="C204" s="90" t="s">
        <v>923</v>
      </c>
      <c r="D204" s="90" t="s">
        <v>98</v>
      </c>
      <c r="E204" s="90" t="s">
        <v>121</v>
      </c>
      <c r="F204" s="90" t="s">
        <v>924</v>
      </c>
      <c r="G204" s="90" t="s">
        <v>498</v>
      </c>
      <c r="H204" s="90" t="s">
        <v>217</v>
      </c>
      <c r="I204" s="90" t="s">
        <v>218</v>
      </c>
      <c r="J204" s="90" t="s">
        <v>925</v>
      </c>
      <c r="K204" s="91">
        <v>7.46</v>
      </c>
      <c r="L204" s="90" t="s">
        <v>100</v>
      </c>
      <c r="M204" s="86">
        <v>6.4000000000000003E-3</v>
      </c>
      <c r="N204" s="86">
        <v>5.7999999999999996E-3</v>
      </c>
      <c r="O204" s="91">
        <v>3185000</v>
      </c>
      <c r="P204" s="91">
        <v>103.17</v>
      </c>
      <c r="Q204" s="91">
        <v>0</v>
      </c>
      <c r="R204" s="91">
        <v>3285.9645</v>
      </c>
      <c r="S204" s="86">
        <v>2.1000000000000001E-2</v>
      </c>
      <c r="T204" s="86">
        <f t="shared" ref="T204:T267" si="8">R204/$R$11</f>
        <v>1.1428942282527871E-3</v>
      </c>
      <c r="U204" s="86">
        <f>R204/'סכום נכסי הקרן'!$C$42</f>
        <v>1.378954395946921E-4</v>
      </c>
    </row>
    <row r="205" spans="2:21" s="85" customFormat="1">
      <c r="B205" s="87" t="s">
        <v>293</v>
      </c>
      <c r="K205" s="88">
        <v>2.97</v>
      </c>
      <c r="N205" s="89">
        <v>9.4000000000000004E-3</v>
      </c>
      <c r="O205" s="88">
        <f>SUM(O206:O498)</f>
        <v>742169367.07999945</v>
      </c>
      <c r="Q205" s="88">
        <v>691.79849999999999</v>
      </c>
      <c r="R205" s="88">
        <v>759030.99729193689</v>
      </c>
      <c r="T205" s="89">
        <f t="shared" si="8"/>
        <v>0.26399924462662683</v>
      </c>
      <c r="U205" s="89">
        <f>R205/'סכום נכסי הקרן'!$C$42</f>
        <v>3.1852721792207189E-2</v>
      </c>
    </row>
    <row r="206" spans="2:21" s="85" customFormat="1">
      <c r="B206" s="90" t="s">
        <v>926</v>
      </c>
      <c r="C206" s="90" t="s">
        <v>927</v>
      </c>
      <c r="D206" s="90" t="s">
        <v>98</v>
      </c>
      <c r="E206" s="90" t="s">
        <v>121</v>
      </c>
      <c r="F206" s="90" t="s">
        <v>426</v>
      </c>
      <c r="G206" s="90" t="s">
        <v>417</v>
      </c>
      <c r="H206" s="90" t="s">
        <v>208</v>
      </c>
      <c r="I206" s="90" t="s">
        <v>209</v>
      </c>
      <c r="J206" s="90" t="s">
        <v>900</v>
      </c>
      <c r="K206" s="91">
        <v>0.65</v>
      </c>
      <c r="L206" s="90" t="s">
        <v>100</v>
      </c>
      <c r="M206" s="86">
        <v>3.3E-3</v>
      </c>
      <c r="N206" s="86">
        <v>-0.97060000000000002</v>
      </c>
      <c r="O206" s="91">
        <v>800000</v>
      </c>
      <c r="P206" s="91">
        <v>1000.98</v>
      </c>
      <c r="Q206" s="91">
        <v>0</v>
      </c>
      <c r="R206" s="91">
        <v>8007.84</v>
      </c>
      <c r="S206" s="86">
        <v>8.9999999999999998E-4</v>
      </c>
      <c r="T206" s="86">
        <f t="shared" si="8"/>
        <v>2.7852139354432462E-3</v>
      </c>
      <c r="U206" s="86">
        <f>R206/'סכום נכסי הקרן'!$C$42</f>
        <v>3.360488578023163E-4</v>
      </c>
    </row>
    <row r="207" spans="2:21" s="85" customFormat="1">
      <c r="B207" s="90" t="s">
        <v>928</v>
      </c>
      <c r="C207" s="90" t="s">
        <v>929</v>
      </c>
      <c r="D207" s="90" t="s">
        <v>98</v>
      </c>
      <c r="E207" s="90" t="s">
        <v>121</v>
      </c>
      <c r="F207" s="90" t="s">
        <v>426</v>
      </c>
      <c r="G207" s="90" t="s">
        <v>417</v>
      </c>
      <c r="H207" s="90" t="s">
        <v>208</v>
      </c>
      <c r="I207" s="90" t="s">
        <v>209</v>
      </c>
      <c r="J207" s="90" t="s">
        <v>308</v>
      </c>
      <c r="K207" s="91">
        <v>1.66</v>
      </c>
      <c r="L207" s="90" t="s">
        <v>100</v>
      </c>
      <c r="M207" s="86">
        <v>1.8700000000000001E-2</v>
      </c>
      <c r="N207" s="86">
        <v>1.7899999999999999E-2</v>
      </c>
      <c r="O207" s="91">
        <v>20901227.890000001</v>
      </c>
      <c r="P207" s="91">
        <v>100.72</v>
      </c>
      <c r="Q207" s="91">
        <v>0</v>
      </c>
      <c r="R207" s="91">
        <v>21051.716730807999</v>
      </c>
      <c r="S207" s="86">
        <v>2.52E-2</v>
      </c>
      <c r="T207" s="86">
        <f t="shared" si="8"/>
        <v>7.3220162745072552E-3</v>
      </c>
      <c r="U207" s="86">
        <f>R207/'סכום נכסי הקרן'!$C$42</f>
        <v>8.8343490406475893E-4</v>
      </c>
    </row>
    <row r="208" spans="2:21" s="85" customFormat="1">
      <c r="B208" s="90" t="s">
        <v>930</v>
      </c>
      <c r="C208" s="90" t="s">
        <v>931</v>
      </c>
      <c r="D208" s="90" t="s">
        <v>98</v>
      </c>
      <c r="E208" s="90" t="s">
        <v>121</v>
      </c>
      <c r="F208" s="90" t="s">
        <v>426</v>
      </c>
      <c r="G208" s="90" t="s">
        <v>417</v>
      </c>
      <c r="H208" s="90" t="s">
        <v>208</v>
      </c>
      <c r="I208" s="90" t="s">
        <v>209</v>
      </c>
      <c r="J208" s="90" t="s">
        <v>308</v>
      </c>
      <c r="K208" s="91">
        <v>4.37</v>
      </c>
      <c r="L208" s="90" t="s">
        <v>100</v>
      </c>
      <c r="M208" s="86">
        <v>2.6800000000000001E-2</v>
      </c>
      <c r="N208" s="86">
        <v>2.47E-2</v>
      </c>
      <c r="O208" s="91">
        <v>38809868.490000002</v>
      </c>
      <c r="P208" s="91">
        <v>101.73</v>
      </c>
      <c r="Q208" s="91">
        <v>0</v>
      </c>
      <c r="R208" s="91">
        <v>39481.279214877002</v>
      </c>
      <c r="S208" s="86">
        <v>1.9699999999999999E-2</v>
      </c>
      <c r="T208" s="86">
        <f t="shared" si="8"/>
        <v>1.3732018753921309E-2</v>
      </c>
      <c r="U208" s="86">
        <f>R208/'סכום נכסי הקרן'!$C$42</f>
        <v>1.6568311535612283E-3</v>
      </c>
    </row>
    <row r="209" spans="2:21" s="85" customFormat="1">
      <c r="B209" s="90" t="s">
        <v>932</v>
      </c>
      <c r="C209" s="90" t="s">
        <v>933</v>
      </c>
      <c r="D209" s="90" t="s">
        <v>98</v>
      </c>
      <c r="E209" s="90" t="s">
        <v>121</v>
      </c>
      <c r="F209" s="90" t="s">
        <v>934</v>
      </c>
      <c r="G209" s="90" t="s">
        <v>409</v>
      </c>
      <c r="H209" s="90" t="s">
        <v>433</v>
      </c>
      <c r="I209" s="90" t="s">
        <v>148</v>
      </c>
      <c r="J209" s="90" t="s">
        <v>935</v>
      </c>
      <c r="K209" s="91">
        <v>2.35</v>
      </c>
      <c r="L209" s="90" t="s">
        <v>100</v>
      </c>
      <c r="M209" s="86">
        <v>3.3999999999999998E-3</v>
      </c>
      <c r="N209" s="86">
        <v>2.0999999999999999E-3</v>
      </c>
      <c r="O209" s="91">
        <v>10815000</v>
      </c>
      <c r="P209" s="91">
        <v>101.2</v>
      </c>
      <c r="Q209" s="91">
        <v>0</v>
      </c>
      <c r="R209" s="91">
        <v>10944.78</v>
      </c>
      <c r="S209" s="86">
        <v>1.4999999999999999E-2</v>
      </c>
      <c r="T209" s="86">
        <f t="shared" si="8"/>
        <v>3.8067136426752453E-3</v>
      </c>
      <c r="U209" s="86">
        <f>R209/'סכום נכסי הקרן'!$C$42</f>
        <v>4.5929749069632201E-4</v>
      </c>
    </row>
    <row r="210" spans="2:21" s="85" customFormat="1">
      <c r="B210" s="90" t="s">
        <v>936</v>
      </c>
      <c r="C210" s="90" t="s">
        <v>937</v>
      </c>
      <c r="D210" s="90" t="s">
        <v>98</v>
      </c>
      <c r="E210" s="90" t="s">
        <v>121</v>
      </c>
      <c r="F210" s="90" t="s">
        <v>934</v>
      </c>
      <c r="G210" s="90" t="s">
        <v>409</v>
      </c>
      <c r="H210" s="90" t="s">
        <v>433</v>
      </c>
      <c r="I210" s="90" t="s">
        <v>148</v>
      </c>
      <c r="J210" s="90" t="s">
        <v>473</v>
      </c>
      <c r="K210" s="91">
        <v>4.82</v>
      </c>
      <c r="L210" s="90" t="s">
        <v>100</v>
      </c>
      <c r="M210" s="86">
        <v>1.2E-2</v>
      </c>
      <c r="N210" s="86">
        <v>2.7E-2</v>
      </c>
      <c r="O210" s="91">
        <v>3815148</v>
      </c>
      <c r="P210" s="91">
        <v>95.61</v>
      </c>
      <c r="Q210" s="91">
        <v>0</v>
      </c>
      <c r="R210" s="91">
        <v>3647.6630028</v>
      </c>
      <c r="S210" s="86">
        <v>3.4700000000000002E-2</v>
      </c>
      <c r="T210" s="86">
        <f t="shared" si="8"/>
        <v>1.2686969054325906E-3</v>
      </c>
      <c r="U210" s="86">
        <f>R210/'סכום נכסי הקרן'!$C$42</f>
        <v>1.5307411058896123E-4</v>
      </c>
    </row>
    <row r="211" spans="2:21" s="85" customFormat="1">
      <c r="B211" s="90" t="s">
        <v>938</v>
      </c>
      <c r="C211" s="90" t="s">
        <v>939</v>
      </c>
      <c r="D211" s="90" t="s">
        <v>98</v>
      </c>
      <c r="E211" s="90" t="s">
        <v>121</v>
      </c>
      <c r="F211" s="90" t="s">
        <v>430</v>
      </c>
      <c r="G211" s="90" t="s">
        <v>417</v>
      </c>
      <c r="H211" s="90" t="s">
        <v>208</v>
      </c>
      <c r="I211" s="90" t="s">
        <v>209</v>
      </c>
      <c r="J211" s="90" t="s">
        <v>308</v>
      </c>
      <c r="K211" s="91">
        <v>1.96</v>
      </c>
      <c r="L211" s="90" t="s">
        <v>100</v>
      </c>
      <c r="M211" s="86">
        <v>3.0099999999999998E-2</v>
      </c>
      <c r="N211" s="86">
        <v>1.8499999999999999E-2</v>
      </c>
      <c r="O211" s="91">
        <v>18402348</v>
      </c>
      <c r="P211" s="91">
        <v>102.27</v>
      </c>
      <c r="Q211" s="91">
        <v>0</v>
      </c>
      <c r="R211" s="91">
        <v>18820.081299599999</v>
      </c>
      <c r="S211" s="86">
        <v>1.6E-2</v>
      </c>
      <c r="T211" s="86">
        <f t="shared" si="8"/>
        <v>6.5458291751359617E-3</v>
      </c>
      <c r="U211" s="86">
        <f>R211/'סכום נכסי הקרן'!$C$42</f>
        <v>7.8978436438256901E-4</v>
      </c>
    </row>
    <row r="212" spans="2:21" s="85" customFormat="1">
      <c r="B212" s="90" t="s">
        <v>940</v>
      </c>
      <c r="C212" s="90" t="s">
        <v>941</v>
      </c>
      <c r="D212" s="90" t="s">
        <v>98</v>
      </c>
      <c r="E212" s="90" t="s">
        <v>121</v>
      </c>
      <c r="F212" s="90" t="s">
        <v>430</v>
      </c>
      <c r="G212" s="90" t="s">
        <v>417</v>
      </c>
      <c r="H212" s="90" t="s">
        <v>208</v>
      </c>
      <c r="I212" s="90" t="s">
        <v>209</v>
      </c>
      <c r="J212" s="90" t="s">
        <v>308</v>
      </c>
      <c r="K212" s="91">
        <v>1.89</v>
      </c>
      <c r="L212" s="90" t="s">
        <v>100</v>
      </c>
      <c r="M212" s="86">
        <v>2.0199999999999999E-2</v>
      </c>
      <c r="N212" s="86">
        <v>1.89E-2</v>
      </c>
      <c r="O212" s="91">
        <v>11434299</v>
      </c>
      <c r="P212" s="91">
        <v>100.4</v>
      </c>
      <c r="Q212" s="91">
        <v>0</v>
      </c>
      <c r="R212" s="91">
        <v>11480.036195999999</v>
      </c>
      <c r="S212" s="86">
        <v>6.7999999999999996E-3</v>
      </c>
      <c r="T212" s="86">
        <f t="shared" si="8"/>
        <v>3.9928815751178936E-3</v>
      </c>
      <c r="U212" s="86">
        <f>R212/'סכום נכסי הקרן'!$C$42</f>
        <v>4.8175950708244012E-4</v>
      </c>
    </row>
    <row r="213" spans="2:21" s="85" customFormat="1">
      <c r="B213" s="90" t="s">
        <v>942</v>
      </c>
      <c r="C213" s="90" t="s">
        <v>943</v>
      </c>
      <c r="D213" s="90" t="s">
        <v>98</v>
      </c>
      <c r="E213" s="90" t="s">
        <v>121</v>
      </c>
      <c r="F213" s="90" t="s">
        <v>430</v>
      </c>
      <c r="G213" s="90" t="s">
        <v>417</v>
      </c>
      <c r="H213" s="90" t="s">
        <v>208</v>
      </c>
      <c r="I213" s="90" t="s">
        <v>209</v>
      </c>
      <c r="J213" s="90" t="s">
        <v>270</v>
      </c>
      <c r="K213" s="91">
        <v>5.42</v>
      </c>
      <c r="L213" s="90" t="s">
        <v>100</v>
      </c>
      <c r="M213" s="86">
        <v>2.76E-2</v>
      </c>
      <c r="N213" s="86">
        <v>2.6599999999999999E-2</v>
      </c>
      <c r="O213" s="91">
        <v>6500000</v>
      </c>
      <c r="P213" s="91">
        <v>100.66</v>
      </c>
      <c r="Q213" s="91">
        <v>0</v>
      </c>
      <c r="R213" s="91">
        <v>6542.9</v>
      </c>
      <c r="S213" s="86">
        <v>4.8999999999999998E-3</v>
      </c>
      <c r="T213" s="86">
        <f t="shared" si="8"/>
        <v>2.2756918542592777E-3</v>
      </c>
      <c r="U213" s="86">
        <f>R213/'סכום נכסי הקרן'!$C$42</f>
        <v>2.7457267774016152E-4</v>
      </c>
    </row>
    <row r="214" spans="2:21" s="85" customFormat="1">
      <c r="B214" s="90" t="s">
        <v>944</v>
      </c>
      <c r="C214" s="90" t="s">
        <v>945</v>
      </c>
      <c r="D214" s="90" t="s">
        <v>98</v>
      </c>
      <c r="E214" s="90" t="s">
        <v>121</v>
      </c>
      <c r="F214" s="90" t="s">
        <v>442</v>
      </c>
      <c r="G214" s="90" t="s">
        <v>417</v>
      </c>
      <c r="H214" s="90" t="s">
        <v>433</v>
      </c>
      <c r="I214" s="90" t="s">
        <v>148</v>
      </c>
      <c r="J214" s="90" t="s">
        <v>308</v>
      </c>
      <c r="K214" s="91">
        <v>2.4</v>
      </c>
      <c r="L214" s="90" t="s">
        <v>100</v>
      </c>
      <c r="M214" s="86">
        <v>1.09E-2</v>
      </c>
      <c r="N214" s="86">
        <v>1.9099999999999999E-2</v>
      </c>
      <c r="O214" s="91">
        <v>4503271</v>
      </c>
      <c r="P214" s="91">
        <v>98.68</v>
      </c>
      <c r="Q214" s="91">
        <v>0</v>
      </c>
      <c r="R214" s="91">
        <v>4443.8278227999999</v>
      </c>
      <c r="S214" s="86">
        <v>5.8999999999999999E-3</v>
      </c>
      <c r="T214" s="86">
        <f t="shared" si="8"/>
        <v>1.5456116978826975E-3</v>
      </c>
      <c r="U214" s="86">
        <f>R214/'סכום נכסי הקרן'!$C$42</f>
        <v>1.864851525657473E-4</v>
      </c>
    </row>
    <row r="215" spans="2:21" s="85" customFormat="1">
      <c r="B215" s="90" t="s">
        <v>946</v>
      </c>
      <c r="C215" s="90" t="s">
        <v>947</v>
      </c>
      <c r="D215" s="90" t="s">
        <v>98</v>
      </c>
      <c r="E215" s="90" t="s">
        <v>121</v>
      </c>
      <c r="F215" s="90" t="s">
        <v>442</v>
      </c>
      <c r="G215" s="90" t="s">
        <v>417</v>
      </c>
      <c r="H215" s="90" t="s">
        <v>208</v>
      </c>
      <c r="I215" s="90" t="s">
        <v>209</v>
      </c>
      <c r="J215" s="90" t="s">
        <v>308</v>
      </c>
      <c r="K215" s="91">
        <v>3.02</v>
      </c>
      <c r="L215" s="90" t="s">
        <v>100</v>
      </c>
      <c r="M215" s="86">
        <v>2.98E-2</v>
      </c>
      <c r="N215" s="86">
        <v>2.1499999999999998E-2</v>
      </c>
      <c r="O215" s="91">
        <v>20357853</v>
      </c>
      <c r="P215" s="91">
        <v>104.96</v>
      </c>
      <c r="Q215" s="91">
        <v>0</v>
      </c>
      <c r="R215" s="91">
        <v>21367.602508799999</v>
      </c>
      <c r="S215" s="86">
        <v>8.0000000000000002E-3</v>
      </c>
      <c r="T215" s="86">
        <f t="shared" si="8"/>
        <v>7.4318847872237494E-3</v>
      </c>
      <c r="U215" s="86">
        <f>R215/'סכום נכסי הקרן'!$C$42</f>
        <v>8.9669104490800854E-4</v>
      </c>
    </row>
    <row r="216" spans="2:21" s="85" customFormat="1">
      <c r="B216" s="90" t="s">
        <v>948</v>
      </c>
      <c r="C216" s="90" t="s">
        <v>949</v>
      </c>
      <c r="D216" s="90" t="s">
        <v>98</v>
      </c>
      <c r="E216" s="90" t="s">
        <v>121</v>
      </c>
      <c r="F216" s="90" t="s">
        <v>442</v>
      </c>
      <c r="G216" s="90" t="s">
        <v>417</v>
      </c>
      <c r="H216" s="90" t="s">
        <v>208</v>
      </c>
      <c r="I216" s="90" t="s">
        <v>209</v>
      </c>
      <c r="J216" s="90" t="s">
        <v>270</v>
      </c>
      <c r="K216" s="91">
        <v>0.19</v>
      </c>
      <c r="L216" s="90" t="s">
        <v>100</v>
      </c>
      <c r="M216" s="86">
        <v>2.47E-2</v>
      </c>
      <c r="N216" s="86">
        <v>3.0999999999999999E-3</v>
      </c>
      <c r="O216" s="91">
        <v>16029697</v>
      </c>
      <c r="P216" s="91">
        <v>102.41</v>
      </c>
      <c r="Q216" s="91">
        <v>0</v>
      </c>
      <c r="R216" s="91">
        <v>16416.0126977</v>
      </c>
      <c r="S216" s="86">
        <v>4.7999999999999996E-3</v>
      </c>
      <c r="T216" s="86">
        <f t="shared" si="8"/>
        <v>5.7096679416730753E-3</v>
      </c>
      <c r="U216" s="86">
        <f>R216/'סכום נכסי הקרן'!$C$42</f>
        <v>6.8889766987482342E-4</v>
      </c>
    </row>
    <row r="217" spans="2:21" s="85" customFormat="1">
      <c r="B217" s="90" t="s">
        <v>950</v>
      </c>
      <c r="C217" s="90" t="s">
        <v>951</v>
      </c>
      <c r="D217" s="90" t="s">
        <v>98</v>
      </c>
      <c r="E217" s="90" t="s">
        <v>121</v>
      </c>
      <c r="F217" s="90" t="s">
        <v>952</v>
      </c>
      <c r="G217" s="90" t="s">
        <v>498</v>
      </c>
      <c r="H217" s="90" t="s">
        <v>208</v>
      </c>
      <c r="I217" s="90" t="s">
        <v>209</v>
      </c>
      <c r="J217" s="90" t="s">
        <v>308</v>
      </c>
      <c r="K217" s="91">
        <v>3.15</v>
      </c>
      <c r="L217" s="90" t="s">
        <v>100</v>
      </c>
      <c r="M217" s="86">
        <v>1.44E-2</v>
      </c>
      <c r="N217" s="86">
        <v>2.0500000000000001E-2</v>
      </c>
      <c r="O217" s="91">
        <v>5960542.3099999996</v>
      </c>
      <c r="P217" s="91">
        <v>98.13</v>
      </c>
      <c r="Q217" s="91">
        <v>0</v>
      </c>
      <c r="R217" s="91">
        <v>5849.0801688029997</v>
      </c>
      <c r="S217" s="86">
        <v>9.9000000000000008E-3</v>
      </c>
      <c r="T217" s="86">
        <f t="shared" si="8"/>
        <v>2.0343737631714483E-3</v>
      </c>
      <c r="U217" s="86">
        <f>R217/'סכום נכסי הקרן'!$C$42</f>
        <v>2.4545654132955043E-4</v>
      </c>
    </row>
    <row r="218" spans="2:21" s="85" customFormat="1">
      <c r="B218" s="90" t="s">
        <v>953</v>
      </c>
      <c r="C218" s="90" t="s">
        <v>954</v>
      </c>
      <c r="D218" s="90" t="s">
        <v>98</v>
      </c>
      <c r="E218" s="90" t="s">
        <v>121</v>
      </c>
      <c r="F218" s="90" t="s">
        <v>479</v>
      </c>
      <c r="G218" s="90" t="s">
        <v>417</v>
      </c>
      <c r="H218" s="90" t="s">
        <v>208</v>
      </c>
      <c r="I218" s="90" t="s">
        <v>209</v>
      </c>
      <c r="J218" s="90" t="s">
        <v>448</v>
      </c>
      <c r="K218" s="91">
        <v>4.8099999999999996</v>
      </c>
      <c r="L218" s="90" t="s">
        <v>100</v>
      </c>
      <c r="M218" s="86">
        <v>2.5000000000000001E-2</v>
      </c>
      <c r="N218" s="86">
        <v>2.5600000000000001E-2</v>
      </c>
      <c r="O218" s="91">
        <v>7859000</v>
      </c>
      <c r="P218" s="91">
        <v>100.46</v>
      </c>
      <c r="Q218" s="91">
        <v>0</v>
      </c>
      <c r="R218" s="91">
        <v>7895.1513999999997</v>
      </c>
      <c r="S218" s="86">
        <v>2.3999999999999998E-3</v>
      </c>
      <c r="T218" s="86">
        <f t="shared" si="8"/>
        <v>2.7460196134930586E-3</v>
      </c>
      <c r="U218" s="86">
        <f>R218/'סכום נכסי הקרן'!$C$42</f>
        <v>3.3131988278316726E-4</v>
      </c>
    </row>
    <row r="219" spans="2:21" s="85" customFormat="1">
      <c r="B219" s="90" t="s">
        <v>955</v>
      </c>
      <c r="C219" s="90" t="s">
        <v>956</v>
      </c>
      <c r="D219" s="90" t="s">
        <v>98</v>
      </c>
      <c r="E219" s="90" t="s">
        <v>121</v>
      </c>
      <c r="F219" s="90" t="s">
        <v>957</v>
      </c>
      <c r="G219" s="90" t="s">
        <v>417</v>
      </c>
      <c r="H219" s="90" t="s">
        <v>493</v>
      </c>
      <c r="I219" s="90" t="s">
        <v>209</v>
      </c>
      <c r="J219" s="90" t="s">
        <v>958</v>
      </c>
      <c r="K219" s="91">
        <v>0.19</v>
      </c>
      <c r="L219" s="90" t="s">
        <v>100</v>
      </c>
      <c r="M219" s="86">
        <v>6.4000000000000001E-2</v>
      </c>
      <c r="N219" s="86">
        <v>6.4999999999999997E-3</v>
      </c>
      <c r="O219" s="91">
        <v>1755195.82</v>
      </c>
      <c r="P219" s="91">
        <v>103.07</v>
      </c>
      <c r="Q219" s="91">
        <v>0</v>
      </c>
      <c r="R219" s="91">
        <v>1809.080331674</v>
      </c>
      <c r="S219" s="86">
        <v>2.1600000000000001E-2</v>
      </c>
      <c r="T219" s="86">
        <f t="shared" si="8"/>
        <v>6.2921783528575935E-4</v>
      </c>
      <c r="U219" s="86">
        <f>R219/'סכום נכסי הקרן'!$C$42</f>
        <v>7.5918022729185803E-5</v>
      </c>
    </row>
    <row r="220" spans="2:21" s="85" customFormat="1">
      <c r="B220" s="90" t="s">
        <v>959</v>
      </c>
      <c r="C220" s="90" t="s">
        <v>960</v>
      </c>
      <c r="D220" s="90" t="s">
        <v>98</v>
      </c>
      <c r="E220" s="90" t="s">
        <v>121</v>
      </c>
      <c r="F220" s="90" t="s">
        <v>502</v>
      </c>
      <c r="G220" s="90" t="s">
        <v>503</v>
      </c>
      <c r="H220" s="90" t="s">
        <v>493</v>
      </c>
      <c r="I220" s="90" t="s">
        <v>209</v>
      </c>
      <c r="J220" s="90" t="s">
        <v>270</v>
      </c>
      <c r="K220" s="91">
        <v>1.03</v>
      </c>
      <c r="L220" s="90" t="s">
        <v>100</v>
      </c>
      <c r="M220" s="86">
        <v>4.8000000000000001E-2</v>
      </c>
      <c r="N220" s="86">
        <v>1.2800000000000001E-2</v>
      </c>
      <c r="O220" s="91">
        <v>17377537.98</v>
      </c>
      <c r="P220" s="91">
        <v>103.44</v>
      </c>
      <c r="Q220" s="91">
        <v>417.04577</v>
      </c>
      <c r="R220" s="91">
        <v>18392.371056512002</v>
      </c>
      <c r="S220" s="86">
        <v>1.2800000000000001E-2</v>
      </c>
      <c r="T220" s="86">
        <f t="shared" si="8"/>
        <v>6.3970668959969544E-3</v>
      </c>
      <c r="U220" s="86">
        <f>R220/'סכום נכסי הקרן'!$C$42</f>
        <v>7.7183551192546796E-4</v>
      </c>
    </row>
    <row r="221" spans="2:21" s="85" customFormat="1">
      <c r="B221" s="90" t="s">
        <v>961</v>
      </c>
      <c r="C221" s="90" t="s">
        <v>962</v>
      </c>
      <c r="D221" s="90" t="s">
        <v>98</v>
      </c>
      <c r="E221" s="90" t="s">
        <v>121</v>
      </c>
      <c r="F221" s="90" t="s">
        <v>502</v>
      </c>
      <c r="G221" s="90" t="s">
        <v>503</v>
      </c>
      <c r="H221" s="90" t="s">
        <v>493</v>
      </c>
      <c r="I221" s="90" t="s">
        <v>209</v>
      </c>
      <c r="J221" s="90" t="s">
        <v>308</v>
      </c>
      <c r="K221" s="91">
        <v>1.94</v>
      </c>
      <c r="L221" s="90" t="s">
        <v>100</v>
      </c>
      <c r="M221" s="86">
        <v>2.5499999999999998E-2</v>
      </c>
      <c r="N221" s="86">
        <v>1.6299999999999999E-2</v>
      </c>
      <c r="O221" s="91">
        <v>12934</v>
      </c>
      <c r="P221" s="91">
        <v>101.87</v>
      </c>
      <c r="Q221" s="91">
        <v>0</v>
      </c>
      <c r="R221" s="91">
        <v>13.1758658</v>
      </c>
      <c r="S221" s="86">
        <v>0</v>
      </c>
      <c r="T221" s="86">
        <f t="shared" si="8"/>
        <v>4.5827095743284179E-6</v>
      </c>
      <c r="U221" s="86">
        <f>R221/'סכום נכסי הקרן'!$C$42</f>
        <v>5.5292496511501253E-7</v>
      </c>
    </row>
    <row r="222" spans="2:21" s="85" customFormat="1">
      <c r="B222" s="90" t="s">
        <v>963</v>
      </c>
      <c r="C222" s="90" t="s">
        <v>964</v>
      </c>
      <c r="D222" s="90" t="s">
        <v>98</v>
      </c>
      <c r="E222" s="90" t="s">
        <v>121</v>
      </c>
      <c r="F222" s="90" t="s">
        <v>513</v>
      </c>
      <c r="G222" s="90" t="s">
        <v>498</v>
      </c>
      <c r="H222" s="90" t="s">
        <v>514</v>
      </c>
      <c r="I222" s="90" t="s">
        <v>148</v>
      </c>
      <c r="J222" s="90" t="s">
        <v>308</v>
      </c>
      <c r="K222" s="91">
        <v>1.72</v>
      </c>
      <c r="L222" s="90" t="s">
        <v>100</v>
      </c>
      <c r="M222" s="86">
        <v>1.6299999999999999E-2</v>
      </c>
      <c r="N222" s="86">
        <v>1.9599999999999999E-2</v>
      </c>
      <c r="O222" s="91">
        <v>12978653.25</v>
      </c>
      <c r="P222" s="91">
        <v>99.84</v>
      </c>
      <c r="Q222" s="91">
        <v>0</v>
      </c>
      <c r="R222" s="91">
        <v>12957.8874048</v>
      </c>
      <c r="S222" s="86">
        <v>4.1500000000000002E-2</v>
      </c>
      <c r="T222" s="86">
        <f t="shared" si="8"/>
        <v>4.5068943152902011E-3</v>
      </c>
      <c r="U222" s="86">
        <f>R222/'סכום נכסי הקרן'!$C$42</f>
        <v>5.4377750578358955E-4</v>
      </c>
    </row>
    <row r="223" spans="2:21" s="85" customFormat="1">
      <c r="B223" s="90" t="s">
        <v>965</v>
      </c>
      <c r="C223" s="90" t="s">
        <v>966</v>
      </c>
      <c r="D223" s="90" t="s">
        <v>98</v>
      </c>
      <c r="E223" s="90" t="s">
        <v>121</v>
      </c>
      <c r="F223" s="90" t="s">
        <v>483</v>
      </c>
      <c r="G223" s="90" t="s">
        <v>417</v>
      </c>
      <c r="H223" s="90" t="s">
        <v>493</v>
      </c>
      <c r="I223" s="90" t="s">
        <v>209</v>
      </c>
      <c r="J223" s="90" t="s">
        <v>967</v>
      </c>
      <c r="K223" s="91">
        <v>0.65</v>
      </c>
      <c r="L223" s="90" t="s">
        <v>100</v>
      </c>
      <c r="M223" s="86">
        <v>6.5000000000000002E-2</v>
      </c>
      <c r="N223" s="86">
        <v>1.26E-2</v>
      </c>
      <c r="O223" s="91">
        <v>4239527.37</v>
      </c>
      <c r="P223" s="91">
        <v>108.86</v>
      </c>
      <c r="Q223" s="91">
        <v>0</v>
      </c>
      <c r="R223" s="91">
        <v>4615.1494949819999</v>
      </c>
      <c r="S223" s="86">
        <v>2.8000000000000001E-2</v>
      </c>
      <c r="T223" s="86">
        <f t="shared" si="8"/>
        <v>1.6051992406913382E-3</v>
      </c>
      <c r="U223" s="86">
        <f>R223/'סכום נכסי הקרן'!$C$42</f>
        <v>1.9367466337684542E-4</v>
      </c>
    </row>
    <row r="224" spans="2:21" s="85" customFormat="1">
      <c r="B224" s="90" t="s">
        <v>968</v>
      </c>
      <c r="C224" s="90" t="s">
        <v>969</v>
      </c>
      <c r="D224" s="90" t="s">
        <v>98</v>
      </c>
      <c r="E224" s="90" t="s">
        <v>121</v>
      </c>
      <c r="F224" s="90" t="s">
        <v>970</v>
      </c>
      <c r="G224" s="90" t="s">
        <v>971</v>
      </c>
      <c r="H224" s="90" t="s">
        <v>493</v>
      </c>
      <c r="I224" s="90" t="s">
        <v>209</v>
      </c>
      <c r="J224" s="90" t="s">
        <v>308</v>
      </c>
      <c r="K224" s="91">
        <v>3.26</v>
      </c>
      <c r="L224" s="90" t="s">
        <v>100</v>
      </c>
      <c r="M224" s="86">
        <v>2.6100000000000002E-2</v>
      </c>
      <c r="N224" s="86">
        <v>2.2599999999999999E-2</v>
      </c>
      <c r="O224" s="91">
        <v>9954207.6300000008</v>
      </c>
      <c r="P224" s="91">
        <v>101.83</v>
      </c>
      <c r="Q224" s="91">
        <v>0</v>
      </c>
      <c r="R224" s="91">
        <v>10136.369629629</v>
      </c>
      <c r="S224" s="86">
        <v>1.83E-2</v>
      </c>
      <c r="T224" s="86">
        <f t="shared" si="8"/>
        <v>3.5255397144856025E-3</v>
      </c>
      <c r="U224" s="86">
        <f>R224/'סכום נכסי הקרן'!$C$42</f>
        <v>4.2537256442422836E-4</v>
      </c>
    </row>
    <row r="225" spans="2:21" s="85" customFormat="1">
      <c r="B225" s="90" t="s">
        <v>972</v>
      </c>
      <c r="C225" s="90" t="s">
        <v>973</v>
      </c>
      <c r="D225" s="90" t="s">
        <v>98</v>
      </c>
      <c r="E225" s="90" t="s">
        <v>121</v>
      </c>
      <c r="F225" s="90" t="s">
        <v>970</v>
      </c>
      <c r="G225" s="90" t="s">
        <v>971</v>
      </c>
      <c r="H225" s="90" t="s">
        <v>493</v>
      </c>
      <c r="I225" s="90" t="s">
        <v>209</v>
      </c>
      <c r="J225" s="90" t="s">
        <v>308</v>
      </c>
      <c r="K225" s="91">
        <v>8.27</v>
      </c>
      <c r="L225" s="90" t="s">
        <v>100</v>
      </c>
      <c r="M225" s="86">
        <v>1.9E-2</v>
      </c>
      <c r="N225" s="86">
        <v>3.0700000000000002E-2</v>
      </c>
      <c r="O225" s="91">
        <v>16564</v>
      </c>
      <c r="P225" s="91">
        <v>91.35</v>
      </c>
      <c r="Q225" s="91">
        <v>0</v>
      </c>
      <c r="R225" s="91">
        <v>15.131214</v>
      </c>
      <c r="S225" s="86">
        <v>0</v>
      </c>
      <c r="T225" s="86">
        <f t="shared" si="8"/>
        <v>5.2628009666744019E-6</v>
      </c>
      <c r="U225" s="86">
        <f>R225/'סכום נכסי הקרן'!$C$42</f>
        <v>6.3498111623888802E-7</v>
      </c>
    </row>
    <row r="226" spans="2:21" s="85" customFormat="1">
      <c r="B226" s="90" t="s">
        <v>974</v>
      </c>
      <c r="C226" s="90" t="s">
        <v>975</v>
      </c>
      <c r="D226" s="90" t="s">
        <v>98</v>
      </c>
      <c r="E226" s="90" t="s">
        <v>121</v>
      </c>
      <c r="F226" s="90" t="s">
        <v>976</v>
      </c>
      <c r="G226" s="90" t="s">
        <v>977</v>
      </c>
      <c r="H226" s="90" t="s">
        <v>493</v>
      </c>
      <c r="I226" s="90" t="s">
        <v>209</v>
      </c>
      <c r="J226" s="90" t="s">
        <v>308</v>
      </c>
      <c r="K226" s="91">
        <v>1.1599999999999999</v>
      </c>
      <c r="L226" s="90" t="s">
        <v>100</v>
      </c>
      <c r="M226" s="86">
        <v>1.0500000000000001E-2</v>
      </c>
      <c r="N226" s="86">
        <v>6.4999999999999997E-3</v>
      </c>
      <c r="O226" s="91">
        <v>4059142.8</v>
      </c>
      <c r="P226" s="91">
        <v>100.81</v>
      </c>
      <c r="Q226" s="91">
        <v>0</v>
      </c>
      <c r="R226" s="91">
        <v>4092.0218566799999</v>
      </c>
      <c r="S226" s="86">
        <v>1.3100000000000001E-2</v>
      </c>
      <c r="T226" s="86">
        <f t="shared" si="8"/>
        <v>1.4232497526628256E-3</v>
      </c>
      <c r="U226" s="86">
        <f>R226/'סכום נכסי הקרן'!$C$42</f>
        <v>1.7172162169067158E-4</v>
      </c>
    </row>
    <row r="227" spans="2:21" s="85" customFormat="1">
      <c r="B227" s="90" t="s">
        <v>978</v>
      </c>
      <c r="C227" s="90" t="s">
        <v>979</v>
      </c>
      <c r="D227" s="90" t="s">
        <v>98</v>
      </c>
      <c r="E227" s="90" t="s">
        <v>121</v>
      </c>
      <c r="F227" s="90" t="s">
        <v>980</v>
      </c>
      <c r="G227" s="90" t="s">
        <v>646</v>
      </c>
      <c r="H227" s="90" t="s">
        <v>545</v>
      </c>
      <c r="I227" s="90" t="s">
        <v>209</v>
      </c>
      <c r="J227" s="90" t="s">
        <v>308</v>
      </c>
      <c r="K227" s="91">
        <v>9.36</v>
      </c>
      <c r="L227" s="90" t="s">
        <v>100</v>
      </c>
      <c r="M227" s="86">
        <v>2.4E-2</v>
      </c>
      <c r="N227" s="86">
        <v>3.5499999999999997E-2</v>
      </c>
      <c r="O227" s="91">
        <v>18135</v>
      </c>
      <c r="P227" s="91">
        <v>90.63</v>
      </c>
      <c r="Q227" s="91">
        <v>0</v>
      </c>
      <c r="R227" s="91">
        <v>16.435750500000001</v>
      </c>
      <c r="S227" s="86">
        <v>0</v>
      </c>
      <c r="T227" s="86">
        <f t="shared" si="8"/>
        <v>5.7165329642036191E-6</v>
      </c>
      <c r="U227" s="86">
        <f>R227/'סכום נכסי הקרן'!$C$42</f>
        <v>6.8972596638404972E-7</v>
      </c>
    </row>
    <row r="228" spans="2:21" s="85" customFormat="1">
      <c r="B228" s="90" t="s">
        <v>981</v>
      </c>
      <c r="C228" s="90" t="s">
        <v>982</v>
      </c>
      <c r="D228" s="90" t="s">
        <v>98</v>
      </c>
      <c r="E228" s="90" t="s">
        <v>121</v>
      </c>
      <c r="F228" s="90" t="s">
        <v>983</v>
      </c>
      <c r="G228" s="90" t="s">
        <v>977</v>
      </c>
      <c r="H228" s="90" t="s">
        <v>545</v>
      </c>
      <c r="I228" s="90" t="s">
        <v>209</v>
      </c>
      <c r="J228" s="90" t="s">
        <v>308</v>
      </c>
      <c r="K228" s="91">
        <v>3.59</v>
      </c>
      <c r="L228" s="90" t="s">
        <v>100</v>
      </c>
      <c r="M228" s="86">
        <v>1.0800000000000001E-2</v>
      </c>
      <c r="N228" s="86">
        <v>2.24E-2</v>
      </c>
      <c r="O228" s="91">
        <v>4947793</v>
      </c>
      <c r="P228" s="91">
        <v>96.21</v>
      </c>
      <c r="Q228" s="91">
        <v>0</v>
      </c>
      <c r="R228" s="91">
        <v>4760.2716453000003</v>
      </c>
      <c r="S228" s="86">
        <v>3.3E-3</v>
      </c>
      <c r="T228" s="86">
        <f t="shared" si="8"/>
        <v>1.6556743045546504E-3</v>
      </c>
      <c r="U228" s="86">
        <f>R228/'סכום נכסי הקרן'!$C$42</f>
        <v>1.9976471173647548E-4</v>
      </c>
    </row>
    <row r="229" spans="2:21" s="85" customFormat="1">
      <c r="B229" s="90" t="s">
        <v>984</v>
      </c>
      <c r="C229" s="90" t="s">
        <v>985</v>
      </c>
      <c r="D229" s="90" t="s">
        <v>98</v>
      </c>
      <c r="E229" s="90" t="s">
        <v>121</v>
      </c>
      <c r="F229" s="90" t="s">
        <v>544</v>
      </c>
      <c r="G229" s="90" t="s">
        <v>498</v>
      </c>
      <c r="H229" s="90" t="s">
        <v>545</v>
      </c>
      <c r="I229" s="90" t="s">
        <v>209</v>
      </c>
      <c r="J229" s="90" t="s">
        <v>308</v>
      </c>
      <c r="K229" s="91">
        <v>2.2000000000000002</v>
      </c>
      <c r="L229" s="90" t="s">
        <v>100</v>
      </c>
      <c r="M229" s="86">
        <v>3.39E-2</v>
      </c>
      <c r="N229" s="86">
        <v>2.2100000000000002E-2</v>
      </c>
      <c r="O229" s="91">
        <v>20543.330000000002</v>
      </c>
      <c r="P229" s="91">
        <v>103.35</v>
      </c>
      <c r="Q229" s="91">
        <v>0</v>
      </c>
      <c r="R229" s="91">
        <v>21.231531555</v>
      </c>
      <c r="S229" s="86">
        <v>0</v>
      </c>
      <c r="T229" s="86">
        <f t="shared" si="8"/>
        <v>7.384557828052136E-6</v>
      </c>
      <c r="U229" s="86">
        <f>R229/'סכום נכסי הקרן'!$C$42</f>
        <v>8.9098082984320186E-7</v>
      </c>
    </row>
    <row r="230" spans="2:21" s="85" customFormat="1">
      <c r="B230" s="90" t="s">
        <v>986</v>
      </c>
      <c r="C230" s="90" t="s">
        <v>987</v>
      </c>
      <c r="D230" s="90" t="s">
        <v>98</v>
      </c>
      <c r="E230" s="90" t="s">
        <v>121</v>
      </c>
      <c r="F230" s="90" t="s">
        <v>544</v>
      </c>
      <c r="G230" s="90" t="s">
        <v>498</v>
      </c>
      <c r="H230" s="90" t="s">
        <v>545</v>
      </c>
      <c r="I230" s="90" t="s">
        <v>209</v>
      </c>
      <c r="J230" s="90" t="s">
        <v>308</v>
      </c>
      <c r="K230" s="91">
        <v>7.5</v>
      </c>
      <c r="L230" s="90" t="s">
        <v>100</v>
      </c>
      <c r="M230" s="86">
        <v>2.4400000000000002E-2</v>
      </c>
      <c r="N230" s="86">
        <v>3.4500000000000003E-2</v>
      </c>
      <c r="O230" s="91">
        <v>18920</v>
      </c>
      <c r="P230" s="91">
        <v>93.42</v>
      </c>
      <c r="Q230" s="91">
        <v>0</v>
      </c>
      <c r="R230" s="91">
        <v>17.675063999999999</v>
      </c>
      <c r="S230" s="86">
        <v>0</v>
      </c>
      <c r="T230" s="86">
        <f t="shared" si="8"/>
        <v>6.1475796922330169E-6</v>
      </c>
      <c r="U230" s="86">
        <f>R230/'סכום נכסי הקרן'!$C$42</f>
        <v>7.4173373453800759E-7</v>
      </c>
    </row>
    <row r="231" spans="2:21" s="85" customFormat="1">
      <c r="B231" s="90" t="s">
        <v>988</v>
      </c>
      <c r="C231" s="90" t="s">
        <v>989</v>
      </c>
      <c r="D231" s="90" t="s">
        <v>98</v>
      </c>
      <c r="E231" s="90" t="s">
        <v>121</v>
      </c>
      <c r="F231" s="90" t="s">
        <v>990</v>
      </c>
      <c r="G231" s="90" t="s">
        <v>762</v>
      </c>
      <c r="H231" s="90" t="s">
        <v>545</v>
      </c>
      <c r="I231" s="90" t="s">
        <v>209</v>
      </c>
      <c r="J231" s="90" t="s">
        <v>473</v>
      </c>
      <c r="K231" s="91">
        <v>1.1599999999999999</v>
      </c>
      <c r="L231" s="90" t="s">
        <v>100</v>
      </c>
      <c r="M231" s="86">
        <v>1.9099999999999999E-2</v>
      </c>
      <c r="N231" s="86">
        <v>1.7399999999999999E-2</v>
      </c>
      <c r="O231" s="91">
        <v>9384381.9800000004</v>
      </c>
      <c r="P231" s="91">
        <v>100.54</v>
      </c>
      <c r="Q231" s="91">
        <v>0</v>
      </c>
      <c r="R231" s="91">
        <v>9435.0576426919997</v>
      </c>
      <c r="S231" s="86">
        <v>2.5600000000000001E-2</v>
      </c>
      <c r="T231" s="86">
        <f t="shared" si="8"/>
        <v>3.2816157700623467E-3</v>
      </c>
      <c r="U231" s="86">
        <f>R231/'סכום נכסי הקרן'!$C$42</f>
        <v>3.9594201983626808E-4</v>
      </c>
    </row>
    <row r="232" spans="2:21" s="85" customFormat="1">
      <c r="B232" s="90" t="s">
        <v>991</v>
      </c>
      <c r="C232" s="90" t="s">
        <v>992</v>
      </c>
      <c r="D232" s="90" t="s">
        <v>98</v>
      </c>
      <c r="E232" s="90" t="s">
        <v>121</v>
      </c>
      <c r="F232" s="90" t="s">
        <v>990</v>
      </c>
      <c r="G232" s="90" t="s">
        <v>762</v>
      </c>
      <c r="H232" s="90" t="s">
        <v>545</v>
      </c>
      <c r="I232" s="90" t="s">
        <v>209</v>
      </c>
      <c r="J232" s="90" t="s">
        <v>308</v>
      </c>
      <c r="K232" s="91">
        <v>4.21</v>
      </c>
      <c r="L232" s="90" t="s">
        <v>100</v>
      </c>
      <c r="M232" s="86">
        <v>1.6400000000000001E-2</v>
      </c>
      <c r="N232" s="86">
        <v>2.8899999999999999E-2</v>
      </c>
      <c r="O232" s="91">
        <v>4884017.25</v>
      </c>
      <c r="P232" s="91">
        <v>95.21</v>
      </c>
      <c r="Q232" s="91">
        <v>0</v>
      </c>
      <c r="R232" s="91">
        <v>4650.0728237249996</v>
      </c>
      <c r="S232" s="86">
        <v>2.2599999999999999E-2</v>
      </c>
      <c r="T232" s="86">
        <f t="shared" si="8"/>
        <v>1.6173459546475447E-3</v>
      </c>
      <c r="U232" s="86">
        <f>R232/'סכום נכסי הקרן'!$C$42</f>
        <v>1.9514022022297869E-4</v>
      </c>
    </row>
    <row r="233" spans="2:21" s="85" customFormat="1">
      <c r="B233" s="90" t="s">
        <v>993</v>
      </c>
      <c r="C233" s="90" t="s">
        <v>994</v>
      </c>
      <c r="D233" s="90" t="s">
        <v>98</v>
      </c>
      <c r="E233" s="90" t="s">
        <v>121</v>
      </c>
      <c r="F233" s="90" t="s">
        <v>561</v>
      </c>
      <c r="G233" s="90" t="s">
        <v>498</v>
      </c>
      <c r="H233" s="90" t="s">
        <v>545</v>
      </c>
      <c r="I233" s="90" t="s">
        <v>209</v>
      </c>
      <c r="J233" s="90" t="s">
        <v>413</v>
      </c>
      <c r="K233" s="91">
        <v>1.1599999999999999</v>
      </c>
      <c r="L233" s="90" t="s">
        <v>100</v>
      </c>
      <c r="M233" s="86">
        <v>3.5000000000000003E-2</v>
      </c>
      <c r="N233" s="86">
        <v>1.38E-2</v>
      </c>
      <c r="O233" s="91">
        <v>210895</v>
      </c>
      <c r="P233" s="91">
        <v>103.32</v>
      </c>
      <c r="Q233" s="91">
        <v>0</v>
      </c>
      <c r="R233" s="91">
        <v>217.896714</v>
      </c>
      <c r="S233" s="86">
        <v>1.6999999999999999E-3</v>
      </c>
      <c r="T233" s="86">
        <f t="shared" si="8"/>
        <v>7.5786849427572411E-5</v>
      </c>
      <c r="U233" s="86">
        <f>R233/'סכום נכסי הקרן'!$C$42</f>
        <v>9.1440315813725024E-6</v>
      </c>
    </row>
    <row r="234" spans="2:21" s="85" customFormat="1">
      <c r="B234" s="90" t="s">
        <v>995</v>
      </c>
      <c r="C234" s="90" t="s">
        <v>996</v>
      </c>
      <c r="D234" s="90" t="s">
        <v>98</v>
      </c>
      <c r="E234" s="90" t="s">
        <v>121</v>
      </c>
      <c r="F234" s="90" t="s">
        <v>576</v>
      </c>
      <c r="G234" s="90" t="s">
        <v>498</v>
      </c>
      <c r="H234" s="90" t="s">
        <v>545</v>
      </c>
      <c r="I234" s="90" t="s">
        <v>209</v>
      </c>
      <c r="J234" s="90" t="s">
        <v>308</v>
      </c>
      <c r="K234" s="91">
        <v>6.73</v>
      </c>
      <c r="L234" s="90" t="s">
        <v>100</v>
      </c>
      <c r="M234" s="86">
        <v>2.5499999999999998E-2</v>
      </c>
      <c r="N234" s="86">
        <v>3.3700000000000001E-2</v>
      </c>
      <c r="O234" s="91">
        <v>29378835.399999999</v>
      </c>
      <c r="P234" s="91">
        <v>95.4</v>
      </c>
      <c r="Q234" s="91">
        <v>0</v>
      </c>
      <c r="R234" s="91">
        <v>28027.408971600002</v>
      </c>
      <c r="S234" s="86">
        <v>2.01E-2</v>
      </c>
      <c r="T234" s="86">
        <f t="shared" si="8"/>
        <v>9.7482379820360288E-3</v>
      </c>
      <c r="U234" s="86">
        <f>R234/'סכום נכסי הקרן'!$C$42</f>
        <v>1.1761697002018736E-3</v>
      </c>
    </row>
    <row r="235" spans="2:21" s="85" customFormat="1">
      <c r="B235" s="90" t="s">
        <v>997</v>
      </c>
      <c r="C235" s="90" t="s">
        <v>998</v>
      </c>
      <c r="D235" s="90" t="s">
        <v>98</v>
      </c>
      <c r="E235" s="90" t="s">
        <v>121</v>
      </c>
      <c r="F235" s="90" t="s">
        <v>999</v>
      </c>
      <c r="G235" s="90" t="s">
        <v>654</v>
      </c>
      <c r="H235" s="90" t="s">
        <v>545</v>
      </c>
      <c r="I235" s="90" t="s">
        <v>209</v>
      </c>
      <c r="J235" s="90" t="s">
        <v>308</v>
      </c>
      <c r="K235" s="91">
        <v>2.98</v>
      </c>
      <c r="L235" s="90" t="s">
        <v>100</v>
      </c>
      <c r="M235" s="86">
        <v>5.45E-2</v>
      </c>
      <c r="N235" s="86">
        <v>4.3400000000000001E-2</v>
      </c>
      <c r="O235" s="91">
        <v>2937448.74</v>
      </c>
      <c r="P235" s="91">
        <v>104</v>
      </c>
      <c r="Q235" s="91">
        <v>0</v>
      </c>
      <c r="R235" s="91">
        <v>3054.9466895999999</v>
      </c>
      <c r="S235" s="86">
        <v>9.4999999999999998E-3</v>
      </c>
      <c r="T235" s="86">
        <f t="shared" si="8"/>
        <v>1.062543718644495E-3</v>
      </c>
      <c r="U235" s="86">
        <f>R235/'סכום נכסי הקרן'!$C$42</f>
        <v>1.2820078144506474E-4</v>
      </c>
    </row>
    <row r="236" spans="2:21" s="85" customFormat="1">
      <c r="B236" s="90" t="s">
        <v>1000</v>
      </c>
      <c r="C236" s="90" t="s">
        <v>1001</v>
      </c>
      <c r="D236" s="90" t="s">
        <v>98</v>
      </c>
      <c r="E236" s="90" t="s">
        <v>121</v>
      </c>
      <c r="F236" s="90" t="s">
        <v>1002</v>
      </c>
      <c r="G236" s="90" t="s">
        <v>684</v>
      </c>
      <c r="H236" s="90" t="s">
        <v>1003</v>
      </c>
      <c r="I236" s="90" t="s">
        <v>148</v>
      </c>
      <c r="J236" s="90" t="s">
        <v>308</v>
      </c>
      <c r="K236" s="91">
        <v>6.23</v>
      </c>
      <c r="L236" s="90" t="s">
        <v>100</v>
      </c>
      <c r="M236" s="86">
        <v>1.95E-2</v>
      </c>
      <c r="N236" s="86">
        <v>3.1600000000000003E-2</v>
      </c>
      <c r="O236" s="91">
        <v>5915</v>
      </c>
      <c r="P236" s="91">
        <v>93.33</v>
      </c>
      <c r="Q236" s="91">
        <v>0</v>
      </c>
      <c r="R236" s="91">
        <v>5.5204694999999999</v>
      </c>
      <c r="S236" s="86">
        <v>0</v>
      </c>
      <c r="T236" s="86">
        <f t="shared" si="8"/>
        <v>1.9200793948916822E-6</v>
      </c>
      <c r="U236" s="86">
        <f>R236/'סכום נכסי הקרן'!$C$42</f>
        <v>2.3166640067827579E-7</v>
      </c>
    </row>
    <row r="237" spans="2:21" s="85" customFormat="1">
      <c r="B237" s="90" t="s">
        <v>1004</v>
      </c>
      <c r="C237" s="90" t="s">
        <v>1005</v>
      </c>
      <c r="D237" s="90" t="s">
        <v>98</v>
      </c>
      <c r="E237" s="90" t="s">
        <v>121</v>
      </c>
      <c r="F237" s="90" t="s">
        <v>497</v>
      </c>
      <c r="G237" s="90" t="s">
        <v>498</v>
      </c>
      <c r="H237" s="90" t="s">
        <v>545</v>
      </c>
      <c r="I237" s="90" t="s">
        <v>209</v>
      </c>
      <c r="J237" s="90" t="s">
        <v>308</v>
      </c>
      <c r="K237" s="91">
        <v>1.22</v>
      </c>
      <c r="L237" s="90" t="s">
        <v>100</v>
      </c>
      <c r="M237" s="86">
        <v>4.5999999999999999E-2</v>
      </c>
      <c r="N237" s="86">
        <v>1.5299999999999999E-2</v>
      </c>
      <c r="O237" s="91">
        <v>1779920</v>
      </c>
      <c r="P237" s="91">
        <v>104.94</v>
      </c>
      <c r="Q237" s="91">
        <v>0</v>
      </c>
      <c r="R237" s="91">
        <v>1867.8480480000001</v>
      </c>
      <c r="S237" s="86">
        <v>1.7299999999999999E-2</v>
      </c>
      <c r="T237" s="86">
        <f t="shared" si="8"/>
        <v>6.4965788684340166E-4</v>
      </c>
      <c r="U237" s="86">
        <f>R237/'סכום נכסי הקרן'!$C$42</f>
        <v>7.8384208860152806E-5</v>
      </c>
    </row>
    <row r="238" spans="2:21" s="85" customFormat="1">
      <c r="B238" s="90" t="s">
        <v>1006</v>
      </c>
      <c r="C238" s="90" t="s">
        <v>1007</v>
      </c>
      <c r="D238" s="90" t="s">
        <v>98</v>
      </c>
      <c r="E238" s="90" t="s">
        <v>121</v>
      </c>
      <c r="F238" s="90" t="s">
        <v>497</v>
      </c>
      <c r="G238" s="90" t="s">
        <v>498</v>
      </c>
      <c r="H238" s="90" t="s">
        <v>545</v>
      </c>
      <c r="I238" s="90" t="s">
        <v>209</v>
      </c>
      <c r="J238" s="90" t="s">
        <v>308</v>
      </c>
      <c r="K238" s="91">
        <v>1.89</v>
      </c>
      <c r="L238" s="90" t="s">
        <v>100</v>
      </c>
      <c r="M238" s="86">
        <v>2.5499999999999998E-2</v>
      </c>
      <c r="N238" s="86">
        <v>2.01E-2</v>
      </c>
      <c r="O238" s="91">
        <v>7940</v>
      </c>
      <c r="P238" s="91">
        <v>101.7</v>
      </c>
      <c r="Q238" s="91">
        <v>0</v>
      </c>
      <c r="R238" s="91">
        <v>8.07498</v>
      </c>
      <c r="S238" s="86">
        <v>0</v>
      </c>
      <c r="T238" s="86">
        <f t="shared" si="8"/>
        <v>2.8085659584139425E-6</v>
      </c>
      <c r="U238" s="86">
        <f>R238/'סכום נכסי הקרן'!$C$42</f>
        <v>3.3886638666313858E-7</v>
      </c>
    </row>
    <row r="239" spans="2:21" s="85" customFormat="1">
      <c r="B239" s="90" t="s">
        <v>1008</v>
      </c>
      <c r="C239" s="90" t="s">
        <v>1009</v>
      </c>
      <c r="D239" s="90" t="s">
        <v>98</v>
      </c>
      <c r="E239" s="90" t="s">
        <v>121</v>
      </c>
      <c r="F239" s="90" t="s">
        <v>999</v>
      </c>
      <c r="G239" s="90" t="s">
        <v>654</v>
      </c>
      <c r="H239" s="90" t="s">
        <v>545</v>
      </c>
      <c r="I239" s="90" t="s">
        <v>209</v>
      </c>
      <c r="J239" s="90" t="s">
        <v>308</v>
      </c>
      <c r="K239" s="91">
        <v>2.0499999999999998</v>
      </c>
      <c r="L239" s="90" t="s">
        <v>100</v>
      </c>
      <c r="M239" s="86">
        <v>3.15E-2</v>
      </c>
      <c r="N239" s="86">
        <v>4.07E-2</v>
      </c>
      <c r="O239" s="91">
        <v>106767.08</v>
      </c>
      <c r="P239" s="91">
        <v>98.52</v>
      </c>
      <c r="Q239" s="91">
        <v>0</v>
      </c>
      <c r="R239" s="91">
        <v>105.186927216</v>
      </c>
      <c r="S239" s="86">
        <v>5.0000000000000001E-4</v>
      </c>
      <c r="T239" s="86">
        <f t="shared" si="8"/>
        <v>3.6585158483243628E-5</v>
      </c>
      <c r="U239" s="86">
        <f>R239/'סכום נכסי הקרן'!$C$42</f>
        <v>4.4141674592239824E-6</v>
      </c>
    </row>
    <row r="240" spans="2:21" s="85" customFormat="1">
      <c r="B240" s="90" t="s">
        <v>1010</v>
      </c>
      <c r="C240" s="90" t="s">
        <v>1011</v>
      </c>
      <c r="D240" s="90" t="s">
        <v>98</v>
      </c>
      <c r="E240" s="90" t="s">
        <v>121</v>
      </c>
      <c r="F240" s="90" t="s">
        <v>1012</v>
      </c>
      <c r="G240" s="90" t="s">
        <v>1013</v>
      </c>
      <c r="H240" s="90" t="s">
        <v>1003</v>
      </c>
      <c r="I240" s="90" t="s">
        <v>148</v>
      </c>
      <c r="J240" s="90" t="s">
        <v>308</v>
      </c>
      <c r="K240" s="91">
        <v>1.1499999999999999</v>
      </c>
      <c r="L240" s="90" t="s">
        <v>100</v>
      </c>
      <c r="M240" s="86">
        <v>1.49E-2</v>
      </c>
      <c r="N240" s="86">
        <v>1.77E-2</v>
      </c>
      <c r="O240" s="91">
        <v>2887591.24</v>
      </c>
      <c r="P240" s="91">
        <v>100.18</v>
      </c>
      <c r="Q240" s="91">
        <v>0</v>
      </c>
      <c r="R240" s="91">
        <v>2892.7889042319998</v>
      </c>
      <c r="S240" s="86">
        <v>4.7999999999999996E-3</v>
      </c>
      <c r="T240" s="86">
        <f t="shared" si="8"/>
        <v>1.00614347543939E-3</v>
      </c>
      <c r="U240" s="86">
        <f>R240/'סכום נכסי הקרן'!$C$42</f>
        <v>1.2139583297498171E-4</v>
      </c>
    </row>
    <row r="241" spans="2:21" s="85" customFormat="1">
      <c r="B241" s="90" t="s">
        <v>1014</v>
      </c>
      <c r="C241" s="90" t="s">
        <v>1015</v>
      </c>
      <c r="D241" s="90" t="s">
        <v>98</v>
      </c>
      <c r="E241" s="90" t="s">
        <v>121</v>
      </c>
      <c r="F241" s="90" t="s">
        <v>1016</v>
      </c>
      <c r="G241" s="90" t="s">
        <v>1017</v>
      </c>
      <c r="H241" s="90" t="s">
        <v>545</v>
      </c>
      <c r="I241" s="90" t="s">
        <v>209</v>
      </c>
      <c r="J241" s="90" t="s">
        <v>308</v>
      </c>
      <c r="K241" s="91">
        <v>4.7</v>
      </c>
      <c r="L241" s="90" t="s">
        <v>100</v>
      </c>
      <c r="M241" s="86">
        <v>2.24E-2</v>
      </c>
      <c r="N241" s="86">
        <v>2.5700000000000001E-2</v>
      </c>
      <c r="O241" s="91">
        <v>8446.99</v>
      </c>
      <c r="P241" s="91">
        <v>99.56</v>
      </c>
      <c r="Q241" s="91">
        <v>0</v>
      </c>
      <c r="R241" s="91">
        <v>8.409823244</v>
      </c>
      <c r="S241" s="86">
        <v>0</v>
      </c>
      <c r="T241" s="86">
        <f t="shared" si="8"/>
        <v>2.9250280842028972E-6</v>
      </c>
      <c r="U241" s="86">
        <f>R241/'סכום נכסי הקרן'!$C$42</f>
        <v>3.5291807721752312E-7</v>
      </c>
    </row>
    <row r="242" spans="2:21" s="85" customFormat="1">
      <c r="B242" s="90" t="s">
        <v>1018</v>
      </c>
      <c r="C242" s="90" t="s">
        <v>1019</v>
      </c>
      <c r="D242" s="90" t="s">
        <v>98</v>
      </c>
      <c r="E242" s="90" t="s">
        <v>121</v>
      </c>
      <c r="F242" s="90" t="s">
        <v>980</v>
      </c>
      <c r="G242" s="90" t="s">
        <v>646</v>
      </c>
      <c r="H242" s="90" t="s">
        <v>545</v>
      </c>
      <c r="I242" s="90" t="s">
        <v>209</v>
      </c>
      <c r="J242" s="90" t="s">
        <v>270</v>
      </c>
      <c r="K242" s="91">
        <v>1.48</v>
      </c>
      <c r="L242" s="90" t="s">
        <v>100</v>
      </c>
      <c r="M242" s="86">
        <v>2.4500000000000001E-2</v>
      </c>
      <c r="N242" s="86">
        <v>1.38E-2</v>
      </c>
      <c r="O242" s="91">
        <v>18129276.170000002</v>
      </c>
      <c r="P242" s="91">
        <v>101.59</v>
      </c>
      <c r="Q242" s="91">
        <v>0</v>
      </c>
      <c r="R242" s="91">
        <v>18417.531661102999</v>
      </c>
      <c r="S242" s="86">
        <v>2.3099999999999999E-2</v>
      </c>
      <c r="T242" s="86">
        <f t="shared" si="8"/>
        <v>6.4058180282037698E-3</v>
      </c>
      <c r="U242" s="86">
        <f>R242/'סכום נכסי הקרן'!$C$42</f>
        <v>7.7289137623274932E-4</v>
      </c>
    </row>
    <row r="243" spans="2:21" s="85" customFormat="1">
      <c r="B243" s="90" t="s">
        <v>1020</v>
      </c>
      <c r="C243" s="90" t="s">
        <v>1021</v>
      </c>
      <c r="D243" s="90" t="s">
        <v>98</v>
      </c>
      <c r="E243" s="90" t="s">
        <v>121</v>
      </c>
      <c r="F243" s="90" t="s">
        <v>584</v>
      </c>
      <c r="G243" s="90" t="s">
        <v>498</v>
      </c>
      <c r="H243" s="90" t="s">
        <v>545</v>
      </c>
      <c r="I243" s="90" t="s">
        <v>209</v>
      </c>
      <c r="J243" s="90" t="s">
        <v>308</v>
      </c>
      <c r="K243" s="91">
        <v>3</v>
      </c>
      <c r="L243" s="90" t="s">
        <v>100</v>
      </c>
      <c r="M243" s="86">
        <v>5.6500000000000002E-2</v>
      </c>
      <c r="N243" s="86">
        <v>2.4899999999999999E-2</v>
      </c>
      <c r="O243" s="91">
        <v>6462.62</v>
      </c>
      <c r="P243" s="91">
        <v>111.1</v>
      </c>
      <c r="Q243" s="91">
        <v>0</v>
      </c>
      <c r="R243" s="91">
        <v>7.1799708200000003</v>
      </c>
      <c r="S243" s="86">
        <v>0</v>
      </c>
      <c r="T243" s="86">
        <f t="shared" si="8"/>
        <v>2.4972720214115007E-6</v>
      </c>
      <c r="U243" s="86">
        <f>R243/'סכום נכסי הקרן'!$C$42</f>
        <v>3.0130734294328562E-7</v>
      </c>
    </row>
    <row r="244" spans="2:21" s="85" customFormat="1">
      <c r="B244" s="90" t="s">
        <v>1022</v>
      </c>
      <c r="C244" s="90" t="s">
        <v>1023</v>
      </c>
      <c r="D244" s="90" t="s">
        <v>98</v>
      </c>
      <c r="E244" s="90" t="s">
        <v>121</v>
      </c>
      <c r="F244" s="90" t="s">
        <v>1024</v>
      </c>
      <c r="G244" s="90" t="s">
        <v>684</v>
      </c>
      <c r="H244" s="90" t="s">
        <v>1003</v>
      </c>
      <c r="I244" s="90" t="s">
        <v>148</v>
      </c>
      <c r="J244" s="90" t="s">
        <v>308</v>
      </c>
      <c r="K244" s="91">
        <v>1</v>
      </c>
      <c r="L244" s="90" t="s">
        <v>100</v>
      </c>
      <c r="M244" s="86">
        <v>3.39E-2</v>
      </c>
      <c r="N244" s="86">
        <v>1.46E-2</v>
      </c>
      <c r="O244" s="91">
        <v>6029406</v>
      </c>
      <c r="P244" s="91">
        <v>101.9</v>
      </c>
      <c r="Q244" s="91">
        <v>0</v>
      </c>
      <c r="R244" s="91">
        <v>6143.9647139999997</v>
      </c>
      <c r="S244" s="86">
        <v>8.5000000000000006E-3</v>
      </c>
      <c r="T244" s="86">
        <f t="shared" si="8"/>
        <v>2.1369378184759409E-3</v>
      </c>
      <c r="U244" s="86">
        <f>R244/'סכום נכסי הקרן'!$C$42</f>
        <v>2.5783136582616968E-4</v>
      </c>
    </row>
    <row r="245" spans="2:21" s="85" customFormat="1">
      <c r="B245" s="90" t="s">
        <v>1025</v>
      </c>
      <c r="C245" s="90" t="s">
        <v>1026</v>
      </c>
      <c r="D245" s="90" t="s">
        <v>98</v>
      </c>
      <c r="E245" s="90" t="s">
        <v>121</v>
      </c>
      <c r="F245" s="90" t="s">
        <v>600</v>
      </c>
      <c r="G245" s="90" t="s">
        <v>498</v>
      </c>
      <c r="H245" s="90" t="s">
        <v>545</v>
      </c>
      <c r="I245" s="90" t="s">
        <v>209</v>
      </c>
      <c r="J245" s="90" t="s">
        <v>308</v>
      </c>
      <c r="K245" s="91">
        <v>2.34</v>
      </c>
      <c r="L245" s="90" t="s">
        <v>100</v>
      </c>
      <c r="M245" s="86">
        <v>3.5000000000000003E-2</v>
      </c>
      <c r="N245" s="86">
        <v>2.5000000000000001E-2</v>
      </c>
      <c r="O245" s="91">
        <v>1937208.46</v>
      </c>
      <c r="P245" s="91">
        <v>103.25</v>
      </c>
      <c r="Q245" s="91">
        <v>0</v>
      </c>
      <c r="R245" s="91">
        <v>2000.1677349500001</v>
      </c>
      <c r="S245" s="86">
        <v>2E-3</v>
      </c>
      <c r="T245" s="86">
        <f t="shared" si="8"/>
        <v>6.9568011456356443E-4</v>
      </c>
      <c r="U245" s="86">
        <f>R245/'סכום נכסי הקרן'!$C$42</f>
        <v>8.3937002080834982E-5</v>
      </c>
    </row>
    <row r="246" spans="2:21" s="85" customFormat="1">
      <c r="B246" s="90" t="s">
        <v>1027</v>
      </c>
      <c r="C246" s="90" t="s">
        <v>1028</v>
      </c>
      <c r="D246" s="90" t="s">
        <v>98</v>
      </c>
      <c r="E246" s="90" t="s">
        <v>121</v>
      </c>
      <c r="F246" s="90" t="s">
        <v>1029</v>
      </c>
      <c r="G246" s="90" t="s">
        <v>684</v>
      </c>
      <c r="H246" s="90" t="s">
        <v>1003</v>
      </c>
      <c r="I246" s="90" t="s">
        <v>148</v>
      </c>
      <c r="J246" s="90" t="s">
        <v>308</v>
      </c>
      <c r="K246" s="91">
        <v>2.41</v>
      </c>
      <c r="L246" s="90" t="s">
        <v>100</v>
      </c>
      <c r="M246" s="86">
        <v>2.9399999999999999E-2</v>
      </c>
      <c r="N246" s="86">
        <v>2.1999999999999999E-2</v>
      </c>
      <c r="O246" s="91">
        <v>6312.06</v>
      </c>
      <c r="P246" s="91">
        <v>103.21</v>
      </c>
      <c r="Q246" s="91">
        <v>0</v>
      </c>
      <c r="R246" s="91">
        <v>6.5146771259999996</v>
      </c>
      <c r="S246" s="86">
        <v>0</v>
      </c>
      <c r="T246" s="86">
        <f t="shared" si="8"/>
        <v>2.2658756314122857E-6</v>
      </c>
      <c r="U246" s="86">
        <f>R246/'סכום נכסי הקרן'!$C$42</f>
        <v>2.7338830535365048E-7</v>
      </c>
    </row>
    <row r="247" spans="2:21" s="85" customFormat="1">
      <c r="B247" s="90" t="s">
        <v>1030</v>
      </c>
      <c r="C247" s="90" t="s">
        <v>1031</v>
      </c>
      <c r="D247" s="90" t="s">
        <v>98</v>
      </c>
      <c r="E247" s="90" t="s">
        <v>121</v>
      </c>
      <c r="F247" s="90" t="s">
        <v>1032</v>
      </c>
      <c r="G247" s="90" t="s">
        <v>1017</v>
      </c>
      <c r="H247" s="90" t="s">
        <v>545</v>
      </c>
      <c r="I247" s="90" t="s">
        <v>209</v>
      </c>
      <c r="J247" s="90" t="s">
        <v>473</v>
      </c>
      <c r="K247" s="91">
        <v>1.6</v>
      </c>
      <c r="L247" s="90" t="s">
        <v>100</v>
      </c>
      <c r="M247" s="86">
        <v>2.3599999999999999E-2</v>
      </c>
      <c r="N247" s="86">
        <v>2.1000000000000001E-2</v>
      </c>
      <c r="O247" s="91">
        <v>2263109.71</v>
      </c>
      <c r="P247" s="91">
        <v>100.85</v>
      </c>
      <c r="Q247" s="91">
        <v>0</v>
      </c>
      <c r="R247" s="91">
        <v>2282.3461425350001</v>
      </c>
      <c r="S247" s="86">
        <v>1.35E-2</v>
      </c>
      <c r="T247" s="86">
        <f t="shared" si="8"/>
        <v>7.938248368715684E-4</v>
      </c>
      <c r="U247" s="86">
        <f>R247/'סכום נכסי הקרן'!$C$42</f>
        <v>9.5778613747079028E-5</v>
      </c>
    </row>
    <row r="248" spans="2:21" s="85" customFormat="1">
      <c r="B248" s="90" t="s">
        <v>1033</v>
      </c>
      <c r="C248" s="90" t="s">
        <v>1034</v>
      </c>
      <c r="D248" s="90" t="s">
        <v>98</v>
      </c>
      <c r="E248" s="90" t="s">
        <v>121</v>
      </c>
      <c r="F248" s="90" t="s">
        <v>1035</v>
      </c>
      <c r="G248" s="90" t="s">
        <v>654</v>
      </c>
      <c r="H248" s="90" t="s">
        <v>1003</v>
      </c>
      <c r="I248" s="90" t="s">
        <v>148</v>
      </c>
      <c r="J248" s="90" t="s">
        <v>308</v>
      </c>
      <c r="K248" s="91">
        <v>5.76</v>
      </c>
      <c r="L248" s="90" t="s">
        <v>100</v>
      </c>
      <c r="M248" s="86">
        <v>3.6900000000000002E-2</v>
      </c>
      <c r="N248" s="86">
        <v>3.4700000000000002E-2</v>
      </c>
      <c r="O248" s="91">
        <v>4070847.01</v>
      </c>
      <c r="P248" s="91">
        <v>101.98</v>
      </c>
      <c r="Q248" s="91">
        <v>0</v>
      </c>
      <c r="R248" s="91">
        <v>4151.4497807979997</v>
      </c>
      <c r="S248" s="86">
        <v>1.38E-2</v>
      </c>
      <c r="T248" s="86">
        <f t="shared" si="8"/>
        <v>1.44391943167838E-3</v>
      </c>
      <c r="U248" s="86">
        <f>R248/'סכום נכסי הקרן'!$C$42</f>
        <v>1.7421551342944466E-4</v>
      </c>
    </row>
    <row r="249" spans="2:21" s="85" customFormat="1">
      <c r="B249" s="90" t="s">
        <v>1036</v>
      </c>
      <c r="C249" s="90" t="s">
        <v>1037</v>
      </c>
      <c r="D249" s="90" t="s">
        <v>98</v>
      </c>
      <c r="E249" s="90" t="s">
        <v>121</v>
      </c>
      <c r="F249" s="90" t="s">
        <v>1035</v>
      </c>
      <c r="G249" s="90" t="s">
        <v>654</v>
      </c>
      <c r="H249" s="90" t="s">
        <v>1003</v>
      </c>
      <c r="I249" s="90" t="s">
        <v>148</v>
      </c>
      <c r="J249" s="90" t="s">
        <v>308</v>
      </c>
      <c r="K249" s="91">
        <v>1.2</v>
      </c>
      <c r="L249" s="90" t="s">
        <v>100</v>
      </c>
      <c r="M249" s="86">
        <v>6.4000000000000001E-2</v>
      </c>
      <c r="N249" s="86">
        <v>1.7299999999999999E-2</v>
      </c>
      <c r="O249" s="91">
        <v>161231.71</v>
      </c>
      <c r="P249" s="91">
        <v>106.77</v>
      </c>
      <c r="Q249" s="91">
        <v>0</v>
      </c>
      <c r="R249" s="91">
        <v>172.14709676699999</v>
      </c>
      <c r="S249" s="86">
        <v>5.0000000000000001E-4</v>
      </c>
      <c r="T249" s="86">
        <f t="shared" si="8"/>
        <v>5.9874634465916575E-5</v>
      </c>
      <c r="U249" s="86">
        <f>R249/'סכום נכסי הקרן'!$C$42</f>
        <v>7.224149738573093E-6</v>
      </c>
    </row>
    <row r="250" spans="2:21" s="85" customFormat="1">
      <c r="B250" s="90" t="s">
        <v>1038</v>
      </c>
      <c r="C250" s="90" t="s">
        <v>1039</v>
      </c>
      <c r="D250" s="90" t="s">
        <v>98</v>
      </c>
      <c r="E250" s="90" t="s">
        <v>121</v>
      </c>
      <c r="F250" s="90" t="s">
        <v>1040</v>
      </c>
      <c r="G250" s="90" t="s">
        <v>654</v>
      </c>
      <c r="H250" s="90" t="s">
        <v>545</v>
      </c>
      <c r="I250" s="90" t="s">
        <v>209</v>
      </c>
      <c r="J250" s="90" t="s">
        <v>308</v>
      </c>
      <c r="K250" s="91">
        <v>1.7</v>
      </c>
      <c r="L250" s="90" t="s">
        <v>100</v>
      </c>
      <c r="M250" s="86">
        <v>3.3799999999999997E-2</v>
      </c>
      <c r="N250" s="86">
        <v>2.81E-2</v>
      </c>
      <c r="O250" s="91">
        <v>319569.25</v>
      </c>
      <c r="P250" s="91">
        <v>101.81</v>
      </c>
      <c r="Q250" s="91">
        <v>0</v>
      </c>
      <c r="R250" s="91">
        <v>325.353453425</v>
      </c>
      <c r="S250" s="86">
        <v>5.0000000000000001E-4</v>
      </c>
      <c r="T250" s="86">
        <f t="shared" si="8"/>
        <v>1.1316147330914394E-4</v>
      </c>
      <c r="U250" s="86">
        <f>R250/'סכום נכסי הקרן'!$C$42</f>
        <v>1.3653451668054101E-5</v>
      </c>
    </row>
    <row r="251" spans="2:21" s="85" customFormat="1">
      <c r="B251" s="90" t="s">
        <v>1041</v>
      </c>
      <c r="C251" s="90" t="s">
        <v>1042</v>
      </c>
      <c r="D251" s="90" t="s">
        <v>98</v>
      </c>
      <c r="E251" s="90" t="s">
        <v>121</v>
      </c>
      <c r="F251" s="90" t="s">
        <v>1040</v>
      </c>
      <c r="G251" s="90" t="s">
        <v>654</v>
      </c>
      <c r="H251" s="90" t="s">
        <v>545</v>
      </c>
      <c r="I251" s="90" t="s">
        <v>209</v>
      </c>
      <c r="J251" s="90" t="s">
        <v>308</v>
      </c>
      <c r="K251" s="91">
        <v>4.37</v>
      </c>
      <c r="L251" s="90" t="s">
        <v>100</v>
      </c>
      <c r="M251" s="86">
        <v>3.49E-2</v>
      </c>
      <c r="N251" s="86">
        <v>3.9300000000000002E-2</v>
      </c>
      <c r="O251" s="91">
        <v>4552087</v>
      </c>
      <c r="P251" s="91">
        <v>99.11</v>
      </c>
      <c r="Q251" s="91">
        <v>0</v>
      </c>
      <c r="R251" s="91">
        <v>4511.5734257000004</v>
      </c>
      <c r="S251" s="86">
        <v>8.0999999999999996E-3</v>
      </c>
      <c r="T251" s="86">
        <f t="shared" si="8"/>
        <v>1.5691743561353705E-3</v>
      </c>
      <c r="U251" s="86">
        <f>R251/'סכום נכסי הקרן'!$C$42</f>
        <v>1.8932809554109077E-4</v>
      </c>
    </row>
    <row r="252" spans="2:21" s="85" customFormat="1">
      <c r="B252" s="90" t="s">
        <v>1043</v>
      </c>
      <c r="C252" s="90" t="s">
        <v>1044</v>
      </c>
      <c r="D252" s="90" t="s">
        <v>98</v>
      </c>
      <c r="E252" s="90" t="s">
        <v>121</v>
      </c>
      <c r="F252" s="90" t="s">
        <v>638</v>
      </c>
      <c r="G252" s="90" t="s">
        <v>639</v>
      </c>
      <c r="H252" s="90" t="s">
        <v>545</v>
      </c>
      <c r="I252" s="90" t="s">
        <v>209</v>
      </c>
      <c r="J252" s="90" t="s">
        <v>308</v>
      </c>
      <c r="K252" s="91">
        <v>5.15</v>
      </c>
      <c r="L252" s="90" t="s">
        <v>100</v>
      </c>
      <c r="M252" s="86">
        <v>3.5200000000000002E-2</v>
      </c>
      <c r="N252" s="86">
        <v>2.93E-2</v>
      </c>
      <c r="O252" s="91">
        <v>12936225.6</v>
      </c>
      <c r="P252" s="91">
        <v>103.52</v>
      </c>
      <c r="Q252" s="91">
        <v>0</v>
      </c>
      <c r="R252" s="91">
        <v>13391.58074112</v>
      </c>
      <c r="S252" s="86">
        <v>1.54E-2</v>
      </c>
      <c r="T252" s="86">
        <f t="shared" si="8"/>
        <v>4.6577375793947955E-3</v>
      </c>
      <c r="U252" s="86">
        <f>R252/'סכום נכסי הקרן'!$C$42</f>
        <v>5.6197743863774404E-4</v>
      </c>
    </row>
    <row r="253" spans="2:21" s="85" customFormat="1">
      <c r="B253" s="90" t="s">
        <v>1045</v>
      </c>
      <c r="C253" s="90" t="s">
        <v>1046</v>
      </c>
      <c r="D253" s="90" t="s">
        <v>98</v>
      </c>
      <c r="E253" s="90" t="s">
        <v>121</v>
      </c>
      <c r="F253" s="90" t="s">
        <v>638</v>
      </c>
      <c r="G253" s="90" t="s">
        <v>639</v>
      </c>
      <c r="H253" s="90" t="s">
        <v>545</v>
      </c>
      <c r="I253" s="90" t="s">
        <v>209</v>
      </c>
      <c r="J253" s="90" t="s">
        <v>308</v>
      </c>
      <c r="K253" s="91">
        <v>3.68</v>
      </c>
      <c r="L253" s="90" t="s">
        <v>100</v>
      </c>
      <c r="M253" s="86">
        <v>5.0900000000000001E-2</v>
      </c>
      <c r="N253" s="86">
        <v>2.5000000000000001E-2</v>
      </c>
      <c r="O253" s="91">
        <v>3049882.39</v>
      </c>
      <c r="P253" s="91">
        <v>112</v>
      </c>
      <c r="Q253" s="91">
        <v>0</v>
      </c>
      <c r="R253" s="91">
        <v>3415.8682767999999</v>
      </c>
      <c r="S253" s="86">
        <v>3.7000000000000002E-3</v>
      </c>
      <c r="T253" s="86">
        <f t="shared" si="8"/>
        <v>1.1880761761201358E-3</v>
      </c>
      <c r="U253" s="86">
        <f>R253/'סכום נכסי הקרן'!$C$42</f>
        <v>1.4334684919051907E-4</v>
      </c>
    </row>
    <row r="254" spans="2:21" s="85" customFormat="1">
      <c r="B254" s="90" t="s">
        <v>1047</v>
      </c>
      <c r="C254" s="90" t="s">
        <v>1048</v>
      </c>
      <c r="D254" s="90" t="s">
        <v>98</v>
      </c>
      <c r="E254" s="90" t="s">
        <v>121</v>
      </c>
      <c r="F254" s="90" t="s">
        <v>642</v>
      </c>
      <c r="G254" s="90" t="s">
        <v>470</v>
      </c>
      <c r="H254" s="90" t="s">
        <v>545</v>
      </c>
      <c r="I254" s="90" t="s">
        <v>209</v>
      </c>
      <c r="J254" s="90" t="s">
        <v>308</v>
      </c>
      <c r="K254" s="91">
        <v>2.15</v>
      </c>
      <c r="L254" s="90" t="s">
        <v>100</v>
      </c>
      <c r="M254" s="86">
        <v>2.7E-2</v>
      </c>
      <c r="N254" s="86">
        <v>2.29E-2</v>
      </c>
      <c r="O254" s="91">
        <v>786568.34</v>
      </c>
      <c r="P254" s="91">
        <v>101</v>
      </c>
      <c r="Q254" s="91">
        <v>0</v>
      </c>
      <c r="R254" s="91">
        <v>794.4340234</v>
      </c>
      <c r="S254" s="86">
        <v>3.0000000000000001E-3</v>
      </c>
      <c r="T254" s="86">
        <f t="shared" si="8"/>
        <v>2.7631280254899272E-4</v>
      </c>
      <c r="U254" s="86">
        <f>R254/'סכום נכסי הקרן'!$C$42</f>
        <v>3.3338409129411751E-5</v>
      </c>
    </row>
    <row r="255" spans="2:21" s="85" customFormat="1">
      <c r="B255" s="90" t="s">
        <v>1049</v>
      </c>
      <c r="C255" s="90" t="s">
        <v>1050</v>
      </c>
      <c r="D255" s="90" t="s">
        <v>98</v>
      </c>
      <c r="E255" s="90" t="s">
        <v>121</v>
      </c>
      <c r="F255" s="90" t="s">
        <v>650</v>
      </c>
      <c r="G255" s="90" t="s">
        <v>498</v>
      </c>
      <c r="H255" s="90" t="s">
        <v>647</v>
      </c>
      <c r="I255" s="90" t="s">
        <v>209</v>
      </c>
      <c r="J255" s="90" t="s">
        <v>270</v>
      </c>
      <c r="K255" s="91">
        <v>3.29</v>
      </c>
      <c r="L255" s="90" t="s">
        <v>100</v>
      </c>
      <c r="M255" s="86">
        <v>2.3400000000000001E-2</v>
      </c>
      <c r="N255" s="86">
        <v>1.26E-2</v>
      </c>
      <c r="O255" s="91">
        <v>7682602</v>
      </c>
      <c r="P255" s="91">
        <v>103.8</v>
      </c>
      <c r="Q255" s="91">
        <v>0</v>
      </c>
      <c r="R255" s="91">
        <v>7974.540876</v>
      </c>
      <c r="S255" s="86">
        <v>5.4999999999999997E-3</v>
      </c>
      <c r="T255" s="86">
        <f t="shared" si="8"/>
        <v>2.7736321375797959E-3</v>
      </c>
      <c r="U255" s="86">
        <f>R255/'סכום נכסי הקרן'!$C$42</f>
        <v>3.3465146067824565E-4</v>
      </c>
    </row>
    <row r="256" spans="2:21" s="85" customFormat="1">
      <c r="B256" s="90" t="s">
        <v>1051</v>
      </c>
      <c r="C256" s="90" t="s">
        <v>1052</v>
      </c>
      <c r="D256" s="90" t="s">
        <v>98</v>
      </c>
      <c r="E256" s="90" t="s">
        <v>121</v>
      </c>
      <c r="F256" s="90" t="s">
        <v>650</v>
      </c>
      <c r="G256" s="90" t="s">
        <v>498</v>
      </c>
      <c r="H256" s="90" t="s">
        <v>647</v>
      </c>
      <c r="I256" s="90" t="s">
        <v>209</v>
      </c>
      <c r="J256" s="90" t="s">
        <v>308</v>
      </c>
      <c r="K256" s="91">
        <v>2.93</v>
      </c>
      <c r="L256" s="90" t="s">
        <v>100</v>
      </c>
      <c r="M256" s="86">
        <v>3.85E-2</v>
      </c>
      <c r="N256" s="86">
        <v>2.3800000000000002E-2</v>
      </c>
      <c r="O256" s="91">
        <v>2790850.8</v>
      </c>
      <c r="P256" s="91">
        <v>104.58</v>
      </c>
      <c r="Q256" s="91">
        <v>0</v>
      </c>
      <c r="R256" s="91">
        <v>2918.67176664</v>
      </c>
      <c r="S256" s="86">
        <v>2.5000000000000001E-3</v>
      </c>
      <c r="T256" s="86">
        <f t="shared" si="8"/>
        <v>1.0151458167783681E-3</v>
      </c>
      <c r="U256" s="86">
        <f>R256/'סכום נכסי הקרן'!$C$42</f>
        <v>1.2248200681822322E-4</v>
      </c>
    </row>
    <row r="257" spans="2:21" s="85" customFormat="1">
      <c r="B257" s="90" t="s">
        <v>1053</v>
      </c>
      <c r="C257" s="90">
        <v>39004950</v>
      </c>
      <c r="D257" s="90" t="s">
        <v>98</v>
      </c>
      <c r="E257" s="90" t="s">
        <v>121</v>
      </c>
      <c r="F257" s="90" t="s">
        <v>650</v>
      </c>
      <c r="G257" s="90" t="s">
        <v>498</v>
      </c>
      <c r="H257" s="90" t="s">
        <v>647</v>
      </c>
      <c r="I257" s="90" t="s">
        <v>209</v>
      </c>
      <c r="J257" s="90" t="s">
        <v>571</v>
      </c>
      <c r="K257" s="91">
        <v>5.96</v>
      </c>
      <c r="L257" s="90" t="s">
        <v>100</v>
      </c>
      <c r="M257" s="86">
        <v>2.41E-2</v>
      </c>
      <c r="N257" s="86">
        <v>3.2800000000000003E-2</v>
      </c>
      <c r="O257" s="91">
        <v>2500000</v>
      </c>
      <c r="P257" s="91">
        <f>R257*1000/O257*100</f>
        <v>95.093114754098394</v>
      </c>
      <c r="Q257" s="91">
        <v>0</v>
      </c>
      <c r="R257" s="91">
        <f>2377327.86885246/1000</f>
        <v>2377.3278688524597</v>
      </c>
      <c r="S257" s="86">
        <v>3.0999999999999999E-3</v>
      </c>
      <c r="T257" s="86">
        <f t="shared" si="8"/>
        <v>8.2686051537561502E-4</v>
      </c>
      <c r="U257" s="86">
        <f>R257/'סכום נכסי הקרן'!$C$42</f>
        <v>9.9764520138949302E-5</v>
      </c>
    </row>
    <row r="258" spans="2:21" s="85" customFormat="1">
      <c r="B258" s="90" t="s">
        <v>1053</v>
      </c>
      <c r="C258" s="90">
        <v>3900495</v>
      </c>
      <c r="D258" s="90" t="s">
        <v>98</v>
      </c>
      <c r="E258" s="90" t="s">
        <v>121</v>
      </c>
      <c r="F258" s="90" t="s">
        <v>650</v>
      </c>
      <c r="G258" s="90" t="s">
        <v>498</v>
      </c>
      <c r="H258" s="90" t="s">
        <v>647</v>
      </c>
      <c r="I258" s="90" t="s">
        <v>209</v>
      </c>
      <c r="J258" s="90" t="s">
        <v>1054</v>
      </c>
      <c r="K258" s="91">
        <v>0</v>
      </c>
      <c r="L258" s="90" t="s">
        <v>100</v>
      </c>
      <c r="M258" s="86">
        <v>2.41E-2</v>
      </c>
      <c r="N258" s="86">
        <v>3.2800000000000003E-2</v>
      </c>
      <c r="O258" s="91">
        <v>1654469.7999999998</v>
      </c>
      <c r="P258" s="91">
        <f>R258*1000/O258*100</f>
        <v>95.240000000000009</v>
      </c>
      <c r="Q258" s="91">
        <v>0</v>
      </c>
      <c r="R258" s="91">
        <f>1575717.03752/1000</f>
        <v>1575.7170375200001</v>
      </c>
      <c r="S258" s="86">
        <v>0</v>
      </c>
      <c r="T258" s="86">
        <f t="shared" si="8"/>
        <v>5.4805154089193251E-4</v>
      </c>
      <c r="U258" s="86">
        <f>R258/'סכום נכסי הקרן'!$C$42</f>
        <v>6.6124936397111522E-5</v>
      </c>
    </row>
    <row r="259" spans="2:21" s="85" customFormat="1">
      <c r="B259" s="90" t="s">
        <v>1055</v>
      </c>
      <c r="C259" s="90" t="s">
        <v>1056</v>
      </c>
      <c r="D259" s="90" t="s">
        <v>98</v>
      </c>
      <c r="E259" s="90" t="s">
        <v>121</v>
      </c>
      <c r="F259" s="90" t="s">
        <v>1057</v>
      </c>
      <c r="G259" s="90" t="s">
        <v>762</v>
      </c>
      <c r="H259" s="90" t="s">
        <v>647</v>
      </c>
      <c r="I259" s="90" t="s">
        <v>209</v>
      </c>
      <c r="J259" s="90" t="s">
        <v>308</v>
      </c>
      <c r="K259" s="91">
        <v>4.3</v>
      </c>
      <c r="L259" s="90" t="s">
        <v>100</v>
      </c>
      <c r="M259" s="86">
        <v>2.0400000000000001E-2</v>
      </c>
      <c r="N259" s="86">
        <v>2.9600000000000001E-2</v>
      </c>
      <c r="O259" s="91">
        <v>1886241.16</v>
      </c>
      <c r="P259" s="91">
        <v>96.3</v>
      </c>
      <c r="Q259" s="91">
        <v>0</v>
      </c>
      <c r="R259" s="91">
        <v>1816.4502370800001</v>
      </c>
      <c r="S259" s="86">
        <v>7.1999999999999998E-3</v>
      </c>
      <c r="T259" s="86">
        <f t="shared" si="8"/>
        <v>6.3178116862404906E-4</v>
      </c>
      <c r="U259" s="86">
        <f>R259/'סכום נכסי הקרן'!$C$42</f>
        <v>7.6227300673525019E-5</v>
      </c>
    </row>
    <row r="260" spans="2:21" s="85" customFormat="1">
      <c r="B260" s="90" t="s">
        <v>1058</v>
      </c>
      <c r="C260" s="90" t="s">
        <v>1059</v>
      </c>
      <c r="D260" s="90" t="s">
        <v>98</v>
      </c>
      <c r="E260" s="90" t="s">
        <v>121</v>
      </c>
      <c r="F260" s="90" t="s">
        <v>1060</v>
      </c>
      <c r="G260" s="90" t="s">
        <v>639</v>
      </c>
      <c r="H260" s="90" t="s">
        <v>647</v>
      </c>
      <c r="I260" s="90" t="s">
        <v>209</v>
      </c>
      <c r="J260" s="90" t="s">
        <v>1061</v>
      </c>
      <c r="K260" s="91">
        <v>4.74</v>
      </c>
      <c r="L260" s="90" t="s">
        <v>100</v>
      </c>
      <c r="M260" s="86">
        <v>2.1000000000000001E-2</v>
      </c>
      <c r="N260" s="86">
        <v>2.7400000000000001E-2</v>
      </c>
      <c r="O260" s="91">
        <v>2987000</v>
      </c>
      <c r="P260" s="91">
        <v>97.42</v>
      </c>
      <c r="Q260" s="91">
        <v>0</v>
      </c>
      <c r="R260" s="91">
        <v>2909.9353999999998</v>
      </c>
      <c r="S260" s="86">
        <v>1.1900000000000001E-2</v>
      </c>
      <c r="T260" s="86">
        <f t="shared" si="8"/>
        <v>1.012107213345873E-3</v>
      </c>
      <c r="U260" s="86">
        <f>R260/'סכום נכסי הקרן'!$C$42</f>
        <v>1.2211538535341943E-4</v>
      </c>
    </row>
    <row r="261" spans="2:21" s="85" customFormat="1">
      <c r="B261" s="90" t="s">
        <v>1062</v>
      </c>
      <c r="C261" s="90" t="s">
        <v>1063</v>
      </c>
      <c r="D261" s="90" t="s">
        <v>98</v>
      </c>
      <c r="E261" s="90" t="s">
        <v>121</v>
      </c>
      <c r="F261" s="90" t="s">
        <v>657</v>
      </c>
      <c r="G261" s="90" t="s">
        <v>130</v>
      </c>
      <c r="H261" s="90" t="s">
        <v>647</v>
      </c>
      <c r="I261" s="90" t="s">
        <v>209</v>
      </c>
      <c r="J261" s="90" t="s">
        <v>308</v>
      </c>
      <c r="K261" s="91">
        <v>2.36</v>
      </c>
      <c r="L261" s="90" t="s">
        <v>100</v>
      </c>
      <c r="M261" s="86">
        <v>3.6499999999999998E-2</v>
      </c>
      <c r="N261" s="86">
        <v>2.3900000000000001E-2</v>
      </c>
      <c r="O261" s="91">
        <v>4394914.42</v>
      </c>
      <c r="P261" s="91">
        <v>104.23</v>
      </c>
      <c r="Q261" s="91">
        <v>0</v>
      </c>
      <c r="R261" s="91">
        <v>4580.8192999659996</v>
      </c>
      <c r="S261" s="86">
        <v>2.5000000000000001E-3</v>
      </c>
      <c r="T261" s="86">
        <f t="shared" si="8"/>
        <v>1.5932588251029839E-3</v>
      </c>
      <c r="U261" s="86">
        <f>R261/'סכום נכסי הקרן'!$C$42</f>
        <v>1.9223399737661843E-4</v>
      </c>
    </row>
    <row r="262" spans="2:21" s="85" customFormat="1">
      <c r="B262" s="90" t="s">
        <v>1064</v>
      </c>
      <c r="C262" s="90" t="s">
        <v>1065</v>
      </c>
      <c r="D262" s="90" t="s">
        <v>98</v>
      </c>
      <c r="E262" s="90" t="s">
        <v>121</v>
      </c>
      <c r="F262" s="90" t="s">
        <v>657</v>
      </c>
      <c r="G262" s="90" t="s">
        <v>130</v>
      </c>
      <c r="H262" s="90" t="s">
        <v>647</v>
      </c>
      <c r="I262" s="90" t="s">
        <v>209</v>
      </c>
      <c r="J262" s="90" t="s">
        <v>1066</v>
      </c>
      <c r="K262" s="91">
        <v>0.67</v>
      </c>
      <c r="L262" s="90" t="s">
        <v>100</v>
      </c>
      <c r="M262" s="86">
        <v>1.4E-2</v>
      </c>
      <c r="N262" s="86">
        <v>5.8999999999999999E-3</v>
      </c>
      <c r="O262" s="91">
        <v>161416.66</v>
      </c>
      <c r="P262" s="91">
        <v>100.66</v>
      </c>
      <c r="Q262" s="91">
        <v>0</v>
      </c>
      <c r="R262" s="91">
        <v>162.48200995600001</v>
      </c>
      <c r="S262" s="86">
        <v>4.4999999999999997E-3</v>
      </c>
      <c r="T262" s="86">
        <f t="shared" si="8"/>
        <v>5.6513012046729146E-5</v>
      </c>
      <c r="U262" s="86">
        <f>R262/'סכום נכסי הקרן'!$C$42</f>
        <v>6.8185545489343427E-6</v>
      </c>
    </row>
    <row r="263" spans="2:21" s="85" customFormat="1">
      <c r="B263" s="90" t="s">
        <v>1067</v>
      </c>
      <c r="C263" s="90" t="s">
        <v>1068</v>
      </c>
      <c r="D263" s="90" t="s">
        <v>98</v>
      </c>
      <c r="E263" s="90" t="s">
        <v>121</v>
      </c>
      <c r="F263" s="90" t="s">
        <v>657</v>
      </c>
      <c r="G263" s="90" t="s">
        <v>130</v>
      </c>
      <c r="H263" s="90" t="s">
        <v>647</v>
      </c>
      <c r="I263" s="90" t="s">
        <v>209</v>
      </c>
      <c r="J263" s="90" t="s">
        <v>308</v>
      </c>
      <c r="K263" s="91">
        <v>5.58</v>
      </c>
      <c r="L263" s="90" t="s">
        <v>100</v>
      </c>
      <c r="M263" s="86">
        <v>3.2000000000000001E-2</v>
      </c>
      <c r="N263" s="86">
        <v>3.04E-2</v>
      </c>
      <c r="O263" s="91">
        <v>5321753</v>
      </c>
      <c r="P263" s="91">
        <v>102.08</v>
      </c>
      <c r="Q263" s="91">
        <v>0</v>
      </c>
      <c r="R263" s="91">
        <v>5432.4454624</v>
      </c>
      <c r="S263" s="86">
        <v>6.4000000000000003E-3</v>
      </c>
      <c r="T263" s="86">
        <f t="shared" si="8"/>
        <v>1.8894636762737404E-3</v>
      </c>
      <c r="U263" s="86">
        <f>R263/'סכום נכסי הקרן'!$C$42</f>
        <v>2.2797247356501826E-4</v>
      </c>
    </row>
    <row r="264" spans="2:21" s="85" customFormat="1">
      <c r="B264" s="90" t="s">
        <v>1069</v>
      </c>
      <c r="C264" s="90" t="s">
        <v>1070</v>
      </c>
      <c r="D264" s="90" t="s">
        <v>98</v>
      </c>
      <c r="E264" s="90" t="s">
        <v>121</v>
      </c>
      <c r="F264" s="90" t="s">
        <v>657</v>
      </c>
      <c r="G264" s="90" t="s">
        <v>130</v>
      </c>
      <c r="H264" s="90" t="s">
        <v>647</v>
      </c>
      <c r="I264" s="90" t="s">
        <v>209</v>
      </c>
      <c r="J264" s="90" t="s">
        <v>462</v>
      </c>
      <c r="K264" s="91">
        <v>9.85</v>
      </c>
      <c r="L264" s="90" t="s">
        <v>100</v>
      </c>
      <c r="M264" s="86">
        <v>2.7900000000000001E-2</v>
      </c>
      <c r="N264" s="86">
        <v>3.73E-2</v>
      </c>
      <c r="O264" s="91">
        <v>4941000</v>
      </c>
      <c r="P264" s="91">
        <v>92.2</v>
      </c>
      <c r="Q264" s="91">
        <v>0</v>
      </c>
      <c r="R264" s="91">
        <v>4555.6019999999999</v>
      </c>
      <c r="S264" s="86">
        <v>2.47E-2</v>
      </c>
      <c r="T264" s="86">
        <f t="shared" si="8"/>
        <v>1.5844879736274854E-3</v>
      </c>
      <c r="U264" s="86">
        <f>R264/'סכום נכסי הקרן'!$C$42</f>
        <v>1.9117575384897144E-4</v>
      </c>
    </row>
    <row r="265" spans="2:21" s="85" customFormat="1">
      <c r="B265" s="90" t="s">
        <v>1071</v>
      </c>
      <c r="C265" s="90" t="s">
        <v>1072</v>
      </c>
      <c r="D265" s="90" t="s">
        <v>98</v>
      </c>
      <c r="E265" s="90" t="s">
        <v>121</v>
      </c>
      <c r="F265" s="90" t="s">
        <v>561</v>
      </c>
      <c r="G265" s="90" t="s">
        <v>498</v>
      </c>
      <c r="H265" s="90" t="s">
        <v>647</v>
      </c>
      <c r="I265" s="90" t="s">
        <v>209</v>
      </c>
      <c r="J265" s="90" t="s">
        <v>308</v>
      </c>
      <c r="K265" s="91">
        <v>6.08</v>
      </c>
      <c r="L265" s="90" t="s">
        <v>100</v>
      </c>
      <c r="M265" s="86">
        <v>2.0899999999999998E-2</v>
      </c>
      <c r="N265" s="86">
        <v>3.0499999999999999E-2</v>
      </c>
      <c r="O265" s="91">
        <v>1844855</v>
      </c>
      <c r="P265" s="91">
        <v>95.37</v>
      </c>
      <c r="Q265" s="91">
        <v>0</v>
      </c>
      <c r="R265" s="91">
        <v>1759.4382135000001</v>
      </c>
      <c r="S265" s="86">
        <v>8.9999999999999993E-3</v>
      </c>
      <c r="T265" s="86">
        <f t="shared" si="8"/>
        <v>6.1195176611815048E-4</v>
      </c>
      <c r="U265" s="86">
        <f>R265/'סכום נכסי הקרן'!$C$42</f>
        <v>7.3834792156239745E-5</v>
      </c>
    </row>
    <row r="266" spans="2:21" s="85" customFormat="1">
      <c r="B266" s="90" t="s">
        <v>1073</v>
      </c>
      <c r="C266" s="90" t="s">
        <v>1074</v>
      </c>
      <c r="D266" s="90" t="s">
        <v>98</v>
      </c>
      <c r="E266" s="90" t="s">
        <v>121</v>
      </c>
      <c r="F266" s="90" t="s">
        <v>999</v>
      </c>
      <c r="G266" s="90" t="s">
        <v>654</v>
      </c>
      <c r="H266" s="90" t="s">
        <v>647</v>
      </c>
      <c r="I266" s="90" t="s">
        <v>209</v>
      </c>
      <c r="J266" s="90" t="s">
        <v>308</v>
      </c>
      <c r="K266" s="91">
        <v>2.54</v>
      </c>
      <c r="L266" s="90" t="s">
        <v>100</v>
      </c>
      <c r="M266" s="86">
        <v>4.3499999999999997E-2</v>
      </c>
      <c r="N266" s="86">
        <v>7.6799999999999993E-2</v>
      </c>
      <c r="O266" s="91">
        <v>2298011.39</v>
      </c>
      <c r="P266" s="91">
        <v>93.8</v>
      </c>
      <c r="Q266" s="91">
        <v>0</v>
      </c>
      <c r="R266" s="91">
        <v>2155.5346838199998</v>
      </c>
      <c r="S266" s="86">
        <v>1.8E-3</v>
      </c>
      <c r="T266" s="86">
        <f t="shared" si="8"/>
        <v>7.4971843090105639E-4</v>
      </c>
      <c r="U266" s="86">
        <f>R266/'סכום נכסי הקרן'!$C$42</f>
        <v>9.045697322261532E-5</v>
      </c>
    </row>
    <row r="267" spans="2:21" s="85" customFormat="1">
      <c r="B267" s="90" t="s">
        <v>1075</v>
      </c>
      <c r="C267" s="90" t="s">
        <v>1076</v>
      </c>
      <c r="D267" s="90" t="s">
        <v>98</v>
      </c>
      <c r="E267" s="90" t="s">
        <v>121</v>
      </c>
      <c r="F267" s="90" t="s">
        <v>1077</v>
      </c>
      <c r="G267" s="90" t="s">
        <v>684</v>
      </c>
      <c r="H267" s="90" t="s">
        <v>647</v>
      </c>
      <c r="I267" s="90" t="s">
        <v>209</v>
      </c>
      <c r="J267" s="90" t="s">
        <v>308</v>
      </c>
      <c r="K267" s="91">
        <v>4.67</v>
      </c>
      <c r="L267" s="90" t="s">
        <v>100</v>
      </c>
      <c r="M267" s="86">
        <v>1.38E-2</v>
      </c>
      <c r="N267" s="86">
        <v>1.3599999999999999E-2</v>
      </c>
      <c r="O267" s="91">
        <v>416692.56</v>
      </c>
      <c r="P267" s="91">
        <v>100.33</v>
      </c>
      <c r="Q267" s="91">
        <v>0</v>
      </c>
      <c r="R267" s="91">
        <v>418.06764544800001</v>
      </c>
      <c r="S267" s="86">
        <v>1.1999999999999999E-3</v>
      </c>
      <c r="T267" s="86">
        <f t="shared" si="8"/>
        <v>1.4540847869834011E-4</v>
      </c>
      <c r="U267" s="86">
        <f>R267/'סכום נכסי הקרן'!$C$42</f>
        <v>1.7544201025108411E-5</v>
      </c>
    </row>
    <row r="268" spans="2:21" s="85" customFormat="1">
      <c r="B268" s="90" t="s">
        <v>1078</v>
      </c>
      <c r="C268" s="90" t="s">
        <v>1079</v>
      </c>
      <c r="D268" s="90" t="s">
        <v>98</v>
      </c>
      <c r="E268" s="90" t="s">
        <v>121</v>
      </c>
      <c r="F268" s="90" t="s">
        <v>683</v>
      </c>
      <c r="G268" s="90" t="s">
        <v>684</v>
      </c>
      <c r="H268" s="90" t="s">
        <v>647</v>
      </c>
      <c r="I268" s="90" t="s">
        <v>209</v>
      </c>
      <c r="J268" s="90" t="s">
        <v>308</v>
      </c>
      <c r="K268" s="91">
        <v>7.68</v>
      </c>
      <c r="L268" s="90" t="s">
        <v>100</v>
      </c>
      <c r="M268" s="86">
        <v>3.0499999999999999E-2</v>
      </c>
      <c r="N268" s="86">
        <v>3.4299999999999997E-2</v>
      </c>
      <c r="O268" s="91">
        <v>17247</v>
      </c>
      <c r="P268" s="91">
        <v>98.13</v>
      </c>
      <c r="Q268" s="91">
        <v>0</v>
      </c>
      <c r="R268" s="91">
        <v>16.924481100000001</v>
      </c>
      <c r="S268" s="86">
        <v>0</v>
      </c>
      <c r="T268" s="86">
        <f t="shared" ref="T268:T331" si="9">R268/$R$11</f>
        <v>5.8865187878211662E-6</v>
      </c>
      <c r="U268" s="86">
        <f>R268/'סכום נכסי הקרן'!$C$42</f>
        <v>7.1023553699273335E-7</v>
      </c>
    </row>
    <row r="269" spans="2:21" s="85" customFormat="1">
      <c r="B269" s="90" t="s">
        <v>1080</v>
      </c>
      <c r="C269" s="90" t="s">
        <v>1081</v>
      </c>
      <c r="D269" s="90" t="s">
        <v>98</v>
      </c>
      <c r="E269" s="90" t="s">
        <v>121</v>
      </c>
      <c r="F269" s="90" t="s">
        <v>683</v>
      </c>
      <c r="G269" s="90" t="s">
        <v>684</v>
      </c>
      <c r="H269" s="90" t="s">
        <v>647</v>
      </c>
      <c r="I269" s="90" t="s">
        <v>209</v>
      </c>
      <c r="J269" s="90" t="s">
        <v>308</v>
      </c>
      <c r="K269" s="91">
        <v>8.42</v>
      </c>
      <c r="L269" s="90" t="s">
        <v>100</v>
      </c>
      <c r="M269" s="86">
        <v>3.0499999999999999E-2</v>
      </c>
      <c r="N269" s="86">
        <v>3.5400000000000001E-2</v>
      </c>
      <c r="O269" s="91">
        <v>16154</v>
      </c>
      <c r="P269" s="91">
        <v>96.94</v>
      </c>
      <c r="Q269" s="91">
        <v>0</v>
      </c>
      <c r="R269" s="91">
        <v>15.6596876</v>
      </c>
      <c r="S269" s="86">
        <v>0</v>
      </c>
      <c r="T269" s="86">
        <f t="shared" si="9"/>
        <v>5.446609838384359E-6</v>
      </c>
      <c r="U269" s="86">
        <f>R269/'סכום נכסי הקרן'!$C$42</f>
        <v>6.5715850110905004E-7</v>
      </c>
    </row>
    <row r="270" spans="2:21" s="85" customFormat="1">
      <c r="B270" s="90" t="s">
        <v>1082</v>
      </c>
      <c r="C270" s="90" t="s">
        <v>1083</v>
      </c>
      <c r="D270" s="90" t="s">
        <v>98</v>
      </c>
      <c r="E270" s="90" t="s">
        <v>121</v>
      </c>
      <c r="F270" s="90" t="s">
        <v>683</v>
      </c>
      <c r="G270" s="90" t="s">
        <v>684</v>
      </c>
      <c r="H270" s="90" t="s">
        <v>647</v>
      </c>
      <c r="I270" s="90" t="s">
        <v>209</v>
      </c>
      <c r="J270" s="90" t="s">
        <v>308</v>
      </c>
      <c r="K270" s="91">
        <v>4</v>
      </c>
      <c r="L270" s="90" t="s">
        <v>100</v>
      </c>
      <c r="M270" s="86">
        <v>2.9100000000000001E-2</v>
      </c>
      <c r="N270" s="86">
        <v>2.75E-2</v>
      </c>
      <c r="O270" s="91">
        <v>3946627</v>
      </c>
      <c r="P270" s="91">
        <v>101.42</v>
      </c>
      <c r="Q270" s="91">
        <v>0</v>
      </c>
      <c r="R270" s="91">
        <v>4002.6691034</v>
      </c>
      <c r="S270" s="86">
        <v>6.6E-3</v>
      </c>
      <c r="T270" s="86">
        <f t="shared" si="9"/>
        <v>1.3921718922653055E-3</v>
      </c>
      <c r="U270" s="86">
        <f>R270/'סכום נכסי הקרן'!$C$42</f>
        <v>1.6797193504842646E-4</v>
      </c>
    </row>
    <row r="271" spans="2:21" s="85" customFormat="1">
      <c r="B271" s="90" t="s">
        <v>1084</v>
      </c>
      <c r="C271" s="90" t="s">
        <v>1085</v>
      </c>
      <c r="D271" s="90" t="s">
        <v>98</v>
      </c>
      <c r="E271" s="90" t="s">
        <v>121</v>
      </c>
      <c r="F271" s="90" t="s">
        <v>683</v>
      </c>
      <c r="G271" s="90" t="s">
        <v>684</v>
      </c>
      <c r="H271" s="90" t="s">
        <v>647</v>
      </c>
      <c r="I271" s="90" t="s">
        <v>209</v>
      </c>
      <c r="J271" s="90" t="s">
        <v>308</v>
      </c>
      <c r="K271" s="91">
        <v>5.13</v>
      </c>
      <c r="L271" s="90" t="s">
        <v>100</v>
      </c>
      <c r="M271" s="86">
        <v>4.36E-2</v>
      </c>
      <c r="N271" s="86">
        <v>2.87E-2</v>
      </c>
      <c r="O271" s="91">
        <v>7099</v>
      </c>
      <c r="P271" s="91">
        <v>109.01</v>
      </c>
      <c r="Q271" s="91">
        <v>0</v>
      </c>
      <c r="R271" s="91">
        <v>7.7386198999999998</v>
      </c>
      <c r="S271" s="86">
        <v>0</v>
      </c>
      <c r="T271" s="86">
        <f t="shared" si="9"/>
        <v>2.6915762535937806E-6</v>
      </c>
      <c r="U271" s="86">
        <f>R271/'סכום נכסי הקרן'!$C$42</f>
        <v>3.2475104127471016E-7</v>
      </c>
    </row>
    <row r="272" spans="2:21" s="85" customFormat="1">
      <c r="B272" s="90" t="s">
        <v>1086</v>
      </c>
      <c r="C272" s="90" t="s">
        <v>1087</v>
      </c>
      <c r="D272" s="90" t="s">
        <v>98</v>
      </c>
      <c r="E272" s="90" t="s">
        <v>121</v>
      </c>
      <c r="F272" s="90" t="s">
        <v>683</v>
      </c>
      <c r="G272" s="90" t="s">
        <v>684</v>
      </c>
      <c r="H272" s="90" t="s">
        <v>647</v>
      </c>
      <c r="I272" s="90" t="s">
        <v>209</v>
      </c>
      <c r="J272" s="90" t="s">
        <v>308</v>
      </c>
      <c r="K272" s="91">
        <v>5.97</v>
      </c>
      <c r="L272" s="90" t="s">
        <v>100</v>
      </c>
      <c r="M272" s="86">
        <v>3.95E-2</v>
      </c>
      <c r="N272" s="86">
        <v>3.0499999999999999E-2</v>
      </c>
      <c r="O272" s="91">
        <v>5679</v>
      </c>
      <c r="P272" s="91">
        <v>106.53</v>
      </c>
      <c r="Q272" s="91">
        <v>0</v>
      </c>
      <c r="R272" s="91">
        <v>6.0498386999999996</v>
      </c>
      <c r="S272" s="86">
        <v>0</v>
      </c>
      <c r="T272" s="86">
        <f t="shared" si="9"/>
        <v>2.1041997660322697E-6</v>
      </c>
      <c r="U272" s="86">
        <f>R272/'סכום נכסי הקרן'!$C$42</f>
        <v>2.5388136938590804E-7</v>
      </c>
    </row>
    <row r="273" spans="2:21" s="85" customFormat="1">
      <c r="B273" s="90" t="s">
        <v>1088</v>
      </c>
      <c r="C273" s="90" t="s">
        <v>1089</v>
      </c>
      <c r="D273" s="90" t="s">
        <v>98</v>
      </c>
      <c r="E273" s="90" t="s">
        <v>121</v>
      </c>
      <c r="F273" s="90" t="s">
        <v>683</v>
      </c>
      <c r="G273" s="90" t="s">
        <v>684</v>
      </c>
      <c r="H273" s="90" t="s">
        <v>647</v>
      </c>
      <c r="I273" s="90" t="s">
        <v>209</v>
      </c>
      <c r="J273" s="90" t="s">
        <v>308</v>
      </c>
      <c r="K273" s="91">
        <v>6.73</v>
      </c>
      <c r="L273" s="90" t="s">
        <v>100</v>
      </c>
      <c r="M273" s="86">
        <v>3.95E-2</v>
      </c>
      <c r="N273" s="86">
        <v>3.1600000000000003E-2</v>
      </c>
      <c r="O273" s="91">
        <v>5679</v>
      </c>
      <c r="P273" s="91">
        <v>106.5</v>
      </c>
      <c r="Q273" s="91">
        <v>0</v>
      </c>
      <c r="R273" s="91">
        <v>6.0481350000000003</v>
      </c>
      <c r="S273" s="86">
        <v>0</v>
      </c>
      <c r="T273" s="86">
        <f t="shared" si="9"/>
        <v>2.1036072006236436E-6</v>
      </c>
      <c r="U273" s="86">
        <f>R273/'סכום נכסי הקרן'!$C$42</f>
        <v>2.5380987364685263E-7</v>
      </c>
    </row>
    <row r="274" spans="2:21" s="85" customFormat="1">
      <c r="B274" s="90" t="s">
        <v>1090</v>
      </c>
      <c r="C274" s="90" t="s">
        <v>1091</v>
      </c>
      <c r="D274" s="90" t="s">
        <v>98</v>
      </c>
      <c r="E274" s="90" t="s">
        <v>121</v>
      </c>
      <c r="F274" s="90" t="s">
        <v>683</v>
      </c>
      <c r="G274" s="90" t="s">
        <v>684</v>
      </c>
      <c r="H274" s="90" t="s">
        <v>647</v>
      </c>
      <c r="I274" s="90" t="s">
        <v>209</v>
      </c>
      <c r="J274" s="90" t="s">
        <v>308</v>
      </c>
      <c r="K274" s="91">
        <v>5.46</v>
      </c>
      <c r="L274" s="90" t="s">
        <v>100</v>
      </c>
      <c r="M274" s="86">
        <v>1.7899999999999999E-2</v>
      </c>
      <c r="N274" s="86">
        <v>3.0099999999999998E-2</v>
      </c>
      <c r="O274" s="91">
        <v>8282</v>
      </c>
      <c r="P274" s="91">
        <v>94.12</v>
      </c>
      <c r="Q274" s="91">
        <v>0</v>
      </c>
      <c r="R274" s="91">
        <v>7.7950184</v>
      </c>
      <c r="S274" s="86">
        <v>0</v>
      </c>
      <c r="T274" s="86">
        <f t="shared" si="9"/>
        <v>2.711192265918964E-6</v>
      </c>
      <c r="U274" s="86">
        <f>R274/'סכום נכסי הקרן'!$C$42</f>
        <v>3.2711780328628428E-7</v>
      </c>
    </row>
    <row r="275" spans="2:21" s="85" customFormat="1">
      <c r="B275" s="90" t="s">
        <v>1092</v>
      </c>
      <c r="C275" s="90" t="s">
        <v>1093</v>
      </c>
      <c r="D275" s="90" t="s">
        <v>98</v>
      </c>
      <c r="E275" s="90" t="s">
        <v>121</v>
      </c>
      <c r="F275" s="90" t="s">
        <v>1094</v>
      </c>
      <c r="G275" s="90" t="s">
        <v>654</v>
      </c>
      <c r="H275" s="90" t="s">
        <v>647</v>
      </c>
      <c r="I275" s="90" t="s">
        <v>209</v>
      </c>
      <c r="J275" s="90" t="s">
        <v>308</v>
      </c>
      <c r="K275" s="91">
        <v>2.73</v>
      </c>
      <c r="L275" s="90" t="s">
        <v>100</v>
      </c>
      <c r="M275" s="86">
        <v>4.8000000000000001E-2</v>
      </c>
      <c r="N275" s="86">
        <v>3.5999999999999997E-2</v>
      </c>
      <c r="O275" s="91">
        <v>1730441.2</v>
      </c>
      <c r="P275" s="91">
        <v>105.39</v>
      </c>
      <c r="Q275" s="91">
        <v>0</v>
      </c>
      <c r="R275" s="91">
        <v>1823.7119806799999</v>
      </c>
      <c r="S275" s="86">
        <v>3.5999999999999999E-3</v>
      </c>
      <c r="T275" s="86">
        <f t="shared" si="9"/>
        <v>6.3430688210862601E-4</v>
      </c>
      <c r="U275" s="86">
        <f>R275/'סכום נכסי הקרן'!$C$42</f>
        <v>7.6532039609671749E-5</v>
      </c>
    </row>
    <row r="276" spans="2:21" s="85" customFormat="1">
      <c r="B276" s="90" t="s">
        <v>1095</v>
      </c>
      <c r="C276" s="90" t="s">
        <v>1096</v>
      </c>
      <c r="D276" s="90" t="s">
        <v>98</v>
      </c>
      <c r="E276" s="90" t="s">
        <v>121</v>
      </c>
      <c r="F276" s="90" t="s">
        <v>1097</v>
      </c>
      <c r="G276" s="90" t="s">
        <v>654</v>
      </c>
      <c r="H276" s="90" t="s">
        <v>647</v>
      </c>
      <c r="I276" s="90" t="s">
        <v>209</v>
      </c>
      <c r="J276" s="90" t="s">
        <v>308</v>
      </c>
      <c r="K276" s="91">
        <v>1.5</v>
      </c>
      <c r="L276" s="90" t="s">
        <v>100</v>
      </c>
      <c r="M276" s="86">
        <v>3.9E-2</v>
      </c>
      <c r="N276" s="86">
        <v>3.2099999999999997E-2</v>
      </c>
      <c r="O276" s="91">
        <v>1213242.94</v>
      </c>
      <c r="P276" s="91">
        <v>101.4</v>
      </c>
      <c r="Q276" s="91">
        <v>0</v>
      </c>
      <c r="R276" s="91">
        <v>1230.2283411599999</v>
      </c>
      <c r="S276" s="86">
        <v>2.5000000000000001E-3</v>
      </c>
      <c r="T276" s="86">
        <f t="shared" si="9"/>
        <v>4.278868108723526E-4</v>
      </c>
      <c r="U276" s="86">
        <f>R276/'סכום נכסי הקרן'!$C$42</f>
        <v>5.1626509630918727E-5</v>
      </c>
    </row>
    <row r="277" spans="2:21" s="85" customFormat="1">
      <c r="B277" s="90" t="s">
        <v>1098</v>
      </c>
      <c r="C277" s="90" t="s">
        <v>1099</v>
      </c>
      <c r="D277" s="90" t="s">
        <v>98</v>
      </c>
      <c r="E277" s="90" t="s">
        <v>121</v>
      </c>
      <c r="F277" s="90" t="s">
        <v>1100</v>
      </c>
      <c r="G277" s="90" t="s">
        <v>1101</v>
      </c>
      <c r="H277" s="90" t="s">
        <v>647</v>
      </c>
      <c r="I277" s="90" t="s">
        <v>209</v>
      </c>
      <c r="J277" s="90" t="s">
        <v>308</v>
      </c>
      <c r="K277" s="91">
        <v>0.75</v>
      </c>
      <c r="L277" s="90" t="s">
        <v>100</v>
      </c>
      <c r="M277" s="86">
        <v>2.7900000000000001E-2</v>
      </c>
      <c r="N277" s="86">
        <v>5.1999999999999998E-3</v>
      </c>
      <c r="O277" s="91">
        <v>1172977.79</v>
      </c>
      <c r="P277" s="91">
        <v>101.7</v>
      </c>
      <c r="Q277" s="91">
        <v>0</v>
      </c>
      <c r="R277" s="91">
        <v>1192.91841243</v>
      </c>
      <c r="S277" s="86">
        <v>8.8000000000000005E-3</v>
      </c>
      <c r="T277" s="86">
        <f t="shared" si="9"/>
        <v>4.1491001145713076E-4</v>
      </c>
      <c r="U277" s="86">
        <f>R277/'סכום נכסי הקרן'!$C$42</f>
        <v>5.0060799160379567E-5</v>
      </c>
    </row>
    <row r="278" spans="2:21" s="85" customFormat="1">
      <c r="B278" s="90" t="s">
        <v>1102</v>
      </c>
      <c r="C278" s="90" t="s">
        <v>1103</v>
      </c>
      <c r="D278" s="90" t="s">
        <v>98</v>
      </c>
      <c r="E278" s="90" t="s">
        <v>121</v>
      </c>
      <c r="F278" s="90" t="s">
        <v>688</v>
      </c>
      <c r="G278" s="90" t="s">
        <v>689</v>
      </c>
      <c r="H278" s="90" t="s">
        <v>647</v>
      </c>
      <c r="I278" s="90" t="s">
        <v>209</v>
      </c>
      <c r="J278" s="90" t="s">
        <v>308</v>
      </c>
      <c r="K278" s="91">
        <v>3.29</v>
      </c>
      <c r="L278" s="90" t="s">
        <v>100</v>
      </c>
      <c r="M278" s="86">
        <v>2.18E-2</v>
      </c>
      <c r="N278" s="86">
        <v>2.8500000000000001E-2</v>
      </c>
      <c r="O278" s="91">
        <v>6211.17</v>
      </c>
      <c r="P278" s="91">
        <v>98.19</v>
      </c>
      <c r="Q278" s="91">
        <v>0</v>
      </c>
      <c r="R278" s="91">
        <v>6.0987478230000001</v>
      </c>
      <c r="S278" s="86">
        <v>0</v>
      </c>
      <c r="T278" s="86">
        <f t="shared" si="9"/>
        <v>2.1212108914980519E-6</v>
      </c>
      <c r="U278" s="86">
        <f>R278/'סכום נכסי הקרן'!$C$42</f>
        <v>2.5593383982990583E-7</v>
      </c>
    </row>
    <row r="279" spans="2:21" s="85" customFormat="1">
      <c r="B279" s="90" t="s">
        <v>1104</v>
      </c>
      <c r="C279" s="90" t="s">
        <v>1105</v>
      </c>
      <c r="D279" s="90" t="s">
        <v>98</v>
      </c>
      <c r="E279" s="90" t="s">
        <v>121</v>
      </c>
      <c r="F279" s="90" t="s">
        <v>688</v>
      </c>
      <c r="G279" s="90" t="s">
        <v>689</v>
      </c>
      <c r="H279" s="90" t="s">
        <v>647</v>
      </c>
      <c r="I279" s="90" t="s">
        <v>209</v>
      </c>
      <c r="J279" s="90" t="s">
        <v>270</v>
      </c>
      <c r="K279" s="91">
        <v>0.73</v>
      </c>
      <c r="L279" s="90" t="s">
        <v>100</v>
      </c>
      <c r="M279" s="86">
        <v>3.4000000000000002E-2</v>
      </c>
      <c r="N279" s="86">
        <v>1.55E-2</v>
      </c>
      <c r="O279" s="91">
        <v>1933421.95</v>
      </c>
      <c r="P279" s="91">
        <v>101.81</v>
      </c>
      <c r="Q279" s="91">
        <v>0</v>
      </c>
      <c r="R279" s="91">
        <v>1968.4168872949999</v>
      </c>
      <c r="S279" s="86">
        <v>9.1999999999999998E-3</v>
      </c>
      <c r="T279" s="86">
        <f t="shared" si="9"/>
        <v>6.8463682406939342E-4</v>
      </c>
      <c r="U279" s="86">
        <f>R279/'סכום נכסי הקרן'!$C$42</f>
        <v>8.2604578345006323E-5</v>
      </c>
    </row>
    <row r="280" spans="2:21" s="85" customFormat="1">
      <c r="B280" s="90" t="s">
        <v>1106</v>
      </c>
      <c r="C280" s="90" t="s">
        <v>1107</v>
      </c>
      <c r="D280" s="90" t="s">
        <v>98</v>
      </c>
      <c r="E280" s="90" t="s">
        <v>121</v>
      </c>
      <c r="F280" s="90" t="s">
        <v>702</v>
      </c>
      <c r="G280" s="90" t="s">
        <v>498</v>
      </c>
      <c r="H280" s="90" t="s">
        <v>647</v>
      </c>
      <c r="I280" s="90" t="s">
        <v>209</v>
      </c>
      <c r="J280" s="90" t="s">
        <v>308</v>
      </c>
      <c r="K280" s="91">
        <v>2.76</v>
      </c>
      <c r="L280" s="90" t="s">
        <v>100</v>
      </c>
      <c r="M280" s="86">
        <v>5.0500000000000003E-2</v>
      </c>
      <c r="N280" s="86">
        <v>2.1700000000000001E-2</v>
      </c>
      <c r="O280" s="91">
        <v>1309330.8600000001</v>
      </c>
      <c r="P280" s="91">
        <v>108.47</v>
      </c>
      <c r="Q280" s="91">
        <v>0</v>
      </c>
      <c r="R280" s="91">
        <v>1420.2311838420001</v>
      </c>
      <c r="S280" s="86">
        <v>2.8E-3</v>
      </c>
      <c r="T280" s="86">
        <f t="shared" si="9"/>
        <v>4.9397186816767041E-4</v>
      </c>
      <c r="U280" s="86">
        <f>R280/'סכום נכסי הקרן'!$C$42</f>
        <v>5.9599975417258035E-5</v>
      </c>
    </row>
    <row r="281" spans="2:21" s="85" customFormat="1">
      <c r="B281" s="90" t="s">
        <v>1108</v>
      </c>
      <c r="C281" s="90" t="s">
        <v>1109</v>
      </c>
      <c r="D281" s="90" t="s">
        <v>98</v>
      </c>
      <c r="E281" s="90" t="s">
        <v>121</v>
      </c>
      <c r="F281" s="90" t="s">
        <v>705</v>
      </c>
      <c r="G281" s="90" t="s">
        <v>684</v>
      </c>
      <c r="H281" s="90" t="s">
        <v>647</v>
      </c>
      <c r="I281" s="90" t="s">
        <v>209</v>
      </c>
      <c r="J281" s="90" t="s">
        <v>308</v>
      </c>
      <c r="K281" s="91">
        <v>7.25</v>
      </c>
      <c r="L281" s="90" t="s">
        <v>100</v>
      </c>
      <c r="M281" s="86">
        <v>2.64E-2</v>
      </c>
      <c r="N281" s="86">
        <v>3.3599999999999998E-2</v>
      </c>
      <c r="O281" s="91">
        <v>5859947</v>
      </c>
      <c r="P281" s="91">
        <v>95.17</v>
      </c>
      <c r="Q281" s="91">
        <v>0</v>
      </c>
      <c r="R281" s="91">
        <v>5576.9115598999997</v>
      </c>
      <c r="S281" s="86">
        <v>3.5999999999999999E-3</v>
      </c>
      <c r="T281" s="86">
        <f t="shared" si="9"/>
        <v>1.9397105578243337E-3</v>
      </c>
      <c r="U281" s="86">
        <f>R281/'סכום נכסי הקרן'!$C$42</f>
        <v>2.3403499068024947E-4</v>
      </c>
    </row>
    <row r="282" spans="2:21" s="85" customFormat="1">
      <c r="B282" s="90" t="s">
        <v>1110</v>
      </c>
      <c r="C282" s="90" t="s">
        <v>1111</v>
      </c>
      <c r="D282" s="90" t="s">
        <v>98</v>
      </c>
      <c r="E282" s="90" t="s">
        <v>121</v>
      </c>
      <c r="F282" s="90" t="s">
        <v>705</v>
      </c>
      <c r="G282" s="90" t="s">
        <v>684</v>
      </c>
      <c r="H282" s="90" t="s">
        <v>647</v>
      </c>
      <c r="I282" s="90" t="s">
        <v>209</v>
      </c>
      <c r="J282" s="90" t="s">
        <v>308</v>
      </c>
      <c r="K282" s="91">
        <v>0.75</v>
      </c>
      <c r="L282" s="90" t="s">
        <v>100</v>
      </c>
      <c r="M282" s="86">
        <v>4.1399999999999999E-2</v>
      </c>
      <c r="N282" s="86">
        <v>1.12E-2</v>
      </c>
      <c r="O282" s="91">
        <v>6239</v>
      </c>
      <c r="P282" s="91">
        <v>103.26</v>
      </c>
      <c r="Q282" s="91">
        <v>0</v>
      </c>
      <c r="R282" s="91">
        <v>6.4423914</v>
      </c>
      <c r="S282" s="86">
        <v>0</v>
      </c>
      <c r="T282" s="86">
        <f t="shared" si="9"/>
        <v>2.2407338689159281E-6</v>
      </c>
      <c r="U282" s="86">
        <f>R282/'סכום נכסי הקרן'!$C$42</f>
        <v>2.7035483619621084E-7</v>
      </c>
    </row>
    <row r="283" spans="2:21" s="85" customFormat="1">
      <c r="B283" s="90" t="s">
        <v>1112</v>
      </c>
      <c r="C283" s="90" t="s">
        <v>1113</v>
      </c>
      <c r="D283" s="90" t="s">
        <v>98</v>
      </c>
      <c r="E283" s="90" t="s">
        <v>121</v>
      </c>
      <c r="F283" s="90" t="s">
        <v>705</v>
      </c>
      <c r="G283" s="90" t="s">
        <v>684</v>
      </c>
      <c r="H283" s="90" t="s">
        <v>647</v>
      </c>
      <c r="I283" s="90" t="s">
        <v>209</v>
      </c>
      <c r="J283" s="90" t="s">
        <v>308</v>
      </c>
      <c r="K283" s="91">
        <v>8.86</v>
      </c>
      <c r="L283" s="90" t="s">
        <v>100</v>
      </c>
      <c r="M283" s="86">
        <v>2.5000000000000001E-2</v>
      </c>
      <c r="N283" s="86">
        <v>3.49E-2</v>
      </c>
      <c r="O283" s="91">
        <v>17389</v>
      </c>
      <c r="P283" s="91">
        <v>91.93</v>
      </c>
      <c r="Q283" s="91">
        <v>0</v>
      </c>
      <c r="R283" s="91">
        <v>15.985707700000001</v>
      </c>
      <c r="S283" s="86">
        <v>0</v>
      </c>
      <c r="T283" s="86">
        <f t="shared" si="9"/>
        <v>5.5600031786302429E-6</v>
      </c>
      <c r="U283" s="86">
        <f>R283/'סכום נכסי הקרן'!$C$42</f>
        <v>6.7083992858831996E-7</v>
      </c>
    </row>
    <row r="284" spans="2:21" s="85" customFormat="1">
      <c r="B284" s="90" t="s">
        <v>1114</v>
      </c>
      <c r="C284" s="90" t="s">
        <v>1115</v>
      </c>
      <c r="D284" s="90" t="s">
        <v>98</v>
      </c>
      <c r="E284" s="90" t="s">
        <v>121</v>
      </c>
      <c r="F284" s="90" t="s">
        <v>705</v>
      </c>
      <c r="G284" s="90" t="s">
        <v>684</v>
      </c>
      <c r="H284" s="90" t="s">
        <v>647</v>
      </c>
      <c r="I284" s="90" t="s">
        <v>209</v>
      </c>
      <c r="J284" s="90" t="s">
        <v>308</v>
      </c>
      <c r="K284" s="91">
        <v>2.2400000000000002</v>
      </c>
      <c r="L284" s="90" t="s">
        <v>100</v>
      </c>
      <c r="M284" s="86">
        <v>3.9199999999999999E-2</v>
      </c>
      <c r="N284" s="86">
        <v>2.4400000000000002E-2</v>
      </c>
      <c r="O284" s="91">
        <v>9976639</v>
      </c>
      <c r="P284" s="91">
        <v>104.02</v>
      </c>
      <c r="Q284" s="91">
        <v>0</v>
      </c>
      <c r="R284" s="91">
        <v>10377.699887799999</v>
      </c>
      <c r="S284" s="86">
        <v>1.04E-2</v>
      </c>
      <c r="T284" s="86">
        <f t="shared" si="9"/>
        <v>3.6094770057029575E-3</v>
      </c>
      <c r="U284" s="86">
        <f>R284/'סכום נכסי הקרן'!$C$42</f>
        <v>4.354999842542328E-4</v>
      </c>
    </row>
    <row r="285" spans="2:21" s="85" customFormat="1">
      <c r="B285" s="90" t="s">
        <v>1116</v>
      </c>
      <c r="C285" s="90" t="s">
        <v>1117</v>
      </c>
      <c r="D285" s="90" t="s">
        <v>98</v>
      </c>
      <c r="E285" s="90" t="s">
        <v>121</v>
      </c>
      <c r="F285" s="90" t="s">
        <v>1024</v>
      </c>
      <c r="G285" s="90" t="s">
        <v>684</v>
      </c>
      <c r="H285" s="90" t="s">
        <v>666</v>
      </c>
      <c r="I285" s="90" t="s">
        <v>148</v>
      </c>
      <c r="J285" s="90" t="s">
        <v>308</v>
      </c>
      <c r="K285" s="91">
        <v>4.3899999999999997</v>
      </c>
      <c r="L285" s="90" t="s">
        <v>100</v>
      </c>
      <c r="M285" s="86">
        <v>4.1000000000000002E-2</v>
      </c>
      <c r="N285" s="86">
        <v>2.98E-2</v>
      </c>
      <c r="O285" s="91">
        <v>4200609</v>
      </c>
      <c r="P285" s="91">
        <v>105.88</v>
      </c>
      <c r="Q285" s="91">
        <v>0</v>
      </c>
      <c r="R285" s="91">
        <v>4447.6048092000001</v>
      </c>
      <c r="S285" s="86">
        <v>5.8999999999999999E-3</v>
      </c>
      <c r="T285" s="86">
        <f t="shared" si="9"/>
        <v>1.5469253748736538E-3</v>
      </c>
      <c r="U285" s="86">
        <f>R285/'סכום נכסי הקרן'!$C$42</f>
        <v>1.8664365373031289E-4</v>
      </c>
    </row>
    <row r="286" spans="2:21" s="85" customFormat="1">
      <c r="B286" s="90" t="s">
        <v>1118</v>
      </c>
      <c r="C286" s="90" t="s">
        <v>1119</v>
      </c>
      <c r="D286" s="90" t="s">
        <v>98</v>
      </c>
      <c r="E286" s="90" t="s">
        <v>121</v>
      </c>
      <c r="F286" s="90" t="s">
        <v>1024</v>
      </c>
      <c r="G286" s="90" t="s">
        <v>684</v>
      </c>
      <c r="H286" s="90" t="s">
        <v>666</v>
      </c>
      <c r="I286" s="90" t="s">
        <v>148</v>
      </c>
      <c r="J286" s="90" t="s">
        <v>308</v>
      </c>
      <c r="K286" s="91">
        <v>2.16</v>
      </c>
      <c r="L286" s="90" t="s">
        <v>100</v>
      </c>
      <c r="M286" s="86">
        <v>3.2899999999999999E-2</v>
      </c>
      <c r="N286" s="86">
        <v>2.3900000000000001E-2</v>
      </c>
      <c r="O286" s="91">
        <v>21323</v>
      </c>
      <c r="P286" s="91">
        <v>104.4</v>
      </c>
      <c r="Q286" s="91">
        <v>0</v>
      </c>
      <c r="R286" s="91">
        <v>22.261212</v>
      </c>
      <c r="S286" s="86">
        <v>0</v>
      </c>
      <c r="T286" s="86">
        <f t="shared" si="9"/>
        <v>7.7426918972227749E-6</v>
      </c>
      <c r="U286" s="86">
        <f>R286/'סכום נכסי הקרן'!$C$42</f>
        <v>9.3419135071320317E-7</v>
      </c>
    </row>
    <row r="287" spans="2:21" s="85" customFormat="1">
      <c r="B287" s="90" t="s">
        <v>1120</v>
      </c>
      <c r="C287" s="90" t="s">
        <v>1121</v>
      </c>
      <c r="D287" s="90" t="s">
        <v>98</v>
      </c>
      <c r="E287" s="90" t="s">
        <v>121</v>
      </c>
      <c r="F287" s="90" t="s">
        <v>1024</v>
      </c>
      <c r="G287" s="90" t="s">
        <v>684</v>
      </c>
      <c r="H287" s="90" t="s">
        <v>666</v>
      </c>
      <c r="I287" s="90" t="s">
        <v>148</v>
      </c>
      <c r="J287" s="90" t="s">
        <v>270</v>
      </c>
      <c r="K287" s="91">
        <v>3.6</v>
      </c>
      <c r="L287" s="90" t="s">
        <v>100</v>
      </c>
      <c r="M287" s="86">
        <v>2.63E-2</v>
      </c>
      <c r="N287" s="86">
        <v>2.6700000000000002E-2</v>
      </c>
      <c r="O287" s="91">
        <v>264828</v>
      </c>
      <c r="P287" s="91">
        <v>100.48</v>
      </c>
      <c r="Q287" s="91">
        <v>0</v>
      </c>
      <c r="R287" s="91">
        <v>266.09917439999998</v>
      </c>
      <c r="S287" s="86">
        <v>2.0000000000000001E-4</v>
      </c>
      <c r="T287" s="86">
        <f t="shared" si="9"/>
        <v>9.2552189947454335E-5</v>
      </c>
      <c r="U287" s="86">
        <f>R287/'סכום נכסי הקרן'!$C$42</f>
        <v>1.1166846942403863E-5</v>
      </c>
    </row>
    <row r="288" spans="2:21" s="85" customFormat="1">
      <c r="B288" s="90" t="s">
        <v>1122</v>
      </c>
      <c r="C288" s="90" t="s">
        <v>1123</v>
      </c>
      <c r="D288" s="90" t="s">
        <v>98</v>
      </c>
      <c r="E288" s="90" t="s">
        <v>121</v>
      </c>
      <c r="F288" s="90" t="s">
        <v>1024</v>
      </c>
      <c r="G288" s="90" t="s">
        <v>684</v>
      </c>
      <c r="H288" s="90" t="s">
        <v>666</v>
      </c>
      <c r="I288" s="90" t="s">
        <v>148</v>
      </c>
      <c r="J288" s="90" t="s">
        <v>270</v>
      </c>
      <c r="K288" s="91">
        <v>1</v>
      </c>
      <c r="L288" s="90" t="s">
        <v>100</v>
      </c>
      <c r="M288" s="86">
        <v>3.5799999999999998E-2</v>
      </c>
      <c r="N288" s="86">
        <v>1.46E-2</v>
      </c>
      <c r="O288" s="91">
        <v>731556</v>
      </c>
      <c r="P288" s="91">
        <v>102.09</v>
      </c>
      <c r="Q288" s="91">
        <v>0</v>
      </c>
      <c r="R288" s="91">
        <v>746.84552040000005</v>
      </c>
      <c r="S288" s="86">
        <v>5.9999999999999995E-4</v>
      </c>
      <c r="T288" s="86">
        <f t="shared" si="9"/>
        <v>2.5976100309714522E-4</v>
      </c>
      <c r="U288" s="86">
        <f>R288/'סכום נכסי הקרן'!$C$42</f>
        <v>3.134135847933981E-5</v>
      </c>
    </row>
    <row r="289" spans="2:21" s="85" customFormat="1">
      <c r="B289" s="90" t="s">
        <v>1124</v>
      </c>
      <c r="C289" s="90" t="s">
        <v>1125</v>
      </c>
      <c r="D289" s="90" t="s">
        <v>98</v>
      </c>
      <c r="E289" s="90" t="s">
        <v>121</v>
      </c>
      <c r="F289" s="90" t="s">
        <v>1024</v>
      </c>
      <c r="G289" s="90" t="s">
        <v>684</v>
      </c>
      <c r="H289" s="90" t="s">
        <v>666</v>
      </c>
      <c r="I289" s="90" t="s">
        <v>148</v>
      </c>
      <c r="J289" s="90" t="s">
        <v>1126</v>
      </c>
      <c r="K289" s="91">
        <v>7.36</v>
      </c>
      <c r="L289" s="90" t="s">
        <v>100</v>
      </c>
      <c r="M289" s="86">
        <v>2.3800000000000002E-2</v>
      </c>
      <c r="N289" s="86">
        <v>3.3000000000000002E-2</v>
      </c>
      <c r="O289" s="91">
        <v>1740000</v>
      </c>
      <c r="P289" s="91">
        <v>93.59</v>
      </c>
      <c r="Q289" s="91">
        <v>0</v>
      </c>
      <c r="R289" s="91">
        <v>1628.4659999999999</v>
      </c>
      <c r="S289" s="86">
        <v>4.1000000000000003E-3</v>
      </c>
      <c r="T289" s="86">
        <f t="shared" si="9"/>
        <v>5.6639820433419265E-4</v>
      </c>
      <c r="U289" s="86">
        <f>R289/'סכום נכסי הקרן'!$C$42</f>
        <v>6.8338545634017008E-5</v>
      </c>
    </row>
    <row r="290" spans="2:21" s="85" customFormat="1">
      <c r="B290" s="90" t="s">
        <v>1127</v>
      </c>
      <c r="C290" s="90" t="s">
        <v>1128</v>
      </c>
      <c r="D290" s="90" t="s">
        <v>98</v>
      </c>
      <c r="E290" s="90" t="s">
        <v>121</v>
      </c>
      <c r="F290" s="90" t="s">
        <v>714</v>
      </c>
      <c r="G290" s="90" t="s">
        <v>684</v>
      </c>
      <c r="H290" s="90" t="s">
        <v>666</v>
      </c>
      <c r="I290" s="90" t="s">
        <v>148</v>
      </c>
      <c r="J290" s="90" t="s">
        <v>308</v>
      </c>
      <c r="K290" s="91">
        <v>2.16</v>
      </c>
      <c r="L290" s="90" t="s">
        <v>100</v>
      </c>
      <c r="M290" s="86">
        <v>4.1000000000000002E-2</v>
      </c>
      <c r="N290" s="86">
        <v>2.1399999999999999E-2</v>
      </c>
      <c r="O290" s="91">
        <v>7099</v>
      </c>
      <c r="P290" s="91">
        <v>105.32</v>
      </c>
      <c r="Q290" s="91">
        <v>0</v>
      </c>
      <c r="R290" s="91">
        <v>7.4766668000000003</v>
      </c>
      <c r="S290" s="86">
        <v>0</v>
      </c>
      <c r="T290" s="86">
        <f t="shared" si="9"/>
        <v>2.6004661134620401E-6</v>
      </c>
      <c r="U290" s="86">
        <f>R290/'סכום נכסי הקרן'!$C$42</f>
        <v>3.1375818426797979E-7</v>
      </c>
    </row>
    <row r="291" spans="2:21" s="85" customFormat="1">
      <c r="B291" s="90" t="s">
        <v>1129</v>
      </c>
      <c r="C291" s="90" t="s">
        <v>1130</v>
      </c>
      <c r="D291" s="90" t="s">
        <v>98</v>
      </c>
      <c r="E291" s="90" t="s">
        <v>121</v>
      </c>
      <c r="F291" s="90" t="s">
        <v>1131</v>
      </c>
      <c r="G291" s="90" t="s">
        <v>654</v>
      </c>
      <c r="H291" s="90" t="s">
        <v>647</v>
      </c>
      <c r="I291" s="90" t="s">
        <v>209</v>
      </c>
      <c r="J291" s="90" t="s">
        <v>308</v>
      </c>
      <c r="K291" s="91">
        <v>1.8</v>
      </c>
      <c r="L291" s="90" t="s">
        <v>100</v>
      </c>
      <c r="M291" s="86">
        <v>5.8000000000000003E-2</v>
      </c>
      <c r="N291" s="86">
        <v>4.0500000000000001E-2</v>
      </c>
      <c r="O291" s="91">
        <v>3053118.97</v>
      </c>
      <c r="P291" s="91">
        <v>105.14</v>
      </c>
      <c r="Q291" s="91">
        <v>0</v>
      </c>
      <c r="R291" s="91">
        <v>3210.0492850579999</v>
      </c>
      <c r="S291" s="86">
        <v>6.4999999999999997E-3</v>
      </c>
      <c r="T291" s="86">
        <f t="shared" si="9"/>
        <v>1.1164900899872088E-3</v>
      </c>
      <c r="U291" s="86">
        <f>R291/'סכום נכסי הקרן'!$C$42</f>
        <v>1.3470965900078957E-4</v>
      </c>
    </row>
    <row r="292" spans="2:21" s="85" customFormat="1">
      <c r="B292" s="90" t="s">
        <v>1132</v>
      </c>
      <c r="C292" s="90" t="s">
        <v>1133</v>
      </c>
      <c r="D292" s="90" t="s">
        <v>98</v>
      </c>
      <c r="E292" s="90" t="s">
        <v>121</v>
      </c>
      <c r="F292" s="90" t="s">
        <v>1131</v>
      </c>
      <c r="G292" s="90" t="s">
        <v>654</v>
      </c>
      <c r="H292" s="90" t="s">
        <v>647</v>
      </c>
      <c r="I292" s="90" t="s">
        <v>209</v>
      </c>
      <c r="J292" s="90" t="s">
        <v>308</v>
      </c>
      <c r="K292" s="91">
        <v>4.42</v>
      </c>
      <c r="L292" s="90" t="s">
        <v>100</v>
      </c>
      <c r="M292" s="86">
        <v>4.4999999999999998E-2</v>
      </c>
      <c r="N292" s="86">
        <v>5.3800000000000001E-2</v>
      </c>
      <c r="O292" s="91">
        <v>177838.09</v>
      </c>
      <c r="P292" s="91">
        <v>98.51</v>
      </c>
      <c r="Q292" s="91">
        <v>0</v>
      </c>
      <c r="R292" s="91">
        <v>175.188302459</v>
      </c>
      <c r="S292" s="86">
        <v>2.9999999999999997E-4</v>
      </c>
      <c r="T292" s="86">
        <f t="shared" si="9"/>
        <v>6.0932398915993966E-5</v>
      </c>
      <c r="U292" s="86">
        <f>R292/'סכום נכסי הקרן'!$C$42</f>
        <v>7.3517738793074868E-6</v>
      </c>
    </row>
    <row r="293" spans="2:21" s="85" customFormat="1">
      <c r="B293" s="90" t="s">
        <v>1134</v>
      </c>
      <c r="C293" s="90" t="s">
        <v>1135</v>
      </c>
      <c r="D293" s="90" t="s">
        <v>98</v>
      </c>
      <c r="E293" s="90" t="s">
        <v>121</v>
      </c>
      <c r="F293" s="90" t="s">
        <v>1136</v>
      </c>
      <c r="G293" s="90" t="s">
        <v>1137</v>
      </c>
      <c r="H293" s="90" t="s">
        <v>647</v>
      </c>
      <c r="I293" s="90" t="s">
        <v>209</v>
      </c>
      <c r="J293" s="90" t="s">
        <v>1138</v>
      </c>
      <c r="K293" s="91">
        <v>1.23</v>
      </c>
      <c r="L293" s="90" t="s">
        <v>100</v>
      </c>
      <c r="M293" s="86">
        <v>2.8000000000000001E-2</v>
      </c>
      <c r="N293" s="86">
        <v>1.9400000000000001E-2</v>
      </c>
      <c r="O293" s="91">
        <v>3022338.63</v>
      </c>
      <c r="P293" s="91">
        <v>101.75</v>
      </c>
      <c r="Q293" s="91">
        <v>0</v>
      </c>
      <c r="R293" s="91">
        <v>3075.229556025</v>
      </c>
      <c r="S293" s="86">
        <v>2.9399999999999999E-2</v>
      </c>
      <c r="T293" s="86">
        <f t="shared" si="9"/>
        <v>1.0695983204119684E-3</v>
      </c>
      <c r="U293" s="86">
        <f>R293/'סכום נכסי הקרן'!$C$42</f>
        <v>1.2905195156023665E-4</v>
      </c>
    </row>
    <row r="294" spans="2:21" s="85" customFormat="1">
      <c r="B294" s="90" t="s">
        <v>1139</v>
      </c>
      <c r="C294" s="90" t="s">
        <v>1140</v>
      </c>
      <c r="D294" s="90" t="s">
        <v>98</v>
      </c>
      <c r="E294" s="90" t="s">
        <v>121</v>
      </c>
      <c r="F294" s="90" t="s">
        <v>1136</v>
      </c>
      <c r="G294" s="90" t="s">
        <v>1137</v>
      </c>
      <c r="H294" s="90" t="s">
        <v>647</v>
      </c>
      <c r="I294" s="90" t="s">
        <v>209</v>
      </c>
      <c r="J294" s="90" t="s">
        <v>308</v>
      </c>
      <c r="K294" s="91">
        <v>2.98</v>
      </c>
      <c r="L294" s="90" t="s">
        <v>100</v>
      </c>
      <c r="M294" s="86">
        <v>2.29E-2</v>
      </c>
      <c r="N294" s="86">
        <v>2.4400000000000002E-2</v>
      </c>
      <c r="O294" s="91">
        <v>1720023.72</v>
      </c>
      <c r="P294" s="91">
        <v>100.35</v>
      </c>
      <c r="Q294" s="91">
        <v>0</v>
      </c>
      <c r="R294" s="91">
        <v>1726.04380302</v>
      </c>
      <c r="S294" s="86">
        <v>4.5999999999999999E-3</v>
      </c>
      <c r="T294" s="86">
        <f t="shared" si="9"/>
        <v>6.0033682657954725E-4</v>
      </c>
      <c r="U294" s="86">
        <f>R294/'סכום נכסי הקרן'!$C$42</f>
        <v>7.243339633679459E-5</v>
      </c>
    </row>
    <row r="295" spans="2:21" s="85" customFormat="1">
      <c r="B295" s="90" t="s">
        <v>1141</v>
      </c>
      <c r="C295" s="90" t="s">
        <v>1142</v>
      </c>
      <c r="D295" s="90" t="s">
        <v>98</v>
      </c>
      <c r="E295" s="90" t="s">
        <v>121</v>
      </c>
      <c r="F295" s="90" t="s">
        <v>726</v>
      </c>
      <c r="G295" s="90" t="s">
        <v>684</v>
      </c>
      <c r="H295" s="90" t="s">
        <v>647</v>
      </c>
      <c r="I295" s="90" t="s">
        <v>209</v>
      </c>
      <c r="J295" s="90" t="s">
        <v>308</v>
      </c>
      <c r="K295" s="91">
        <v>1.78</v>
      </c>
      <c r="L295" s="90" t="s">
        <v>100</v>
      </c>
      <c r="M295" s="86">
        <v>3.85E-2</v>
      </c>
      <c r="N295" s="86">
        <v>2.0400000000000001E-2</v>
      </c>
      <c r="O295" s="91">
        <v>47419</v>
      </c>
      <c r="P295" s="91">
        <v>103.88</v>
      </c>
      <c r="Q295" s="91">
        <v>0</v>
      </c>
      <c r="R295" s="91">
        <v>49.258857200000001</v>
      </c>
      <c r="S295" s="86">
        <v>1E-4</v>
      </c>
      <c r="T295" s="86">
        <f t="shared" si="9"/>
        <v>1.7132766828189486E-5</v>
      </c>
      <c r="U295" s="86">
        <f>R295/'סכום נכסי הקרן'!$C$42</f>
        <v>2.0671470332458444E-6</v>
      </c>
    </row>
    <row r="296" spans="2:21" s="85" customFormat="1">
      <c r="B296" s="90" t="s">
        <v>1143</v>
      </c>
      <c r="C296" s="90" t="s">
        <v>1144</v>
      </c>
      <c r="D296" s="90" t="s">
        <v>98</v>
      </c>
      <c r="E296" s="90" t="s">
        <v>121</v>
      </c>
      <c r="F296" s="90" t="s">
        <v>726</v>
      </c>
      <c r="G296" s="90" t="s">
        <v>684</v>
      </c>
      <c r="H296" s="90" t="s">
        <v>647</v>
      </c>
      <c r="I296" s="90" t="s">
        <v>209</v>
      </c>
      <c r="J296" s="90" t="s">
        <v>308</v>
      </c>
      <c r="K296" s="91">
        <v>3.16</v>
      </c>
      <c r="L296" s="90" t="s">
        <v>100</v>
      </c>
      <c r="M296" s="86">
        <v>3.61E-2</v>
      </c>
      <c r="N296" s="86">
        <v>2.4899999999999999E-2</v>
      </c>
      <c r="O296" s="91">
        <v>18161</v>
      </c>
      <c r="P296" s="91">
        <v>104.2</v>
      </c>
      <c r="Q296" s="91">
        <v>0</v>
      </c>
      <c r="R296" s="91">
        <v>18.923762</v>
      </c>
      <c r="S296" s="86">
        <v>0</v>
      </c>
      <c r="T296" s="86">
        <f t="shared" si="9"/>
        <v>6.581890451533916E-6</v>
      </c>
      <c r="U296" s="86">
        <f>R296/'סכום נכסי הקרן'!$C$42</f>
        <v>7.941353230612595E-7</v>
      </c>
    </row>
    <row r="297" spans="2:21" s="85" customFormat="1">
      <c r="B297" s="90" t="s">
        <v>1145</v>
      </c>
      <c r="C297" s="90" t="s">
        <v>1146</v>
      </c>
      <c r="D297" s="90" t="s">
        <v>98</v>
      </c>
      <c r="E297" s="90" t="s">
        <v>121</v>
      </c>
      <c r="F297" s="90" t="s">
        <v>726</v>
      </c>
      <c r="G297" s="90" t="s">
        <v>684</v>
      </c>
      <c r="H297" s="90" t="s">
        <v>647</v>
      </c>
      <c r="I297" s="90" t="s">
        <v>209</v>
      </c>
      <c r="J297" s="90" t="s">
        <v>308</v>
      </c>
      <c r="K297" s="91">
        <v>0.83</v>
      </c>
      <c r="L297" s="90" t="s">
        <v>100</v>
      </c>
      <c r="M297" s="86">
        <v>3.0499999999999999E-2</v>
      </c>
      <c r="N297" s="86">
        <v>1.2E-2</v>
      </c>
      <c r="O297" s="91">
        <v>3367843</v>
      </c>
      <c r="P297" s="91">
        <v>102.03</v>
      </c>
      <c r="Q297" s="91">
        <v>0</v>
      </c>
      <c r="R297" s="91">
        <v>3436.2102129</v>
      </c>
      <c r="S297" s="86">
        <v>8.2000000000000007E-3</v>
      </c>
      <c r="T297" s="86">
        <f t="shared" si="9"/>
        <v>1.1951513229636812E-3</v>
      </c>
      <c r="U297" s="86">
        <f>R297/'סכום נכסי הקרן'!$C$42</f>
        <v>1.4420049816351213E-4</v>
      </c>
    </row>
    <row r="298" spans="2:21" s="85" customFormat="1">
      <c r="B298" s="90" t="s">
        <v>1147</v>
      </c>
      <c r="C298" s="90" t="s">
        <v>1148</v>
      </c>
      <c r="D298" s="90" t="s">
        <v>98</v>
      </c>
      <c r="E298" s="90" t="s">
        <v>121</v>
      </c>
      <c r="F298" s="90" t="s">
        <v>726</v>
      </c>
      <c r="G298" s="90" t="s">
        <v>684</v>
      </c>
      <c r="H298" s="90" t="s">
        <v>647</v>
      </c>
      <c r="I298" s="90" t="s">
        <v>209</v>
      </c>
      <c r="J298" s="90" t="s">
        <v>308</v>
      </c>
      <c r="K298" s="91">
        <v>4.1399999999999997</v>
      </c>
      <c r="L298" s="90" t="s">
        <v>100</v>
      </c>
      <c r="M298" s="86">
        <v>3.3000000000000002E-2</v>
      </c>
      <c r="N298" s="86">
        <v>2.6200000000000001E-2</v>
      </c>
      <c r="O298" s="91">
        <v>7296</v>
      </c>
      <c r="P298" s="91">
        <v>103.15</v>
      </c>
      <c r="Q298" s="91">
        <v>0</v>
      </c>
      <c r="R298" s="91">
        <v>7.5258240000000001</v>
      </c>
      <c r="S298" s="86">
        <v>0</v>
      </c>
      <c r="T298" s="86">
        <f t="shared" si="9"/>
        <v>2.6175635228093012E-6</v>
      </c>
      <c r="U298" s="86">
        <f>R298/'סכום נכסי הקרן'!$C$42</f>
        <v>3.1582106525870385E-7</v>
      </c>
    </row>
    <row r="299" spans="2:21" s="85" customFormat="1">
      <c r="B299" s="90" t="s">
        <v>1149</v>
      </c>
      <c r="C299" s="90" t="s">
        <v>1150</v>
      </c>
      <c r="D299" s="90" t="s">
        <v>98</v>
      </c>
      <c r="E299" s="90" t="s">
        <v>121</v>
      </c>
      <c r="F299" s="90" t="s">
        <v>726</v>
      </c>
      <c r="G299" s="90" t="s">
        <v>684</v>
      </c>
      <c r="H299" s="90" t="s">
        <v>647</v>
      </c>
      <c r="I299" s="90" t="s">
        <v>209</v>
      </c>
      <c r="J299" s="90" t="s">
        <v>308</v>
      </c>
      <c r="K299" s="91">
        <v>2.78</v>
      </c>
      <c r="L299" s="90" t="s">
        <v>100</v>
      </c>
      <c r="M299" s="86">
        <v>1.44E-2</v>
      </c>
      <c r="N299" s="86">
        <v>1.1599999999999999E-2</v>
      </c>
      <c r="O299" s="91">
        <v>2260972</v>
      </c>
      <c r="P299" s="91">
        <v>101.03</v>
      </c>
      <c r="Q299" s="91">
        <v>0</v>
      </c>
      <c r="R299" s="91">
        <v>2284.2600115999999</v>
      </c>
      <c r="S299" s="86">
        <v>7.7000000000000002E-3</v>
      </c>
      <c r="T299" s="86">
        <f t="shared" si="9"/>
        <v>7.9449050136916712E-4</v>
      </c>
      <c r="U299" s="86">
        <f>R299/'סכום נכסי הקרן'!$C$42</f>
        <v>9.5858929227068178E-5</v>
      </c>
    </row>
    <row r="300" spans="2:21" s="85" customFormat="1">
      <c r="B300" s="90" t="s">
        <v>1151</v>
      </c>
      <c r="C300" s="90" t="s">
        <v>1152</v>
      </c>
      <c r="D300" s="90" t="s">
        <v>98</v>
      </c>
      <c r="E300" s="90" t="s">
        <v>121</v>
      </c>
      <c r="F300" s="90" t="s">
        <v>726</v>
      </c>
      <c r="G300" s="90" t="s">
        <v>684</v>
      </c>
      <c r="H300" s="90" t="s">
        <v>647</v>
      </c>
      <c r="I300" s="90" t="s">
        <v>209</v>
      </c>
      <c r="J300" s="90" t="s">
        <v>308</v>
      </c>
      <c r="K300" s="91">
        <v>6.43</v>
      </c>
      <c r="L300" s="90" t="s">
        <v>100</v>
      </c>
      <c r="M300" s="86">
        <v>2.6200000000000001E-2</v>
      </c>
      <c r="N300" s="86">
        <v>3.3300000000000003E-2</v>
      </c>
      <c r="O300" s="91">
        <v>18931</v>
      </c>
      <c r="P300" s="91">
        <v>96.8</v>
      </c>
      <c r="Q300" s="91">
        <v>0</v>
      </c>
      <c r="R300" s="91">
        <v>18.325208</v>
      </c>
      <c r="S300" s="86">
        <v>0</v>
      </c>
      <c r="T300" s="86">
        <f t="shared" si="9"/>
        <v>6.3737068537203615E-6</v>
      </c>
      <c r="U300" s="86">
        <f>R300/'סכום נכסי הקרן'!$C$42</f>
        <v>7.6901701549854502E-7</v>
      </c>
    </row>
    <row r="301" spans="2:21" s="85" customFormat="1">
      <c r="B301" s="90" t="s">
        <v>1155</v>
      </c>
      <c r="C301" s="90">
        <v>1163062</v>
      </c>
      <c r="D301" s="90" t="s">
        <v>98</v>
      </c>
      <c r="E301" s="90" t="s">
        <v>121</v>
      </c>
      <c r="F301" s="90" t="s">
        <v>1153</v>
      </c>
      <c r="G301" s="90" t="s">
        <v>654</v>
      </c>
      <c r="H301" s="90" t="s">
        <v>647</v>
      </c>
      <c r="I301" s="90" t="s">
        <v>209</v>
      </c>
      <c r="J301" s="90" t="s">
        <v>1154</v>
      </c>
      <c r="K301" s="91">
        <v>2.69</v>
      </c>
      <c r="L301" s="90" t="s">
        <v>100</v>
      </c>
      <c r="M301" s="86">
        <v>3.9300000000000002E-2</v>
      </c>
      <c r="N301" s="86">
        <v>4.2599999999999999E-2</v>
      </c>
      <c r="O301" s="91">
        <v>19973</v>
      </c>
      <c r="P301" s="91">
        <f>R301*1000/O301*100</f>
        <v>99.88</v>
      </c>
      <c r="Q301" s="91">
        <v>0</v>
      </c>
      <c r="R301" s="91">
        <f>19949.0324/1000</f>
        <v>19.9490324</v>
      </c>
      <c r="S301" s="86">
        <v>0</v>
      </c>
      <c r="T301" s="86">
        <f t="shared" si="9"/>
        <v>6.9384906590402441E-6</v>
      </c>
      <c r="U301" s="86">
        <f>R301/'סכום נכסי הקרן'!$C$42</f>
        <v>8.3716077647423026E-7</v>
      </c>
    </row>
    <row r="302" spans="2:21" s="85" customFormat="1">
      <c r="B302" s="90" t="s">
        <v>1155</v>
      </c>
      <c r="C302" s="90">
        <v>11630620</v>
      </c>
      <c r="D302" s="90" t="s">
        <v>98</v>
      </c>
      <c r="E302" s="90" t="s">
        <v>121</v>
      </c>
      <c r="F302" s="90" t="s">
        <v>1153</v>
      </c>
      <c r="G302" s="90" t="s">
        <v>654</v>
      </c>
      <c r="H302" s="90" t="s">
        <v>647</v>
      </c>
      <c r="I302" s="90" t="s">
        <v>209</v>
      </c>
      <c r="J302" s="90" t="s">
        <v>308</v>
      </c>
      <c r="K302" s="91">
        <v>2.69</v>
      </c>
      <c r="L302" s="90" t="s">
        <v>100</v>
      </c>
      <c r="M302" s="86">
        <v>3.9300000000000002E-2</v>
      </c>
      <c r="N302" s="86">
        <v>4.2599999999999999E-2</v>
      </c>
      <c r="O302" s="91">
        <v>2000000</v>
      </c>
      <c r="P302" s="91">
        <f>R302*1000/O302*100</f>
        <v>99.579508196721505</v>
      </c>
      <c r="Q302" s="91">
        <v>0</v>
      </c>
      <c r="R302" s="91">
        <f>1991590.16393443/1000</f>
        <v>1991.5901639344302</v>
      </c>
      <c r="S302" s="86">
        <v>2.3999999999999998E-3</v>
      </c>
      <c r="T302" s="86">
        <f t="shared" si="9"/>
        <v>6.9269674197809574E-4</v>
      </c>
      <c r="U302" s="86">
        <f>R302/'סכום נכסי הקרן'!$C$42</f>
        <v>8.3577044471479589E-5</v>
      </c>
    </row>
    <row r="303" spans="2:21" s="85" customFormat="1">
      <c r="B303" s="90" t="s">
        <v>1156</v>
      </c>
      <c r="C303" s="90" t="s">
        <v>1157</v>
      </c>
      <c r="D303" s="90" t="s">
        <v>98</v>
      </c>
      <c r="E303" s="90" t="s">
        <v>121</v>
      </c>
      <c r="F303" s="90" t="s">
        <v>1158</v>
      </c>
      <c r="G303" s="90" t="s">
        <v>1159</v>
      </c>
      <c r="H303" s="90" t="s">
        <v>734</v>
      </c>
      <c r="I303" s="90" t="s">
        <v>209</v>
      </c>
      <c r="J303" s="90" t="s">
        <v>308</v>
      </c>
      <c r="K303" s="91">
        <v>1.69</v>
      </c>
      <c r="L303" s="90" t="s">
        <v>100</v>
      </c>
      <c r="M303" s="86">
        <v>4.7500000000000001E-2</v>
      </c>
      <c r="N303" s="86">
        <v>2.5100000000000001E-2</v>
      </c>
      <c r="O303" s="91">
        <v>5941.45</v>
      </c>
      <c r="P303" s="91">
        <v>105</v>
      </c>
      <c r="Q303" s="91">
        <v>0</v>
      </c>
      <c r="R303" s="91">
        <v>6.2385225000000002</v>
      </c>
      <c r="S303" s="86">
        <v>0</v>
      </c>
      <c r="T303" s="86">
        <f t="shared" si="9"/>
        <v>2.1698260459220266E-6</v>
      </c>
      <c r="U303" s="86">
        <f>R303/'סכום נכסי הקרן'!$C$42</f>
        <v>2.6179948157044228E-7</v>
      </c>
    </row>
    <row r="304" spans="2:21" s="85" customFormat="1">
      <c r="B304" s="90" t="s">
        <v>1160</v>
      </c>
      <c r="C304" s="90" t="s">
        <v>1161</v>
      </c>
      <c r="D304" s="90" t="s">
        <v>98</v>
      </c>
      <c r="E304" s="90" t="s">
        <v>121</v>
      </c>
      <c r="F304" s="90" t="s">
        <v>1162</v>
      </c>
      <c r="G304" s="90" t="s">
        <v>762</v>
      </c>
      <c r="H304" s="90" t="s">
        <v>734</v>
      </c>
      <c r="I304" s="90" t="s">
        <v>209</v>
      </c>
      <c r="J304" s="90" t="s">
        <v>308</v>
      </c>
      <c r="K304" s="91">
        <v>4.3499999999999996</v>
      </c>
      <c r="L304" s="90" t="s">
        <v>100</v>
      </c>
      <c r="M304" s="86">
        <v>3.7499999999999999E-2</v>
      </c>
      <c r="N304" s="86">
        <v>2.76E-2</v>
      </c>
      <c r="O304" s="91">
        <v>494698</v>
      </c>
      <c r="P304" s="91">
        <v>105.23</v>
      </c>
      <c r="Q304" s="91">
        <v>0</v>
      </c>
      <c r="R304" s="91">
        <v>520.57070539999995</v>
      </c>
      <c r="S304" s="86">
        <v>8.9999999999999998E-4</v>
      </c>
      <c r="T304" s="86">
        <f t="shared" si="9"/>
        <v>1.8106015892720143E-4</v>
      </c>
      <c r="U304" s="86">
        <f>R304/'סכום נכסי הקרן'!$C$42</f>
        <v>2.1845740044133757E-5</v>
      </c>
    </row>
    <row r="305" spans="2:21" s="85" customFormat="1">
      <c r="B305" s="90" t="s">
        <v>1163</v>
      </c>
      <c r="C305" s="90" t="s">
        <v>1164</v>
      </c>
      <c r="D305" s="90" t="s">
        <v>98</v>
      </c>
      <c r="E305" s="90" t="s">
        <v>121</v>
      </c>
      <c r="F305" s="90" t="s">
        <v>1162</v>
      </c>
      <c r="G305" s="90" t="s">
        <v>762</v>
      </c>
      <c r="H305" s="90" t="s">
        <v>734</v>
      </c>
      <c r="I305" s="90" t="s">
        <v>209</v>
      </c>
      <c r="J305" s="90" t="s">
        <v>308</v>
      </c>
      <c r="K305" s="91">
        <v>2.16</v>
      </c>
      <c r="L305" s="90" t="s">
        <v>100</v>
      </c>
      <c r="M305" s="86">
        <v>3.7499999999999999E-2</v>
      </c>
      <c r="N305" s="86">
        <v>2.1499999999999998E-2</v>
      </c>
      <c r="O305" s="91">
        <v>7794.08</v>
      </c>
      <c r="P305" s="91">
        <v>104.43</v>
      </c>
      <c r="Q305" s="91">
        <v>0</v>
      </c>
      <c r="R305" s="91">
        <v>8.1393577439999998</v>
      </c>
      <c r="S305" s="86">
        <v>0</v>
      </c>
      <c r="T305" s="86">
        <f t="shared" si="9"/>
        <v>2.8309572386744366E-6</v>
      </c>
      <c r="U305" s="86">
        <f>R305/'סכום נכסי הקרן'!$C$42</f>
        <v>3.4156799750190286E-7</v>
      </c>
    </row>
    <row r="306" spans="2:21" s="85" customFormat="1">
      <c r="B306" s="90" t="s">
        <v>1165</v>
      </c>
      <c r="C306" s="90" t="s">
        <v>1166</v>
      </c>
      <c r="D306" s="90" t="s">
        <v>98</v>
      </c>
      <c r="E306" s="90" t="s">
        <v>121</v>
      </c>
      <c r="F306" s="90" t="s">
        <v>1167</v>
      </c>
      <c r="G306" s="90" t="s">
        <v>1013</v>
      </c>
      <c r="H306" s="90" t="s">
        <v>734</v>
      </c>
      <c r="I306" s="90" t="s">
        <v>209</v>
      </c>
      <c r="J306" s="90" t="s">
        <v>308</v>
      </c>
      <c r="K306" s="91">
        <v>1.35</v>
      </c>
      <c r="L306" s="90" t="s">
        <v>100</v>
      </c>
      <c r="M306" s="86">
        <v>0.06</v>
      </c>
      <c r="N306" s="86">
        <v>4.07E-2</v>
      </c>
      <c r="O306" s="91">
        <v>5581.42</v>
      </c>
      <c r="P306" s="91">
        <v>104.67</v>
      </c>
      <c r="Q306" s="91">
        <v>0</v>
      </c>
      <c r="R306" s="91">
        <v>5.8420723140000002</v>
      </c>
      <c r="S306" s="86">
        <v>0</v>
      </c>
      <c r="T306" s="86">
        <f t="shared" si="9"/>
        <v>2.0319363549746214E-6</v>
      </c>
      <c r="U306" s="86">
        <f>R306/'סכום נכסי הקרן'!$C$42</f>
        <v>2.451624568320839E-7</v>
      </c>
    </row>
    <row r="307" spans="2:21" s="85" customFormat="1">
      <c r="B307" s="90" t="s">
        <v>1168</v>
      </c>
      <c r="C307" s="90" t="s">
        <v>1169</v>
      </c>
      <c r="D307" s="90" t="s">
        <v>98</v>
      </c>
      <c r="E307" s="90" t="s">
        <v>121</v>
      </c>
      <c r="F307" s="90" t="s">
        <v>1167</v>
      </c>
      <c r="G307" s="90" t="s">
        <v>654</v>
      </c>
      <c r="H307" s="90" t="s">
        <v>734</v>
      </c>
      <c r="I307" s="90" t="s">
        <v>209</v>
      </c>
      <c r="J307" s="90" t="s">
        <v>308</v>
      </c>
      <c r="K307" s="91">
        <v>2.37</v>
      </c>
      <c r="L307" s="90" t="s">
        <v>100</v>
      </c>
      <c r="M307" s="86">
        <v>4.7500000000000001E-2</v>
      </c>
      <c r="N307" s="86">
        <v>4.3400000000000001E-2</v>
      </c>
      <c r="O307" s="91">
        <v>7614629.1100000003</v>
      </c>
      <c r="P307" s="91">
        <v>101.2</v>
      </c>
      <c r="Q307" s="91">
        <v>0</v>
      </c>
      <c r="R307" s="91">
        <v>7706.0046593200004</v>
      </c>
      <c r="S307" s="86">
        <v>1.1599999999999999E-2</v>
      </c>
      <c r="T307" s="86">
        <f t="shared" si="9"/>
        <v>2.6802323177946424E-3</v>
      </c>
      <c r="U307" s="86">
        <f>R307/'סכום נכסי הקרן'!$C$42</f>
        <v>3.2338234330154115E-4</v>
      </c>
    </row>
    <row r="308" spans="2:21" s="85" customFormat="1">
      <c r="B308" s="90" t="s">
        <v>1170</v>
      </c>
      <c r="C308" s="90" t="s">
        <v>1171</v>
      </c>
      <c r="D308" s="90" t="s">
        <v>98</v>
      </c>
      <c r="E308" s="90" t="s">
        <v>121</v>
      </c>
      <c r="F308" s="90" t="s">
        <v>1172</v>
      </c>
      <c r="G308" s="90" t="s">
        <v>99</v>
      </c>
      <c r="H308" s="90" t="s">
        <v>749</v>
      </c>
      <c r="I308" s="90" t="s">
        <v>148</v>
      </c>
      <c r="J308" s="90" t="s">
        <v>308</v>
      </c>
      <c r="K308" s="91">
        <v>3.18</v>
      </c>
      <c r="L308" s="90" t="s">
        <v>100</v>
      </c>
      <c r="M308" s="86">
        <v>0.05</v>
      </c>
      <c r="N308" s="86">
        <v>2.5999999999999999E-2</v>
      </c>
      <c r="O308" s="91">
        <v>9241.73</v>
      </c>
      <c r="P308" s="91">
        <v>108.16</v>
      </c>
      <c r="Q308" s="91">
        <v>0</v>
      </c>
      <c r="R308" s="91">
        <v>9.9958551680000003</v>
      </c>
      <c r="S308" s="86">
        <v>0</v>
      </c>
      <c r="T308" s="86">
        <f t="shared" si="9"/>
        <v>3.4766672549134341E-6</v>
      </c>
      <c r="U308" s="86">
        <f>R308/'סכום נכסי הקרן'!$C$42</f>
        <v>4.1947587763538987E-7</v>
      </c>
    </row>
    <row r="309" spans="2:21" s="85" customFormat="1">
      <c r="B309" s="90" t="s">
        <v>1173</v>
      </c>
      <c r="C309" s="90" t="s">
        <v>1174</v>
      </c>
      <c r="D309" s="90" t="s">
        <v>98</v>
      </c>
      <c r="E309" s="90" t="s">
        <v>121</v>
      </c>
      <c r="F309" s="90" t="s">
        <v>1175</v>
      </c>
      <c r="G309" s="90" t="s">
        <v>823</v>
      </c>
      <c r="H309" s="90" t="s">
        <v>749</v>
      </c>
      <c r="I309" s="90" t="s">
        <v>148</v>
      </c>
      <c r="J309" s="90" t="s">
        <v>308</v>
      </c>
      <c r="K309" s="91">
        <v>1.49</v>
      </c>
      <c r="L309" s="90" t="s">
        <v>100</v>
      </c>
      <c r="M309" s="86">
        <v>3.0499999999999999E-2</v>
      </c>
      <c r="N309" s="86">
        <v>2.76E-2</v>
      </c>
      <c r="O309" s="91">
        <v>3705.74</v>
      </c>
      <c r="P309" s="91">
        <v>101.2</v>
      </c>
      <c r="Q309" s="91">
        <v>0</v>
      </c>
      <c r="R309" s="91">
        <v>3.7502088800000002</v>
      </c>
      <c r="S309" s="86">
        <v>0</v>
      </c>
      <c r="T309" s="86">
        <f t="shared" si="9"/>
        <v>1.304363477966469E-6</v>
      </c>
      <c r="U309" s="86">
        <f>R309/'סכום נכסי הקרן'!$C$42</f>
        <v>1.5737744643300864E-7</v>
      </c>
    </row>
    <row r="310" spans="2:21" s="85" customFormat="1">
      <c r="B310" s="90" t="s">
        <v>1176</v>
      </c>
      <c r="C310" s="90" t="s">
        <v>1177</v>
      </c>
      <c r="D310" s="90" t="s">
        <v>98</v>
      </c>
      <c r="E310" s="90" t="s">
        <v>121</v>
      </c>
      <c r="F310" s="90" t="s">
        <v>1175</v>
      </c>
      <c r="G310" s="90" t="s">
        <v>823</v>
      </c>
      <c r="H310" s="90" t="s">
        <v>749</v>
      </c>
      <c r="I310" s="90" t="s">
        <v>148</v>
      </c>
      <c r="J310" s="90" t="s">
        <v>300</v>
      </c>
      <c r="K310" s="91">
        <v>0.75</v>
      </c>
      <c r="L310" s="90" t="s">
        <v>100</v>
      </c>
      <c r="M310" s="86">
        <v>3.4500000000000003E-2</v>
      </c>
      <c r="N310" s="86">
        <v>1.52E-2</v>
      </c>
      <c r="O310" s="91">
        <v>506750</v>
      </c>
      <c r="P310" s="91">
        <v>102.3</v>
      </c>
      <c r="Q310" s="91">
        <v>0</v>
      </c>
      <c r="R310" s="91">
        <v>518.40525000000002</v>
      </c>
      <c r="S310" s="86">
        <v>1.12E-2</v>
      </c>
      <c r="T310" s="86">
        <f t="shared" si="9"/>
        <v>1.8030698996320357E-4</v>
      </c>
      <c r="U310" s="86">
        <f>R310/'סכום נכסי הקרן'!$C$42</f>
        <v>2.1754866748239752E-5</v>
      </c>
    </row>
    <row r="311" spans="2:21" s="85" customFormat="1">
      <c r="B311" s="90" t="s">
        <v>1178</v>
      </c>
      <c r="C311" s="90" t="s">
        <v>1179</v>
      </c>
      <c r="D311" s="90" t="s">
        <v>98</v>
      </c>
      <c r="E311" s="90" t="s">
        <v>121</v>
      </c>
      <c r="F311" s="90" t="s">
        <v>1175</v>
      </c>
      <c r="G311" s="90" t="s">
        <v>823</v>
      </c>
      <c r="H311" s="90" t="s">
        <v>749</v>
      </c>
      <c r="I311" s="90" t="s">
        <v>148</v>
      </c>
      <c r="J311" s="90" t="s">
        <v>308</v>
      </c>
      <c r="K311" s="91">
        <v>1.83</v>
      </c>
      <c r="L311" s="90" t="s">
        <v>100</v>
      </c>
      <c r="M311" s="86">
        <v>4.1700000000000001E-2</v>
      </c>
      <c r="N311" s="86">
        <v>2.29E-2</v>
      </c>
      <c r="O311" s="91">
        <v>5915935</v>
      </c>
      <c r="P311" s="91">
        <v>104.5</v>
      </c>
      <c r="Q311" s="91">
        <v>0</v>
      </c>
      <c r="R311" s="91">
        <v>6182.152075</v>
      </c>
      <c r="S311" s="86">
        <v>1.7000000000000001E-2</v>
      </c>
      <c r="T311" s="86">
        <f t="shared" si="9"/>
        <v>2.1502197983875029E-3</v>
      </c>
      <c r="U311" s="86">
        <f>R311/'סכום נכסי הקרן'!$C$42</f>
        <v>2.5943389772572497E-4</v>
      </c>
    </row>
    <row r="312" spans="2:21" s="85" customFormat="1">
      <c r="B312" s="90" t="s">
        <v>1180</v>
      </c>
      <c r="C312" s="90" t="s">
        <v>1181</v>
      </c>
      <c r="D312" s="90" t="s">
        <v>98</v>
      </c>
      <c r="E312" s="90" t="s">
        <v>121</v>
      </c>
      <c r="F312" s="90" t="s">
        <v>1175</v>
      </c>
      <c r="G312" s="90" t="s">
        <v>823</v>
      </c>
      <c r="H312" s="90" t="s">
        <v>749</v>
      </c>
      <c r="I312" s="90" t="s">
        <v>148</v>
      </c>
      <c r="J312" s="90" t="s">
        <v>308</v>
      </c>
      <c r="K312" s="91">
        <v>4.09</v>
      </c>
      <c r="L312" s="90" t="s">
        <v>100</v>
      </c>
      <c r="M312" s="86">
        <v>2.58E-2</v>
      </c>
      <c r="N312" s="86">
        <v>3.1699999999999999E-2</v>
      </c>
      <c r="O312" s="91">
        <v>5750314.2800000003</v>
      </c>
      <c r="P312" s="91">
        <v>98.35</v>
      </c>
      <c r="Q312" s="91">
        <v>0</v>
      </c>
      <c r="R312" s="91">
        <v>5655.4340943799998</v>
      </c>
      <c r="S312" s="86">
        <v>1.9E-2</v>
      </c>
      <c r="T312" s="86">
        <f t="shared" si="9"/>
        <v>1.9670215502117965E-3</v>
      </c>
      <c r="U312" s="86">
        <f>R312/'סכום נכסי הקרן'!$C$42</f>
        <v>2.3733018739044185E-4</v>
      </c>
    </row>
    <row r="313" spans="2:21" s="85" customFormat="1">
      <c r="B313" s="90" t="s">
        <v>1182</v>
      </c>
      <c r="C313" s="90" t="s">
        <v>1183</v>
      </c>
      <c r="D313" s="90" t="s">
        <v>98</v>
      </c>
      <c r="E313" s="90" t="s">
        <v>121</v>
      </c>
      <c r="F313" s="90" t="s">
        <v>1184</v>
      </c>
      <c r="G313" s="90" t="s">
        <v>1137</v>
      </c>
      <c r="H313" s="90" t="s">
        <v>749</v>
      </c>
      <c r="I313" s="90" t="s">
        <v>148</v>
      </c>
      <c r="J313" s="90" t="s">
        <v>685</v>
      </c>
      <c r="K313" s="91">
        <v>0.17</v>
      </c>
      <c r="L313" s="90" t="s">
        <v>100</v>
      </c>
      <c r="M313" s="86">
        <v>3.2000000000000001E-2</v>
      </c>
      <c r="N313" s="86">
        <v>3.2899999999999999E-2</v>
      </c>
      <c r="O313" s="91">
        <v>87597</v>
      </c>
      <c r="P313" s="91">
        <v>101.05205485131349</v>
      </c>
      <c r="Q313" s="91">
        <v>0</v>
      </c>
      <c r="R313" s="91">
        <v>88.518568500000001</v>
      </c>
      <c r="S313" s="86">
        <v>1.03E-2</v>
      </c>
      <c r="T313" s="86">
        <f t="shared" si="9"/>
        <v>3.078772184904888E-5</v>
      </c>
      <c r="U313" s="86">
        <f>R313/'סכום נכסי הקרן'!$C$42</f>
        <v>3.7146800933486547E-6</v>
      </c>
    </row>
    <row r="314" spans="2:21" s="85" customFormat="1">
      <c r="B314" s="90" t="s">
        <v>1185</v>
      </c>
      <c r="C314" s="90" t="s">
        <v>1186</v>
      </c>
      <c r="D314" s="90" t="s">
        <v>98</v>
      </c>
      <c r="E314" s="90" t="s">
        <v>121</v>
      </c>
      <c r="F314" s="90" t="s">
        <v>1094</v>
      </c>
      <c r="G314" s="90" t="s">
        <v>654</v>
      </c>
      <c r="H314" s="90" t="s">
        <v>734</v>
      </c>
      <c r="I314" s="90" t="s">
        <v>209</v>
      </c>
      <c r="J314" s="90" t="s">
        <v>308</v>
      </c>
      <c r="K314" s="91">
        <v>3.92</v>
      </c>
      <c r="L314" s="90" t="s">
        <v>100</v>
      </c>
      <c r="M314" s="86">
        <v>4.3499999999999997E-2</v>
      </c>
      <c r="N314" s="86">
        <v>5.1999999999999998E-2</v>
      </c>
      <c r="O314" s="91">
        <v>5442</v>
      </c>
      <c r="P314" s="91">
        <v>97.7</v>
      </c>
      <c r="Q314" s="91">
        <v>0</v>
      </c>
      <c r="R314" s="91">
        <v>5.3168340000000001</v>
      </c>
      <c r="S314" s="86">
        <v>0</v>
      </c>
      <c r="T314" s="86">
        <f t="shared" si="9"/>
        <v>1.8492527509588675E-6</v>
      </c>
      <c r="U314" s="86">
        <f>R314/'סכום נכסי הקרן'!$C$42</f>
        <v>2.2312084067919944E-7</v>
      </c>
    </row>
    <row r="315" spans="2:21" s="85" customFormat="1">
      <c r="B315" s="90" t="s">
        <v>1187</v>
      </c>
      <c r="C315" s="90" t="s">
        <v>1188</v>
      </c>
      <c r="D315" s="90" t="s">
        <v>98</v>
      </c>
      <c r="E315" s="90" t="s">
        <v>121</v>
      </c>
      <c r="F315" s="90" t="s">
        <v>1189</v>
      </c>
      <c r="G315" s="90" t="s">
        <v>971</v>
      </c>
      <c r="H315" s="90" t="s">
        <v>749</v>
      </c>
      <c r="I315" s="90" t="s">
        <v>148</v>
      </c>
      <c r="J315" s="90" t="s">
        <v>308</v>
      </c>
      <c r="K315" s="91">
        <v>3.83</v>
      </c>
      <c r="L315" s="90" t="s">
        <v>100</v>
      </c>
      <c r="M315" s="86">
        <v>1.5800000000000002E-2</v>
      </c>
      <c r="N315" s="86">
        <v>2.4299999999999999E-2</v>
      </c>
      <c r="O315" s="91">
        <v>3212.2</v>
      </c>
      <c r="P315" s="91">
        <v>96.86</v>
      </c>
      <c r="Q315" s="91">
        <v>0</v>
      </c>
      <c r="R315" s="91">
        <v>3.1113369199999998</v>
      </c>
      <c r="S315" s="86">
        <v>0</v>
      </c>
      <c r="T315" s="86">
        <f t="shared" si="9"/>
        <v>1.0821568547127651E-6</v>
      </c>
      <c r="U315" s="86">
        <f>R315/'סכום נכסי הקרן'!$C$42</f>
        <v>1.305671964230275E-7</v>
      </c>
    </row>
    <row r="316" spans="2:21" s="85" customFormat="1">
      <c r="B316" s="90" t="s">
        <v>1190</v>
      </c>
      <c r="C316" s="90" t="s">
        <v>1191</v>
      </c>
      <c r="D316" s="90" t="s">
        <v>98</v>
      </c>
      <c r="E316" s="90" t="s">
        <v>121</v>
      </c>
      <c r="F316" s="90" t="s">
        <v>1189</v>
      </c>
      <c r="G316" s="90" t="s">
        <v>971</v>
      </c>
      <c r="H316" s="90" t="s">
        <v>749</v>
      </c>
      <c r="I316" s="90" t="s">
        <v>148</v>
      </c>
      <c r="J316" s="90" t="s">
        <v>595</v>
      </c>
      <c r="K316" s="91">
        <v>1.71</v>
      </c>
      <c r="L316" s="90" t="s">
        <v>100</v>
      </c>
      <c r="M316" s="86">
        <v>3.2000000000000001E-2</v>
      </c>
      <c r="N316" s="86">
        <v>1.9300000000000001E-2</v>
      </c>
      <c r="O316" s="91">
        <v>634194</v>
      </c>
      <c r="P316" s="91">
        <v>102.97</v>
      </c>
      <c r="Q316" s="91">
        <v>0</v>
      </c>
      <c r="R316" s="91">
        <v>653.02956180000001</v>
      </c>
      <c r="S316" s="86">
        <v>1.0800000000000001E-2</v>
      </c>
      <c r="T316" s="86">
        <f t="shared" si="9"/>
        <v>2.2713079129724827E-4</v>
      </c>
      <c r="U316" s="86">
        <f>R316/'סכום נכסי הקרן'!$C$42</f>
        <v>2.7404373508216584E-5</v>
      </c>
    </row>
    <row r="317" spans="2:21" s="85" customFormat="1">
      <c r="B317" s="90" t="s">
        <v>1192</v>
      </c>
      <c r="C317" s="90" t="s">
        <v>1193</v>
      </c>
      <c r="D317" s="90" t="s">
        <v>98</v>
      </c>
      <c r="E317" s="90" t="s">
        <v>121</v>
      </c>
      <c r="F317" s="90" t="s">
        <v>1194</v>
      </c>
      <c r="G317" s="90" t="s">
        <v>823</v>
      </c>
      <c r="H317" s="90" t="s">
        <v>734</v>
      </c>
      <c r="I317" s="90" t="s">
        <v>209</v>
      </c>
      <c r="J317" s="90" t="s">
        <v>853</v>
      </c>
      <c r="K317" s="91">
        <v>0.5</v>
      </c>
      <c r="L317" s="90" t="s">
        <v>100</v>
      </c>
      <c r="M317" s="86">
        <v>3.7999999999999999E-2</v>
      </c>
      <c r="N317" s="86">
        <v>1.52E-2</v>
      </c>
      <c r="O317" s="91">
        <v>2755913.06</v>
      </c>
      <c r="P317" s="91">
        <v>101.13</v>
      </c>
      <c r="Q317" s="91">
        <v>0</v>
      </c>
      <c r="R317" s="91">
        <v>2787.0548775779998</v>
      </c>
      <c r="S317" s="86">
        <v>4.4999999999999998E-2</v>
      </c>
      <c r="T317" s="86">
        <f t="shared" si="9"/>
        <v>9.6936802981519563E-4</v>
      </c>
      <c r="U317" s="86">
        <f>R317/'סכום נכסי הקרן'!$C$42</f>
        <v>1.1695870649793967E-4</v>
      </c>
    </row>
    <row r="318" spans="2:21" s="85" customFormat="1">
      <c r="B318" s="90" t="s">
        <v>1195</v>
      </c>
      <c r="C318" s="90" t="s">
        <v>1196</v>
      </c>
      <c r="D318" s="90" t="s">
        <v>98</v>
      </c>
      <c r="E318" s="90" t="s">
        <v>121</v>
      </c>
      <c r="F318" s="90" t="s">
        <v>1197</v>
      </c>
      <c r="G318" s="90" t="s">
        <v>498</v>
      </c>
      <c r="H318" s="90" t="s">
        <v>734</v>
      </c>
      <c r="I318" s="90" t="s">
        <v>209</v>
      </c>
      <c r="J318" s="90" t="s">
        <v>853</v>
      </c>
      <c r="K318" s="91">
        <v>4.6100000000000003</v>
      </c>
      <c r="L318" s="90" t="s">
        <v>100</v>
      </c>
      <c r="M318" s="86">
        <v>1.9E-2</v>
      </c>
      <c r="N318" s="86">
        <v>2.9499999999999998E-2</v>
      </c>
      <c r="O318" s="91">
        <v>55000</v>
      </c>
      <c r="P318" s="91">
        <v>95.89</v>
      </c>
      <c r="Q318" s="91">
        <v>0</v>
      </c>
      <c r="R318" s="91">
        <v>52.7395</v>
      </c>
      <c r="S318" s="86">
        <v>2.9999999999999997E-4</v>
      </c>
      <c r="T318" s="86">
        <f t="shared" si="9"/>
        <v>1.8343372288695715E-5</v>
      </c>
      <c r="U318" s="86">
        <f>R318/'סכום נכסי הקרן'!$C$42</f>
        <v>2.2132121441069327E-6</v>
      </c>
    </row>
    <row r="319" spans="2:21" s="85" customFormat="1">
      <c r="B319" s="90" t="s">
        <v>1198</v>
      </c>
      <c r="C319" s="90" t="s">
        <v>1199</v>
      </c>
      <c r="D319" s="90" t="s">
        <v>98</v>
      </c>
      <c r="E319" s="90" t="s">
        <v>121</v>
      </c>
      <c r="F319" s="90" t="s">
        <v>1200</v>
      </c>
      <c r="G319" s="90" t="s">
        <v>654</v>
      </c>
      <c r="H319" s="90" t="s">
        <v>734</v>
      </c>
      <c r="I319" s="90" t="s">
        <v>209</v>
      </c>
      <c r="J319" s="90" t="s">
        <v>308</v>
      </c>
      <c r="K319" s="91">
        <v>2.5099999999999998</v>
      </c>
      <c r="L319" s="90" t="s">
        <v>100</v>
      </c>
      <c r="M319" s="86">
        <v>3.95E-2</v>
      </c>
      <c r="N319" s="86">
        <v>4.3999999999999997E-2</v>
      </c>
      <c r="O319" s="91">
        <v>14908</v>
      </c>
      <c r="P319" s="91">
        <v>100.31</v>
      </c>
      <c r="Q319" s="91">
        <v>0</v>
      </c>
      <c r="R319" s="91">
        <v>14.954214800000001</v>
      </c>
      <c r="S319" s="86">
        <v>0</v>
      </c>
      <c r="T319" s="86">
        <f t="shared" si="9"/>
        <v>5.2012387178779344E-6</v>
      </c>
      <c r="U319" s="86">
        <f>R319/'סכום נכסי הקרן'!$C$42</f>
        <v>6.2755334807769558E-7</v>
      </c>
    </row>
    <row r="320" spans="2:21" s="85" customFormat="1">
      <c r="B320" s="90" t="s">
        <v>1201</v>
      </c>
      <c r="C320" s="90" t="s">
        <v>1202</v>
      </c>
      <c r="D320" s="90" t="s">
        <v>98</v>
      </c>
      <c r="E320" s="90" t="s">
        <v>121</v>
      </c>
      <c r="F320" s="90" t="s">
        <v>1200</v>
      </c>
      <c r="G320" s="90" t="s">
        <v>654</v>
      </c>
      <c r="H320" s="90" t="s">
        <v>734</v>
      </c>
      <c r="I320" s="90" t="s">
        <v>209</v>
      </c>
      <c r="J320" s="90" t="s">
        <v>308</v>
      </c>
      <c r="K320" s="91">
        <v>1.1200000000000001</v>
      </c>
      <c r="L320" s="90" t="s">
        <v>100</v>
      </c>
      <c r="M320" s="86">
        <v>6.0499999999999998E-2</v>
      </c>
      <c r="N320" s="86">
        <v>3.27E-2</v>
      </c>
      <c r="O320" s="91">
        <v>968418.42</v>
      </c>
      <c r="P320" s="91">
        <v>105.16</v>
      </c>
      <c r="Q320" s="91">
        <v>0</v>
      </c>
      <c r="R320" s="91">
        <v>1018.388810472</v>
      </c>
      <c r="S320" s="86">
        <v>1.8E-3</v>
      </c>
      <c r="T320" s="86">
        <f t="shared" si="9"/>
        <v>3.5420671574682881E-4</v>
      </c>
      <c r="U320" s="86">
        <f>R320/'סכום נכסי הקרן'!$C$42</f>
        <v>4.2736667635439167E-5</v>
      </c>
    </row>
    <row r="321" spans="2:21" s="85" customFormat="1">
      <c r="B321" s="90" t="s">
        <v>1203</v>
      </c>
      <c r="C321" s="90" t="s">
        <v>1204</v>
      </c>
      <c r="D321" s="90" t="s">
        <v>98</v>
      </c>
      <c r="E321" s="90" t="s">
        <v>121</v>
      </c>
      <c r="F321" s="90" t="s">
        <v>1205</v>
      </c>
      <c r="G321" s="90" t="s">
        <v>1013</v>
      </c>
      <c r="H321" s="90" t="s">
        <v>749</v>
      </c>
      <c r="I321" s="90" t="s">
        <v>148</v>
      </c>
      <c r="J321" s="90" t="s">
        <v>308</v>
      </c>
      <c r="K321" s="91">
        <v>4.9400000000000004</v>
      </c>
      <c r="L321" s="90" t="s">
        <v>100</v>
      </c>
      <c r="M321" s="86">
        <v>2.1100000000000001E-2</v>
      </c>
      <c r="N321" s="86">
        <v>2.9700000000000001E-2</v>
      </c>
      <c r="O321" s="91">
        <v>11510.64</v>
      </c>
      <c r="P321" s="91">
        <v>96.6</v>
      </c>
      <c r="Q321" s="91">
        <v>0</v>
      </c>
      <c r="R321" s="91">
        <v>11.11927824</v>
      </c>
      <c r="S321" s="86">
        <v>0</v>
      </c>
      <c r="T321" s="86">
        <f t="shared" si="9"/>
        <v>3.8674060303551089E-6</v>
      </c>
      <c r="U321" s="86">
        <f>R321/'סכום נכסי הקרן'!$C$42</f>
        <v>4.6662030611727375E-7</v>
      </c>
    </row>
    <row r="322" spans="2:21" s="85" customFormat="1">
      <c r="B322" s="90" t="s">
        <v>1206</v>
      </c>
      <c r="C322" s="90" t="s">
        <v>1207</v>
      </c>
      <c r="D322" s="90" t="s">
        <v>98</v>
      </c>
      <c r="E322" s="90" t="s">
        <v>121</v>
      </c>
      <c r="F322" s="90" t="s">
        <v>1208</v>
      </c>
      <c r="G322" s="90" t="s">
        <v>470</v>
      </c>
      <c r="H322" s="90" t="s">
        <v>734</v>
      </c>
      <c r="I322" s="90" t="s">
        <v>209</v>
      </c>
      <c r="J322" s="90" t="s">
        <v>308</v>
      </c>
      <c r="K322" s="91">
        <v>3.3</v>
      </c>
      <c r="L322" s="90" t="s">
        <v>100</v>
      </c>
      <c r="M322" s="86">
        <v>2.3900000000000001E-2</v>
      </c>
      <c r="N322" s="86">
        <v>2.86E-2</v>
      </c>
      <c r="O322" s="91">
        <v>6158.78</v>
      </c>
      <c r="P322" s="91">
        <v>99.06</v>
      </c>
      <c r="Q322" s="91">
        <v>0</v>
      </c>
      <c r="R322" s="91">
        <v>6.1008874679999998</v>
      </c>
      <c r="S322" s="86">
        <v>0</v>
      </c>
      <c r="T322" s="86">
        <f t="shared" si="9"/>
        <v>2.1219550833239253E-6</v>
      </c>
      <c r="U322" s="86">
        <f>R322/'סכום נכסי הקרן'!$C$42</f>
        <v>2.5602362999284016E-7</v>
      </c>
    </row>
    <row r="323" spans="2:21" s="85" customFormat="1">
      <c r="B323" s="90" t="s">
        <v>1209</v>
      </c>
      <c r="C323" s="90" t="s">
        <v>1210</v>
      </c>
      <c r="D323" s="90" t="s">
        <v>98</v>
      </c>
      <c r="E323" s="90" t="s">
        <v>121</v>
      </c>
      <c r="F323" s="90" t="s">
        <v>1208</v>
      </c>
      <c r="G323" s="90" t="s">
        <v>470</v>
      </c>
      <c r="H323" s="90" t="s">
        <v>734</v>
      </c>
      <c r="I323" s="90" t="s">
        <v>209</v>
      </c>
      <c r="J323" s="90" t="s">
        <v>571</v>
      </c>
      <c r="K323" s="91">
        <v>1.47</v>
      </c>
      <c r="L323" s="90" t="s">
        <v>100</v>
      </c>
      <c r="M323" s="86">
        <v>2.9499999999999998E-2</v>
      </c>
      <c r="N323" s="86">
        <v>1.8499999999999999E-2</v>
      </c>
      <c r="O323" s="91">
        <v>844828.71</v>
      </c>
      <c r="P323" s="91">
        <v>102.36</v>
      </c>
      <c r="Q323" s="91">
        <v>0</v>
      </c>
      <c r="R323" s="91">
        <v>864.76666755600002</v>
      </c>
      <c r="S323" s="86">
        <v>7.9000000000000008E-3</v>
      </c>
      <c r="T323" s="86">
        <f t="shared" si="9"/>
        <v>3.0077526191629554E-4</v>
      </c>
      <c r="U323" s="86">
        <f>R323/'סכום נכסי הקרן'!$C$42</f>
        <v>3.6289917243315194E-5</v>
      </c>
    </row>
    <row r="324" spans="2:21" s="85" customFormat="1">
      <c r="B324" s="90" t="s">
        <v>1211</v>
      </c>
      <c r="C324" s="90" t="s">
        <v>1212</v>
      </c>
      <c r="D324" s="90" t="s">
        <v>98</v>
      </c>
      <c r="E324" s="90" t="s">
        <v>121</v>
      </c>
      <c r="F324" s="90" t="s">
        <v>714</v>
      </c>
      <c r="G324" s="90" t="s">
        <v>684</v>
      </c>
      <c r="H324" s="90" t="s">
        <v>749</v>
      </c>
      <c r="I324" s="90" t="s">
        <v>148</v>
      </c>
      <c r="J324" s="90" t="s">
        <v>308</v>
      </c>
      <c r="K324" s="91">
        <v>4.34</v>
      </c>
      <c r="L324" s="90" t="s">
        <v>100</v>
      </c>
      <c r="M324" s="86">
        <v>1.84E-2</v>
      </c>
      <c r="N324" s="86">
        <v>2.8000000000000001E-2</v>
      </c>
      <c r="O324" s="91">
        <v>7099</v>
      </c>
      <c r="P324" s="91">
        <v>96.02</v>
      </c>
      <c r="Q324" s="91">
        <v>0</v>
      </c>
      <c r="R324" s="91">
        <v>6.8164597999999996</v>
      </c>
      <c r="S324" s="86">
        <v>0</v>
      </c>
      <c r="T324" s="86">
        <f t="shared" si="9"/>
        <v>2.3708389310161895E-6</v>
      </c>
      <c r="U324" s="86">
        <f>R324/'סכום נכסי הקרן'!$C$42</f>
        <v>2.8605260969817144E-7</v>
      </c>
    </row>
    <row r="325" spans="2:21" s="85" customFormat="1">
      <c r="B325" s="90" t="s">
        <v>1213</v>
      </c>
      <c r="C325" s="90" t="s">
        <v>1214</v>
      </c>
      <c r="D325" s="90" t="s">
        <v>98</v>
      </c>
      <c r="E325" s="90" t="s">
        <v>121</v>
      </c>
      <c r="F325" s="90" t="s">
        <v>714</v>
      </c>
      <c r="G325" s="90" t="s">
        <v>684</v>
      </c>
      <c r="H325" s="90" t="s">
        <v>749</v>
      </c>
      <c r="I325" s="90" t="s">
        <v>148</v>
      </c>
      <c r="J325" s="90" t="s">
        <v>308</v>
      </c>
      <c r="K325" s="91">
        <v>6.44</v>
      </c>
      <c r="L325" s="90" t="s">
        <v>100</v>
      </c>
      <c r="M325" s="86">
        <v>3.4299999999999997E-2</v>
      </c>
      <c r="N325" s="86">
        <v>3.32E-2</v>
      </c>
      <c r="O325" s="91">
        <v>7190</v>
      </c>
      <c r="P325" s="91">
        <v>101.72</v>
      </c>
      <c r="Q325" s="91">
        <v>0</v>
      </c>
      <c r="R325" s="91">
        <v>7.3136679999999998</v>
      </c>
      <c r="S325" s="86">
        <v>0</v>
      </c>
      <c r="T325" s="86">
        <f t="shared" si="9"/>
        <v>2.5437733562115795E-6</v>
      </c>
      <c r="U325" s="86">
        <f>R325/'סכום נכסי הקרן'!$C$42</f>
        <v>3.0691794263438712E-7</v>
      </c>
    </row>
    <row r="326" spans="2:21" s="85" customFormat="1">
      <c r="B326" s="90" t="s">
        <v>1215</v>
      </c>
      <c r="C326" s="90" t="s">
        <v>1216</v>
      </c>
      <c r="D326" s="90" t="s">
        <v>98</v>
      </c>
      <c r="E326" s="90" t="s">
        <v>121</v>
      </c>
      <c r="F326" s="90" t="s">
        <v>1217</v>
      </c>
      <c r="G326" s="90" t="s">
        <v>1159</v>
      </c>
      <c r="H326" s="90" t="s">
        <v>734</v>
      </c>
      <c r="I326" s="90" t="s">
        <v>209</v>
      </c>
      <c r="J326" s="90" t="s">
        <v>308</v>
      </c>
      <c r="K326" s="91">
        <v>1.85</v>
      </c>
      <c r="L326" s="90" t="s">
        <v>100</v>
      </c>
      <c r="M326" s="86">
        <v>5.8900000000000001E-2</v>
      </c>
      <c r="N326" s="86">
        <v>2.3400000000000001E-2</v>
      </c>
      <c r="O326" s="91">
        <v>6799.99</v>
      </c>
      <c r="P326" s="91">
        <v>108.11</v>
      </c>
      <c r="Q326" s="91">
        <v>0</v>
      </c>
      <c r="R326" s="91">
        <v>7.3514691890000003</v>
      </c>
      <c r="S326" s="86">
        <v>0</v>
      </c>
      <c r="T326" s="86">
        <f t="shared" si="9"/>
        <v>2.5569210212971865E-6</v>
      </c>
      <c r="U326" s="86">
        <f>R326/'סכום נכסי הקרן'!$C$42</f>
        <v>3.085042688330899E-7</v>
      </c>
    </row>
    <row r="327" spans="2:21" s="85" customFormat="1">
      <c r="B327" s="90" t="s">
        <v>1218</v>
      </c>
      <c r="C327" s="90" t="s">
        <v>1219</v>
      </c>
      <c r="D327" s="90" t="s">
        <v>98</v>
      </c>
      <c r="E327" s="90" t="s">
        <v>121</v>
      </c>
      <c r="F327" s="90" t="s">
        <v>1220</v>
      </c>
      <c r="G327" s="90" t="s">
        <v>503</v>
      </c>
      <c r="H327" s="90" t="s">
        <v>749</v>
      </c>
      <c r="I327" s="90" t="s">
        <v>148</v>
      </c>
      <c r="J327" s="90" t="s">
        <v>308</v>
      </c>
      <c r="K327" s="91">
        <v>4.33</v>
      </c>
      <c r="L327" s="90" t="s">
        <v>100</v>
      </c>
      <c r="M327" s="86">
        <v>1.7000000000000001E-2</v>
      </c>
      <c r="N327" s="86">
        <v>3.0499999999999999E-2</v>
      </c>
      <c r="O327" s="91">
        <v>669037</v>
      </c>
      <c r="P327" s="91">
        <v>94.93</v>
      </c>
      <c r="Q327" s="91">
        <v>0</v>
      </c>
      <c r="R327" s="91">
        <v>635.11682410000003</v>
      </c>
      <c r="S327" s="86">
        <v>2.3999999999999998E-3</v>
      </c>
      <c r="T327" s="86">
        <f t="shared" si="9"/>
        <v>2.2090054610453968E-4</v>
      </c>
      <c r="U327" s="86">
        <f>R327/'סכום נכסי הקרן'!$C$42</f>
        <v>2.6652665801244732E-5</v>
      </c>
    </row>
    <row r="328" spans="2:21" s="85" customFormat="1">
      <c r="B328" s="90" t="s">
        <v>1221</v>
      </c>
      <c r="C328" s="90" t="s">
        <v>1222</v>
      </c>
      <c r="D328" s="90" t="s">
        <v>98</v>
      </c>
      <c r="E328" s="90" t="s">
        <v>121</v>
      </c>
      <c r="F328" s="90" t="s">
        <v>1223</v>
      </c>
      <c r="G328" s="90" t="s">
        <v>654</v>
      </c>
      <c r="H328" s="90" t="s">
        <v>734</v>
      </c>
      <c r="I328" s="90" t="s">
        <v>209</v>
      </c>
      <c r="J328" s="90" t="s">
        <v>308</v>
      </c>
      <c r="K328" s="91">
        <v>3.37</v>
      </c>
      <c r="L328" s="90" t="s">
        <v>100</v>
      </c>
      <c r="M328" s="86">
        <v>5.7000000000000002E-2</v>
      </c>
      <c r="N328" s="86">
        <v>5.0999999999999997E-2</v>
      </c>
      <c r="O328" s="91">
        <v>2569534</v>
      </c>
      <c r="P328" s="91">
        <v>103.1</v>
      </c>
      <c r="Q328" s="91">
        <v>0</v>
      </c>
      <c r="R328" s="91">
        <v>2649.189554</v>
      </c>
      <c r="S328" s="86">
        <v>1.24E-2</v>
      </c>
      <c r="T328" s="86">
        <f t="shared" si="9"/>
        <v>9.2141696929902179E-4</v>
      </c>
      <c r="U328" s="86">
        <f>R328/'סכום נכסי הקרן'!$C$42</f>
        <v>1.1117319073851721E-4</v>
      </c>
    </row>
    <row r="329" spans="2:21" s="85" customFormat="1">
      <c r="B329" s="90" t="s">
        <v>1224</v>
      </c>
      <c r="C329" s="90" t="s">
        <v>1225</v>
      </c>
      <c r="D329" s="90" t="s">
        <v>98</v>
      </c>
      <c r="E329" s="90" t="s">
        <v>121</v>
      </c>
      <c r="F329" s="90" t="s">
        <v>1226</v>
      </c>
      <c r="G329" s="90" t="s">
        <v>654</v>
      </c>
      <c r="H329" s="90" t="s">
        <v>734</v>
      </c>
      <c r="I329" s="90" t="s">
        <v>209</v>
      </c>
      <c r="J329" s="90" t="s">
        <v>308</v>
      </c>
      <c r="K329" s="91">
        <v>2.4500000000000002</v>
      </c>
      <c r="L329" s="90" t="s">
        <v>100</v>
      </c>
      <c r="M329" s="86">
        <v>3.9E-2</v>
      </c>
      <c r="N329" s="86">
        <v>4.7500000000000001E-2</v>
      </c>
      <c r="O329" s="91">
        <v>6373690.4400000004</v>
      </c>
      <c r="P329" s="91">
        <v>101.17</v>
      </c>
      <c r="Q329" s="91">
        <v>0</v>
      </c>
      <c r="R329" s="91">
        <v>6448.262618148</v>
      </c>
      <c r="S329" s="86">
        <v>1.55E-2</v>
      </c>
      <c r="T329" s="86">
        <f t="shared" si="9"/>
        <v>2.2427759425092861E-3</v>
      </c>
      <c r="U329" s="86">
        <f>R329/'סכום נכסי הקרן'!$C$42</f>
        <v>2.7060122175742881E-4</v>
      </c>
    </row>
    <row r="330" spans="2:21" s="85" customFormat="1">
      <c r="B330" s="90" t="s">
        <v>1227</v>
      </c>
      <c r="C330" s="90" t="s">
        <v>1228</v>
      </c>
      <c r="D330" s="90" t="s">
        <v>98</v>
      </c>
      <c r="E330" s="90" t="s">
        <v>121</v>
      </c>
      <c r="F330" s="90" t="s">
        <v>775</v>
      </c>
      <c r="G330" s="90" t="s">
        <v>503</v>
      </c>
      <c r="H330" s="90" t="s">
        <v>734</v>
      </c>
      <c r="I330" s="90" t="s">
        <v>209</v>
      </c>
      <c r="J330" s="90" t="s">
        <v>308</v>
      </c>
      <c r="K330" s="91">
        <v>2.13</v>
      </c>
      <c r="L330" s="90" t="s">
        <v>100</v>
      </c>
      <c r="M330" s="86">
        <v>1.7500000000000002E-2</v>
      </c>
      <c r="N330" s="86">
        <v>1.2200000000000001E-2</v>
      </c>
      <c r="O330" s="91">
        <v>16436.25</v>
      </c>
      <c r="P330" s="91">
        <v>101.3</v>
      </c>
      <c r="Q330" s="91">
        <v>0</v>
      </c>
      <c r="R330" s="91">
        <v>16.649921249999998</v>
      </c>
      <c r="S330" s="86">
        <v>0</v>
      </c>
      <c r="T330" s="86">
        <f t="shared" si="9"/>
        <v>5.7910238827864482E-6</v>
      </c>
      <c r="U330" s="86">
        <f>R330/'סכום נכסי הקרן'!$C$42</f>
        <v>6.9871363795493086E-7</v>
      </c>
    </row>
    <row r="331" spans="2:21" s="85" customFormat="1">
      <c r="B331" s="90" t="s">
        <v>1229</v>
      </c>
      <c r="C331" s="90" t="s">
        <v>1230</v>
      </c>
      <c r="D331" s="90" t="s">
        <v>98</v>
      </c>
      <c r="E331" s="90" t="s">
        <v>121</v>
      </c>
      <c r="F331" s="90" t="s">
        <v>775</v>
      </c>
      <c r="G331" s="90" t="s">
        <v>503</v>
      </c>
      <c r="H331" s="90" t="s">
        <v>734</v>
      </c>
      <c r="I331" s="90" t="s">
        <v>209</v>
      </c>
      <c r="J331" s="90" t="s">
        <v>308</v>
      </c>
      <c r="K331" s="91">
        <v>0.66</v>
      </c>
      <c r="L331" s="90" t="s">
        <v>100</v>
      </c>
      <c r="M331" s="86">
        <v>2.9600000000000001E-2</v>
      </c>
      <c r="N331" s="86">
        <v>1.2200000000000001E-2</v>
      </c>
      <c r="O331" s="91">
        <v>1577957</v>
      </c>
      <c r="P331" s="91">
        <v>102.14</v>
      </c>
      <c r="Q331" s="91">
        <v>0</v>
      </c>
      <c r="R331" s="91">
        <v>1611.7252798</v>
      </c>
      <c r="S331" s="86">
        <v>3.8999999999999998E-3</v>
      </c>
      <c r="T331" s="86">
        <f t="shared" si="9"/>
        <v>5.6057559958804437E-4</v>
      </c>
      <c r="U331" s="86">
        <f>R331/'סכום נכסי הקרן'!$C$42</f>
        <v>6.7636021619801165E-5</v>
      </c>
    </row>
    <row r="332" spans="2:21" s="85" customFormat="1">
      <c r="B332" s="90" t="s">
        <v>1231</v>
      </c>
      <c r="C332" s="90" t="s">
        <v>1232</v>
      </c>
      <c r="D332" s="90" t="s">
        <v>98</v>
      </c>
      <c r="E332" s="90" t="s">
        <v>121</v>
      </c>
      <c r="F332" s="90" t="s">
        <v>775</v>
      </c>
      <c r="G332" s="90" t="s">
        <v>503</v>
      </c>
      <c r="H332" s="90" t="s">
        <v>734</v>
      </c>
      <c r="I332" s="90" t="s">
        <v>209</v>
      </c>
      <c r="J332" s="90" t="s">
        <v>308</v>
      </c>
      <c r="K332" s="91">
        <v>6.06</v>
      </c>
      <c r="L332" s="90" t="s">
        <v>100</v>
      </c>
      <c r="M332" s="86">
        <v>2.4299999999999999E-2</v>
      </c>
      <c r="N332" s="86">
        <v>3.3599999999999998E-2</v>
      </c>
      <c r="O332" s="91">
        <v>29460</v>
      </c>
      <c r="P332" s="91">
        <v>95.49</v>
      </c>
      <c r="Q332" s="91">
        <v>0</v>
      </c>
      <c r="R332" s="91">
        <v>28.131354000000002</v>
      </c>
      <c r="S332" s="86">
        <v>0</v>
      </c>
      <c r="T332" s="86">
        <f t="shared" ref="T332:T395" si="10">R332/$R$11</f>
        <v>9.7843911945901913E-6</v>
      </c>
      <c r="U332" s="86">
        <f>R332/'סכום נכסי הקרן'!$C$42</f>
        <v>1.1805317514002055E-6</v>
      </c>
    </row>
    <row r="333" spans="2:21" s="85" customFormat="1">
      <c r="B333" s="90" t="s">
        <v>1233</v>
      </c>
      <c r="C333" s="90" t="s">
        <v>1234</v>
      </c>
      <c r="D333" s="90" t="s">
        <v>98</v>
      </c>
      <c r="E333" s="90" t="s">
        <v>121</v>
      </c>
      <c r="F333" s="90" t="s">
        <v>1235</v>
      </c>
      <c r="G333" s="90" t="s">
        <v>130</v>
      </c>
      <c r="H333" s="90" t="s">
        <v>734</v>
      </c>
      <c r="I333" s="90" t="s">
        <v>209</v>
      </c>
      <c r="J333" s="90" t="s">
        <v>308</v>
      </c>
      <c r="K333" s="91">
        <v>1.22</v>
      </c>
      <c r="L333" s="90" t="s">
        <v>100</v>
      </c>
      <c r="M333" s="86">
        <v>2.1600000000000001E-2</v>
      </c>
      <c r="N333" s="86">
        <v>1.9E-2</v>
      </c>
      <c r="O333" s="91">
        <v>3604227.66</v>
      </c>
      <c r="P333" s="91">
        <v>100.89</v>
      </c>
      <c r="Q333" s="91">
        <v>0</v>
      </c>
      <c r="R333" s="91">
        <v>3636.3052861739998</v>
      </c>
      <c r="S333" s="86">
        <v>9.4000000000000004E-3</v>
      </c>
      <c r="T333" s="86">
        <f t="shared" si="10"/>
        <v>1.2647465679356438E-3</v>
      </c>
      <c r="U333" s="86">
        <f>R333/'סכום נכסי הקרן'!$C$42</f>
        <v>1.525974842203762E-4</v>
      </c>
    </row>
    <row r="334" spans="2:21" s="85" customFormat="1">
      <c r="B334" s="90" t="s">
        <v>1236</v>
      </c>
      <c r="C334" s="90" t="s">
        <v>1237</v>
      </c>
      <c r="D334" s="90" t="s">
        <v>98</v>
      </c>
      <c r="E334" s="90" t="s">
        <v>121</v>
      </c>
      <c r="F334" s="90" t="s">
        <v>1235</v>
      </c>
      <c r="G334" s="90" t="s">
        <v>130</v>
      </c>
      <c r="H334" s="90" t="s">
        <v>734</v>
      </c>
      <c r="I334" s="90" t="s">
        <v>209</v>
      </c>
      <c r="J334" s="90" t="s">
        <v>308</v>
      </c>
      <c r="K334" s="91">
        <v>3.34</v>
      </c>
      <c r="L334" s="90" t="s">
        <v>100</v>
      </c>
      <c r="M334" s="86">
        <v>0.04</v>
      </c>
      <c r="N334" s="86">
        <v>2.8299999999999999E-2</v>
      </c>
      <c r="O334" s="91">
        <v>405733</v>
      </c>
      <c r="P334" s="91">
        <v>107</v>
      </c>
      <c r="Q334" s="91">
        <v>0</v>
      </c>
      <c r="R334" s="91">
        <v>434.13431000000003</v>
      </c>
      <c r="S334" s="86">
        <v>5.0000000000000001E-4</v>
      </c>
      <c r="T334" s="86">
        <f t="shared" si="10"/>
        <v>1.5099663955149434E-4</v>
      </c>
      <c r="U334" s="86">
        <f>R334/'סכום נכסי הקרן'!$C$42</f>
        <v>1.8218438306496719E-5</v>
      </c>
    </row>
    <row r="335" spans="2:21" s="85" customFormat="1">
      <c r="B335" s="90" t="s">
        <v>1238</v>
      </c>
      <c r="C335" s="90" t="s">
        <v>1239</v>
      </c>
      <c r="D335" s="90" t="s">
        <v>98</v>
      </c>
      <c r="E335" s="90" t="s">
        <v>121</v>
      </c>
      <c r="F335" s="90" t="s">
        <v>1240</v>
      </c>
      <c r="G335" s="90" t="s">
        <v>654</v>
      </c>
      <c r="H335" s="90" t="s">
        <v>749</v>
      </c>
      <c r="I335" s="90" t="s">
        <v>148</v>
      </c>
      <c r="J335" s="90" t="s">
        <v>308</v>
      </c>
      <c r="K335" s="91">
        <v>2.82</v>
      </c>
      <c r="L335" s="90" t="s">
        <v>100</v>
      </c>
      <c r="M335" s="86">
        <v>2.8500000000000001E-2</v>
      </c>
      <c r="N335" s="86">
        <v>2.8899999999999999E-2</v>
      </c>
      <c r="O335" s="91">
        <v>2252315.5099999998</v>
      </c>
      <c r="P335" s="91">
        <v>100.62</v>
      </c>
      <c r="Q335" s="91">
        <v>0</v>
      </c>
      <c r="R335" s="91">
        <v>2266.279866162</v>
      </c>
      <c r="S335" s="86">
        <v>1.49E-2</v>
      </c>
      <c r="T335" s="86">
        <f t="shared" si="10"/>
        <v>7.8823681103129648E-4</v>
      </c>
      <c r="U335" s="86">
        <f>R335/'סכום נכסי הקרן'!$C$42</f>
        <v>9.5104392755615278E-5</v>
      </c>
    </row>
    <row r="336" spans="2:21" s="85" customFormat="1">
      <c r="B336" s="90" t="s">
        <v>1241</v>
      </c>
      <c r="C336" s="90" t="s">
        <v>1242</v>
      </c>
      <c r="D336" s="90" t="s">
        <v>98</v>
      </c>
      <c r="E336" s="90" t="s">
        <v>121</v>
      </c>
      <c r="F336" s="90" t="s">
        <v>1243</v>
      </c>
      <c r="G336" s="90" t="s">
        <v>689</v>
      </c>
      <c r="H336" s="90" t="s">
        <v>749</v>
      </c>
      <c r="I336" s="90" t="s">
        <v>148</v>
      </c>
      <c r="J336" s="90" t="s">
        <v>308</v>
      </c>
      <c r="K336" s="91">
        <v>3.12</v>
      </c>
      <c r="L336" s="90" t="s">
        <v>100</v>
      </c>
      <c r="M336" s="86">
        <v>2.3E-2</v>
      </c>
      <c r="N336" s="86">
        <v>2.29E-2</v>
      </c>
      <c r="O336" s="91">
        <v>10369.459999999999</v>
      </c>
      <c r="P336" s="91">
        <v>100.27</v>
      </c>
      <c r="Q336" s="91">
        <v>0</v>
      </c>
      <c r="R336" s="91">
        <v>10.397457542</v>
      </c>
      <c r="S336" s="86">
        <v>0</v>
      </c>
      <c r="T336" s="86">
        <f t="shared" si="10"/>
        <v>3.6163489329404535E-6</v>
      </c>
      <c r="U336" s="86">
        <f>R336/'סכום נכסי הקרן'!$C$42</f>
        <v>4.3632911384807623E-7</v>
      </c>
    </row>
    <row r="337" spans="2:21" s="85" customFormat="1">
      <c r="B337" s="90" t="s">
        <v>1244</v>
      </c>
      <c r="C337" s="90" t="s">
        <v>1245</v>
      </c>
      <c r="D337" s="90" t="s">
        <v>98</v>
      </c>
      <c r="E337" s="90" t="s">
        <v>121</v>
      </c>
      <c r="F337" s="90" t="s">
        <v>1243</v>
      </c>
      <c r="G337" s="90" t="s">
        <v>689</v>
      </c>
      <c r="H337" s="90" t="s">
        <v>749</v>
      </c>
      <c r="I337" s="90" t="s">
        <v>148</v>
      </c>
      <c r="J337" s="90" t="s">
        <v>1246</v>
      </c>
      <c r="K337" s="91">
        <v>3.22</v>
      </c>
      <c r="L337" s="90" t="s">
        <v>100</v>
      </c>
      <c r="M337" s="86">
        <v>2.1499999999999998E-2</v>
      </c>
      <c r="N337" s="86">
        <v>2.7199999999999998E-2</v>
      </c>
      <c r="O337" s="91">
        <v>1914931.2</v>
      </c>
      <c r="P337" s="91">
        <v>98.26</v>
      </c>
      <c r="Q337" s="91">
        <v>84.257980000000003</v>
      </c>
      <c r="R337" s="91">
        <v>1965.8693771200001</v>
      </c>
      <c r="S337" s="86">
        <v>9.5999999999999992E-3</v>
      </c>
      <c r="T337" s="86">
        <f t="shared" si="10"/>
        <v>6.8375077229512065E-4</v>
      </c>
      <c r="U337" s="86">
        <f>R337/'סכום נכסי הקרן'!$C$42</f>
        <v>8.2497672127530884E-5</v>
      </c>
    </row>
    <row r="338" spans="2:21" s="85" customFormat="1">
      <c r="B338" s="90" t="s">
        <v>1247</v>
      </c>
      <c r="C338" s="90" t="s">
        <v>1248</v>
      </c>
      <c r="D338" s="90" t="s">
        <v>98</v>
      </c>
      <c r="E338" s="90" t="s">
        <v>121</v>
      </c>
      <c r="F338" s="90" t="s">
        <v>1243</v>
      </c>
      <c r="G338" s="90" t="s">
        <v>689</v>
      </c>
      <c r="H338" s="90" t="s">
        <v>749</v>
      </c>
      <c r="I338" s="90" t="s">
        <v>148</v>
      </c>
      <c r="J338" s="90" t="s">
        <v>308</v>
      </c>
      <c r="K338" s="91">
        <v>2.35</v>
      </c>
      <c r="L338" s="90" t="s">
        <v>100</v>
      </c>
      <c r="M338" s="86">
        <v>2.75E-2</v>
      </c>
      <c r="N338" s="86">
        <v>2.1100000000000001E-2</v>
      </c>
      <c r="O338" s="91">
        <v>3156878.96</v>
      </c>
      <c r="P338" s="91">
        <v>101.73</v>
      </c>
      <c r="Q338" s="91">
        <v>0</v>
      </c>
      <c r="R338" s="91">
        <v>3211.4929660080002</v>
      </c>
      <c r="S338" s="86">
        <v>1.1299999999999999E-2</v>
      </c>
      <c r="T338" s="86">
        <f t="shared" si="10"/>
        <v>1.1169922179393502E-3</v>
      </c>
      <c r="U338" s="86">
        <f>R338/'סכום נכסי הקרן'!$C$42</f>
        <v>1.3477024304521087E-4</v>
      </c>
    </row>
    <row r="339" spans="2:21" s="85" customFormat="1">
      <c r="B339" s="90" t="s">
        <v>1249</v>
      </c>
      <c r="C339" s="90" t="s">
        <v>1250</v>
      </c>
      <c r="D339" s="90" t="s">
        <v>98</v>
      </c>
      <c r="E339" s="90" t="s">
        <v>121</v>
      </c>
      <c r="F339" s="90" t="s">
        <v>1243</v>
      </c>
      <c r="G339" s="90" t="s">
        <v>689</v>
      </c>
      <c r="H339" s="90" t="s">
        <v>749</v>
      </c>
      <c r="I339" s="90" t="s">
        <v>148</v>
      </c>
      <c r="J339" s="90" t="s">
        <v>308</v>
      </c>
      <c r="K339" s="91">
        <v>1.1599999999999999</v>
      </c>
      <c r="L339" s="90" t="s">
        <v>100</v>
      </c>
      <c r="M339" s="86">
        <v>2.4E-2</v>
      </c>
      <c r="N339" s="86">
        <v>1.6799999999999999E-2</v>
      </c>
      <c r="O339" s="91">
        <v>2112052.15</v>
      </c>
      <c r="P339" s="91">
        <v>101.03</v>
      </c>
      <c r="Q339" s="91">
        <v>0</v>
      </c>
      <c r="R339" s="91">
        <v>2133.8062871450002</v>
      </c>
      <c r="S339" s="86">
        <v>1.3299999999999999E-2</v>
      </c>
      <c r="T339" s="86">
        <f t="shared" si="10"/>
        <v>7.4216105797476819E-4</v>
      </c>
      <c r="U339" s="86">
        <f>R339/'סכום נכסי הקרן'!$C$42</f>
        <v>8.9545141457181781E-5</v>
      </c>
    </row>
    <row r="340" spans="2:21" s="85" customFormat="1">
      <c r="B340" s="90" t="s">
        <v>1251</v>
      </c>
      <c r="C340" s="90" t="s">
        <v>1252</v>
      </c>
      <c r="D340" s="90" t="s">
        <v>98</v>
      </c>
      <c r="E340" s="90" t="s">
        <v>121</v>
      </c>
      <c r="F340" s="90" t="s">
        <v>1253</v>
      </c>
      <c r="G340" s="90" t="s">
        <v>1254</v>
      </c>
      <c r="H340" s="90" t="s">
        <v>734</v>
      </c>
      <c r="I340" s="90" t="s">
        <v>209</v>
      </c>
      <c r="J340" s="90" t="s">
        <v>308</v>
      </c>
      <c r="K340" s="91">
        <v>3.98</v>
      </c>
      <c r="L340" s="90" t="s">
        <v>100</v>
      </c>
      <c r="M340" s="86">
        <v>2.6200000000000001E-2</v>
      </c>
      <c r="N340" s="86">
        <v>2.64E-2</v>
      </c>
      <c r="O340" s="91">
        <v>15209.74</v>
      </c>
      <c r="P340" s="91">
        <v>100.6</v>
      </c>
      <c r="Q340" s="91">
        <v>0</v>
      </c>
      <c r="R340" s="91">
        <v>15.300998440000001</v>
      </c>
      <c r="S340" s="86">
        <v>0</v>
      </c>
      <c r="T340" s="86">
        <f t="shared" si="10"/>
        <v>5.3218538433938959E-6</v>
      </c>
      <c r="U340" s="86">
        <f>R340/'סכום נכסי הקרן'!$C$42</f>
        <v>6.4210611712984064E-7</v>
      </c>
    </row>
    <row r="341" spans="2:21" s="85" customFormat="1">
      <c r="B341" s="90" t="s">
        <v>1255</v>
      </c>
      <c r="C341" s="90" t="s">
        <v>1256</v>
      </c>
      <c r="D341" s="90" t="s">
        <v>98</v>
      </c>
      <c r="E341" s="90" t="s">
        <v>121</v>
      </c>
      <c r="F341" s="90" t="s">
        <v>1253</v>
      </c>
      <c r="G341" s="90" t="s">
        <v>1254</v>
      </c>
      <c r="H341" s="90" t="s">
        <v>734</v>
      </c>
      <c r="I341" s="90" t="s">
        <v>209</v>
      </c>
      <c r="J341" s="90" t="s">
        <v>308</v>
      </c>
      <c r="K341" s="91">
        <v>1.95</v>
      </c>
      <c r="L341" s="90" t="s">
        <v>100</v>
      </c>
      <c r="M341" s="86">
        <v>3.3500000000000002E-2</v>
      </c>
      <c r="N341" s="86">
        <v>2.4400000000000002E-2</v>
      </c>
      <c r="O341" s="91">
        <v>6503.74</v>
      </c>
      <c r="P341" s="91">
        <v>101.77</v>
      </c>
      <c r="Q341" s="91">
        <v>0.10922</v>
      </c>
      <c r="R341" s="91">
        <v>6.7280761980000001</v>
      </c>
      <c r="S341" s="86">
        <v>0</v>
      </c>
      <c r="T341" s="86">
        <f t="shared" si="10"/>
        <v>2.340098151985256E-6</v>
      </c>
      <c r="U341" s="86">
        <f>R341/'סכום נכסי הקרן'!$C$42</f>
        <v>2.8234359347150426E-7</v>
      </c>
    </row>
    <row r="342" spans="2:21" s="85" customFormat="1">
      <c r="B342" s="90" t="s">
        <v>1257</v>
      </c>
      <c r="C342" s="90" t="s">
        <v>1258</v>
      </c>
      <c r="D342" s="90" t="s">
        <v>98</v>
      </c>
      <c r="E342" s="90" t="s">
        <v>121</v>
      </c>
      <c r="F342" s="90" t="s">
        <v>1253</v>
      </c>
      <c r="G342" s="90" t="s">
        <v>1254</v>
      </c>
      <c r="H342" s="90" t="s">
        <v>734</v>
      </c>
      <c r="I342" s="90" t="s">
        <v>209</v>
      </c>
      <c r="J342" s="90" t="s">
        <v>308</v>
      </c>
      <c r="K342" s="91">
        <v>6.98</v>
      </c>
      <c r="L342" s="90" t="s">
        <v>100</v>
      </c>
      <c r="M342" s="86">
        <v>2.3400000000000001E-2</v>
      </c>
      <c r="N342" s="86">
        <v>3.5499999999999997E-2</v>
      </c>
      <c r="O342" s="91">
        <v>1759584</v>
      </c>
      <c r="P342" s="91">
        <v>92.77</v>
      </c>
      <c r="Q342" s="91">
        <v>0</v>
      </c>
      <c r="R342" s="91">
        <v>1632.3660768</v>
      </c>
      <c r="S342" s="86">
        <v>5.0000000000000001E-3</v>
      </c>
      <c r="T342" s="86">
        <f t="shared" si="10"/>
        <v>5.6775469350638628E-4</v>
      </c>
      <c r="U342" s="86">
        <f>R342/'סכום נכסי הקרן'!$C$42</f>
        <v>6.8502212284946758E-5</v>
      </c>
    </row>
    <row r="343" spans="2:21" s="85" customFormat="1">
      <c r="B343" s="90" t="s">
        <v>1259</v>
      </c>
      <c r="C343" s="90" t="s">
        <v>1260</v>
      </c>
      <c r="D343" s="90" t="s">
        <v>98</v>
      </c>
      <c r="E343" s="90" t="s">
        <v>121</v>
      </c>
      <c r="F343" s="90" t="s">
        <v>1261</v>
      </c>
      <c r="G343" s="90" t="s">
        <v>470</v>
      </c>
      <c r="H343" s="90" t="s">
        <v>798</v>
      </c>
      <c r="I343" s="90" t="s">
        <v>209</v>
      </c>
      <c r="J343" s="90" t="s">
        <v>308</v>
      </c>
      <c r="K343" s="91">
        <v>0.86</v>
      </c>
      <c r="L343" s="90" t="s">
        <v>100</v>
      </c>
      <c r="M343" s="86">
        <v>0.03</v>
      </c>
      <c r="N343" s="86">
        <v>2.06E-2</v>
      </c>
      <c r="O343" s="91">
        <v>4783.3500000000004</v>
      </c>
      <c r="P343" s="91">
        <v>101.2</v>
      </c>
      <c r="Q343" s="91">
        <v>0</v>
      </c>
      <c r="R343" s="91">
        <v>4.8407501999999996</v>
      </c>
      <c r="S343" s="86">
        <v>0</v>
      </c>
      <c r="T343" s="86">
        <f t="shared" si="10"/>
        <v>1.6836656220703311E-6</v>
      </c>
      <c r="U343" s="86">
        <f>R343/'סכום נכסי הקרן'!$C$42</f>
        <v>2.0314199279909862E-7</v>
      </c>
    </row>
    <row r="344" spans="2:21" s="85" customFormat="1">
      <c r="B344" s="90" t="s">
        <v>1262</v>
      </c>
      <c r="C344" s="90" t="s">
        <v>1263</v>
      </c>
      <c r="D344" s="90" t="s">
        <v>98</v>
      </c>
      <c r="E344" s="90" t="s">
        <v>121</v>
      </c>
      <c r="F344" s="90" t="s">
        <v>1261</v>
      </c>
      <c r="G344" s="90" t="s">
        <v>470</v>
      </c>
      <c r="H344" s="90" t="s">
        <v>798</v>
      </c>
      <c r="I344" s="90" t="s">
        <v>209</v>
      </c>
      <c r="J344" s="90" t="s">
        <v>308</v>
      </c>
      <c r="K344" s="91">
        <v>2.29</v>
      </c>
      <c r="L344" s="90" t="s">
        <v>100</v>
      </c>
      <c r="M344" s="86">
        <v>3.2500000000000001E-2</v>
      </c>
      <c r="N344" s="86">
        <v>3.1399999999999997E-2</v>
      </c>
      <c r="O344" s="91">
        <v>7912.49</v>
      </c>
      <c r="P344" s="91">
        <v>101.01</v>
      </c>
      <c r="Q344" s="91">
        <v>0</v>
      </c>
      <c r="R344" s="91">
        <v>7.9924061489999998</v>
      </c>
      <c r="S344" s="86">
        <v>0</v>
      </c>
      <c r="T344" s="86">
        <f t="shared" si="10"/>
        <v>2.7798458740330836E-6</v>
      </c>
      <c r="U344" s="86">
        <f>R344/'סכום נכסי הקרן'!$C$42</f>
        <v>3.3540117652995805E-7</v>
      </c>
    </row>
    <row r="345" spans="2:21" s="85" customFormat="1">
      <c r="B345" s="90" t="s">
        <v>1264</v>
      </c>
      <c r="C345" s="90" t="s">
        <v>1265</v>
      </c>
      <c r="D345" s="90" t="s">
        <v>98</v>
      </c>
      <c r="E345" s="90" t="s">
        <v>121</v>
      </c>
      <c r="F345" s="90" t="s">
        <v>1266</v>
      </c>
      <c r="G345" s="90" t="s">
        <v>823</v>
      </c>
      <c r="H345" s="90" t="s">
        <v>789</v>
      </c>
      <c r="I345" s="90" t="s">
        <v>148</v>
      </c>
      <c r="J345" s="90" t="s">
        <v>308</v>
      </c>
      <c r="K345" s="91">
        <v>1.69</v>
      </c>
      <c r="L345" s="90" t="s">
        <v>100</v>
      </c>
      <c r="M345" s="86">
        <v>3.15E-2</v>
      </c>
      <c r="N345" s="86">
        <v>2.6200000000000001E-2</v>
      </c>
      <c r="O345" s="91">
        <v>1372910.25</v>
      </c>
      <c r="P345" s="91">
        <v>101.71</v>
      </c>
      <c r="Q345" s="91">
        <v>0</v>
      </c>
      <c r="R345" s="91">
        <v>1396.3870152750001</v>
      </c>
      <c r="S345" s="86">
        <v>6.0000000000000001E-3</v>
      </c>
      <c r="T345" s="86">
        <f t="shared" si="10"/>
        <v>4.856786067423839E-4</v>
      </c>
      <c r="U345" s="86">
        <f>R345/'סכום נכסי הקרן'!$C$42</f>
        <v>5.8599355323426707E-5</v>
      </c>
    </row>
    <row r="346" spans="2:21" s="85" customFormat="1">
      <c r="B346" s="90" t="s">
        <v>1267</v>
      </c>
      <c r="C346" s="90" t="s">
        <v>1268</v>
      </c>
      <c r="D346" s="90" t="s">
        <v>98</v>
      </c>
      <c r="E346" s="90" t="s">
        <v>121</v>
      </c>
      <c r="F346" s="90" t="s">
        <v>1266</v>
      </c>
      <c r="G346" s="90" t="s">
        <v>823</v>
      </c>
      <c r="H346" s="90" t="s">
        <v>789</v>
      </c>
      <c r="I346" s="90" t="s">
        <v>148</v>
      </c>
      <c r="J346" s="90" t="s">
        <v>308</v>
      </c>
      <c r="K346" s="91">
        <v>4.57</v>
      </c>
      <c r="L346" s="90" t="s">
        <v>100</v>
      </c>
      <c r="M346" s="86">
        <v>2.5499999999999998E-2</v>
      </c>
      <c r="N346" s="86">
        <v>3.4299999999999997E-2</v>
      </c>
      <c r="O346" s="91">
        <v>13779</v>
      </c>
      <c r="P346" s="91">
        <v>96.85</v>
      </c>
      <c r="Q346" s="91">
        <v>0</v>
      </c>
      <c r="R346" s="91">
        <v>13.3449615</v>
      </c>
      <c r="S346" s="86">
        <v>0</v>
      </c>
      <c r="T346" s="86">
        <f t="shared" si="10"/>
        <v>4.6415228997774192E-6</v>
      </c>
      <c r="U346" s="86">
        <f>R346/'סכום נכסי הקרן'!$C$42</f>
        <v>5.6002106304457701E-7</v>
      </c>
    </row>
    <row r="347" spans="2:21" s="85" customFormat="1">
      <c r="B347" s="90" t="s">
        <v>1269</v>
      </c>
      <c r="C347" s="90" t="s">
        <v>1270</v>
      </c>
      <c r="D347" s="90" t="s">
        <v>98</v>
      </c>
      <c r="E347" s="90" t="s">
        <v>121</v>
      </c>
      <c r="F347" s="90" t="s">
        <v>1266</v>
      </c>
      <c r="G347" s="90" t="s">
        <v>823</v>
      </c>
      <c r="H347" s="90" t="s">
        <v>789</v>
      </c>
      <c r="I347" s="90" t="s">
        <v>148</v>
      </c>
      <c r="J347" s="90" t="s">
        <v>308</v>
      </c>
      <c r="K347" s="91">
        <v>2.83</v>
      </c>
      <c r="L347" s="90" t="s">
        <v>100</v>
      </c>
      <c r="M347" s="86">
        <v>2.9499999999999998E-2</v>
      </c>
      <c r="N347" s="86">
        <v>2.8500000000000001E-2</v>
      </c>
      <c r="O347" s="91">
        <v>1555945.43</v>
      </c>
      <c r="P347" s="91">
        <v>101.06</v>
      </c>
      <c r="Q347" s="91">
        <v>0</v>
      </c>
      <c r="R347" s="91">
        <v>1572.438451558</v>
      </c>
      <c r="S347" s="86">
        <v>5.4000000000000003E-3</v>
      </c>
      <c r="T347" s="86">
        <f t="shared" si="10"/>
        <v>5.4691121299952814E-4</v>
      </c>
      <c r="U347" s="86">
        <f>R347/'סכום נכסי הקרן'!$C$42</f>
        <v>6.5987350597727814E-5</v>
      </c>
    </row>
    <row r="348" spans="2:21" s="85" customFormat="1">
      <c r="B348" s="90" t="s">
        <v>1271</v>
      </c>
      <c r="C348" s="90" t="s">
        <v>1272</v>
      </c>
      <c r="D348" s="90" t="s">
        <v>98</v>
      </c>
      <c r="E348" s="90" t="s">
        <v>121</v>
      </c>
      <c r="F348" s="90" t="s">
        <v>1273</v>
      </c>
      <c r="G348" s="90" t="s">
        <v>684</v>
      </c>
      <c r="H348" s="90" t="s">
        <v>789</v>
      </c>
      <c r="I348" s="90" t="s">
        <v>148</v>
      </c>
      <c r="J348" s="90" t="s">
        <v>308</v>
      </c>
      <c r="K348" s="91">
        <v>0.28999999999999998</v>
      </c>
      <c r="L348" s="90" t="s">
        <v>100</v>
      </c>
      <c r="M348" s="86">
        <v>4.3499999999999997E-2</v>
      </c>
      <c r="N348" s="86">
        <v>1.38E-2</v>
      </c>
      <c r="O348" s="91">
        <v>2412951</v>
      </c>
      <c r="P348" s="91">
        <v>101.77</v>
      </c>
      <c r="Q348" s="91">
        <v>0</v>
      </c>
      <c r="R348" s="91">
        <v>2455.6602327000001</v>
      </c>
      <c r="S348" s="86">
        <v>1.4E-2</v>
      </c>
      <c r="T348" s="86">
        <f t="shared" si="10"/>
        <v>8.5410536434667086E-4</v>
      </c>
      <c r="U348" s="86">
        <f>R348/'סכום נכסי הקרן'!$C$42</f>
        <v>1.0305173634206043E-4</v>
      </c>
    </row>
    <row r="349" spans="2:21" s="85" customFormat="1">
      <c r="B349" s="90" t="s">
        <v>1274</v>
      </c>
      <c r="C349" s="90" t="s">
        <v>1275</v>
      </c>
      <c r="D349" s="90" t="s">
        <v>98</v>
      </c>
      <c r="E349" s="90" t="s">
        <v>121</v>
      </c>
      <c r="F349" s="90" t="s">
        <v>1273</v>
      </c>
      <c r="G349" s="90" t="s">
        <v>684</v>
      </c>
      <c r="H349" s="90" t="s">
        <v>789</v>
      </c>
      <c r="I349" s="90" t="s">
        <v>148</v>
      </c>
      <c r="J349" s="90" t="s">
        <v>308</v>
      </c>
      <c r="K349" s="91">
        <v>3.41</v>
      </c>
      <c r="L349" s="90" t="s">
        <v>100</v>
      </c>
      <c r="M349" s="86">
        <v>3.27E-2</v>
      </c>
      <c r="N349" s="86">
        <v>2.8199999999999999E-2</v>
      </c>
      <c r="O349" s="91">
        <v>7468</v>
      </c>
      <c r="P349" s="91">
        <v>102.82</v>
      </c>
      <c r="Q349" s="91">
        <v>0</v>
      </c>
      <c r="R349" s="91">
        <v>7.6785975999999998</v>
      </c>
      <c r="S349" s="86">
        <v>0</v>
      </c>
      <c r="T349" s="86">
        <f t="shared" si="10"/>
        <v>2.6706998441753413E-6</v>
      </c>
      <c r="U349" s="86">
        <f>R349/'סכום נכסי הקרן'!$C$42</f>
        <v>3.222322065630191E-7</v>
      </c>
    </row>
    <row r="350" spans="2:21" s="85" customFormat="1">
      <c r="B350" s="90" t="s">
        <v>1276</v>
      </c>
      <c r="C350" s="90" t="s">
        <v>1277</v>
      </c>
      <c r="D350" s="90" t="s">
        <v>98</v>
      </c>
      <c r="E350" s="90" t="s">
        <v>121</v>
      </c>
      <c r="F350" s="90" t="s">
        <v>1273</v>
      </c>
      <c r="G350" s="90" t="s">
        <v>684</v>
      </c>
      <c r="H350" s="90" t="s">
        <v>789</v>
      </c>
      <c r="I350" s="90" t="s">
        <v>148</v>
      </c>
      <c r="J350" s="90" t="s">
        <v>1278</v>
      </c>
      <c r="K350" s="91">
        <v>6.23</v>
      </c>
      <c r="L350" s="90" t="s">
        <v>100</v>
      </c>
      <c r="M350" s="86">
        <v>2.18E-2</v>
      </c>
      <c r="N350" s="86">
        <v>3.4099999999999998E-2</v>
      </c>
      <c r="O350" s="91">
        <v>834276</v>
      </c>
      <c r="P350" s="91">
        <v>93.4</v>
      </c>
      <c r="Q350" s="91">
        <v>0</v>
      </c>
      <c r="R350" s="91">
        <v>779.21378400000003</v>
      </c>
      <c r="S350" s="86">
        <v>5.1000000000000004E-3</v>
      </c>
      <c r="T350" s="86">
        <f t="shared" si="10"/>
        <v>2.7101903757895557E-4</v>
      </c>
      <c r="U350" s="86">
        <f>R350/'סכום נכסי הקרן'!$C$42</f>
        <v>3.2699692063904969E-5</v>
      </c>
    </row>
    <row r="351" spans="2:21" s="85" customFormat="1">
      <c r="B351" s="90" t="s">
        <v>1279</v>
      </c>
      <c r="C351" s="90" t="s">
        <v>1280</v>
      </c>
      <c r="D351" s="90" t="s">
        <v>98</v>
      </c>
      <c r="E351" s="90" t="s">
        <v>121</v>
      </c>
      <c r="F351" s="90" t="s">
        <v>797</v>
      </c>
      <c r="G351" s="90" t="s">
        <v>470</v>
      </c>
      <c r="H351" s="90" t="s">
        <v>798</v>
      </c>
      <c r="I351" s="90" t="s">
        <v>209</v>
      </c>
      <c r="J351" s="90" t="s">
        <v>863</v>
      </c>
      <c r="K351" s="91">
        <v>0.57999999999999996</v>
      </c>
      <c r="L351" s="90" t="s">
        <v>100</v>
      </c>
      <c r="M351" s="86">
        <v>3.6999999999999998E-2</v>
      </c>
      <c r="N351" s="86">
        <v>1.7299999999999999E-2</v>
      </c>
      <c r="O351" s="91">
        <v>1880858.32</v>
      </c>
      <c r="P351" s="91">
        <v>102.68</v>
      </c>
      <c r="Q351" s="91">
        <v>0</v>
      </c>
      <c r="R351" s="91">
        <v>1931.2653229760001</v>
      </c>
      <c r="S351" s="86">
        <v>2.87E-2</v>
      </c>
      <c r="T351" s="86">
        <f t="shared" si="10"/>
        <v>6.7171510552047206E-4</v>
      </c>
      <c r="U351" s="86">
        <f>R351/'סכום נכסי הקרן'!$C$42</f>
        <v>8.1045513634051911E-5</v>
      </c>
    </row>
    <row r="352" spans="2:21" s="85" customFormat="1">
      <c r="B352" s="90" t="s">
        <v>1281</v>
      </c>
      <c r="C352" s="90" t="s">
        <v>1282</v>
      </c>
      <c r="D352" s="90" t="s">
        <v>98</v>
      </c>
      <c r="E352" s="90" t="s">
        <v>121</v>
      </c>
      <c r="F352" s="90" t="s">
        <v>797</v>
      </c>
      <c r="G352" s="90" t="s">
        <v>470</v>
      </c>
      <c r="H352" s="90" t="s">
        <v>798</v>
      </c>
      <c r="I352" s="90" t="s">
        <v>209</v>
      </c>
      <c r="J352" s="90" t="s">
        <v>1283</v>
      </c>
      <c r="K352" s="91">
        <v>0.1</v>
      </c>
      <c r="L352" s="90" t="s">
        <v>100</v>
      </c>
      <c r="M352" s="86">
        <v>4.2500000000000003E-2</v>
      </c>
      <c r="N352" s="86">
        <v>2.0400000000000001E-2</v>
      </c>
      <c r="O352" s="91">
        <v>1112617</v>
      </c>
      <c r="P352" s="91">
        <v>101.91</v>
      </c>
      <c r="Q352" s="91">
        <v>0</v>
      </c>
      <c r="R352" s="91">
        <v>1133.8679847000001</v>
      </c>
      <c r="S352" s="86">
        <v>7.7999999999999996E-3</v>
      </c>
      <c r="T352" s="86">
        <f t="shared" si="10"/>
        <v>3.943716297952244E-4</v>
      </c>
      <c r="U352" s="86">
        <f>R352/'סכום נכסי הקרן'!$C$42</f>
        <v>4.7582749050561607E-5</v>
      </c>
    </row>
    <row r="353" spans="2:21" s="85" customFormat="1">
      <c r="B353" s="90" t="s">
        <v>1284</v>
      </c>
      <c r="C353" s="90" t="s">
        <v>1285</v>
      </c>
      <c r="D353" s="90" t="s">
        <v>98</v>
      </c>
      <c r="E353" s="90" t="s">
        <v>121</v>
      </c>
      <c r="F353" s="90" t="s">
        <v>797</v>
      </c>
      <c r="G353" s="90" t="s">
        <v>470</v>
      </c>
      <c r="H353" s="90" t="s">
        <v>798</v>
      </c>
      <c r="I353" s="90" t="s">
        <v>209</v>
      </c>
      <c r="J353" s="90" t="s">
        <v>308</v>
      </c>
      <c r="K353" s="91">
        <v>2.62</v>
      </c>
      <c r="L353" s="90" t="s">
        <v>100</v>
      </c>
      <c r="M353" s="86">
        <v>2.8000000000000001E-2</v>
      </c>
      <c r="N353" s="86">
        <v>3.1099999999999999E-2</v>
      </c>
      <c r="O353" s="91">
        <v>10287.91</v>
      </c>
      <c r="P353" s="91">
        <v>99.95</v>
      </c>
      <c r="Q353" s="91">
        <v>0</v>
      </c>
      <c r="R353" s="91">
        <v>10.282766045000001</v>
      </c>
      <c r="S353" s="86">
        <v>0</v>
      </c>
      <c r="T353" s="86">
        <f t="shared" si="10"/>
        <v>3.5764579816076042E-6</v>
      </c>
      <c r="U353" s="86">
        <f>R353/'סכום נכסי הקרן'!$C$42</f>
        <v>4.31516087293289E-7</v>
      </c>
    </row>
    <row r="354" spans="2:21" s="85" customFormat="1">
      <c r="B354" s="90" t="s">
        <v>1286</v>
      </c>
      <c r="C354" s="90" t="s">
        <v>1287</v>
      </c>
      <c r="D354" s="90" t="s">
        <v>98</v>
      </c>
      <c r="E354" s="90" t="s">
        <v>121</v>
      </c>
      <c r="F354" s="90" t="s">
        <v>801</v>
      </c>
      <c r="G354" s="90" t="s">
        <v>762</v>
      </c>
      <c r="H354" s="90" t="s">
        <v>798</v>
      </c>
      <c r="I354" s="90" t="s">
        <v>209</v>
      </c>
      <c r="J354" s="90" t="s">
        <v>308</v>
      </c>
      <c r="K354" s="91">
        <v>3.13</v>
      </c>
      <c r="L354" s="90" t="s">
        <v>100</v>
      </c>
      <c r="M354" s="86">
        <v>3.9E-2</v>
      </c>
      <c r="N354" s="86">
        <v>0.03</v>
      </c>
      <c r="O354" s="91">
        <v>3129987.75</v>
      </c>
      <c r="P354" s="91">
        <v>102.87</v>
      </c>
      <c r="Q354" s="91">
        <v>0</v>
      </c>
      <c r="R354" s="91">
        <v>3219.8183984249999</v>
      </c>
      <c r="S354" s="86">
        <v>4.4000000000000003E-3</v>
      </c>
      <c r="T354" s="86">
        <f t="shared" si="10"/>
        <v>1.1198878939751374E-3</v>
      </c>
      <c r="U354" s="86">
        <f>R354/'סכום נכסי הקרן'!$C$42</f>
        <v>1.3511961966293089E-4</v>
      </c>
    </row>
    <row r="355" spans="2:21" s="85" customFormat="1">
      <c r="B355" s="90" t="s">
        <v>1288</v>
      </c>
      <c r="C355" s="90" t="s">
        <v>1289</v>
      </c>
      <c r="D355" s="90" t="s">
        <v>98</v>
      </c>
      <c r="E355" s="90" t="s">
        <v>121</v>
      </c>
      <c r="F355" s="90" t="s">
        <v>1290</v>
      </c>
      <c r="G355" s="90" t="s">
        <v>885</v>
      </c>
      <c r="H355" s="90" t="s">
        <v>789</v>
      </c>
      <c r="I355" s="90" t="s">
        <v>148</v>
      </c>
      <c r="J355" s="90" t="s">
        <v>308</v>
      </c>
      <c r="K355" s="91">
        <v>6.09</v>
      </c>
      <c r="L355" s="90" t="s">
        <v>121</v>
      </c>
      <c r="M355" s="86">
        <v>1.4999999999999999E-2</v>
      </c>
      <c r="N355" s="86">
        <v>3.9E-2</v>
      </c>
      <c r="O355" s="91">
        <v>10453133</v>
      </c>
      <c r="P355" s="91">
        <v>86.81</v>
      </c>
      <c r="Q355" s="91">
        <v>0</v>
      </c>
      <c r="R355" s="91">
        <v>9074.3647572999998</v>
      </c>
      <c r="S355" s="86">
        <v>2.7099999999999999E-2</v>
      </c>
      <c r="T355" s="86">
        <f t="shared" si="10"/>
        <v>3.1561628575654645E-3</v>
      </c>
      <c r="U355" s="86">
        <f>R355/'סכום נכסי הקרן'!$C$42</f>
        <v>3.8080554955796544E-4</v>
      </c>
    </row>
    <row r="356" spans="2:21" s="85" customFormat="1">
      <c r="B356" s="90" t="s">
        <v>1291</v>
      </c>
      <c r="C356" s="90" t="s">
        <v>1292</v>
      </c>
      <c r="D356" s="90" t="s">
        <v>98</v>
      </c>
      <c r="E356" s="90" t="s">
        <v>121</v>
      </c>
      <c r="F356" s="90" t="s">
        <v>1290</v>
      </c>
      <c r="G356" s="90" t="s">
        <v>885</v>
      </c>
      <c r="H356" s="90" t="s">
        <v>789</v>
      </c>
      <c r="I356" s="90" t="s">
        <v>148</v>
      </c>
      <c r="J356" s="90" t="s">
        <v>1293</v>
      </c>
      <c r="K356" s="91">
        <v>6.28</v>
      </c>
      <c r="L356" s="90" t="s">
        <v>121</v>
      </c>
      <c r="M356" s="86">
        <v>7.4999999999999997E-3</v>
      </c>
      <c r="N356" s="86">
        <v>1.5900000000000001E-2</v>
      </c>
      <c r="O356" s="91">
        <v>4133000</v>
      </c>
      <c r="P356" s="91">
        <v>95</v>
      </c>
      <c r="Q356" s="91">
        <v>0</v>
      </c>
      <c r="R356" s="91">
        <v>3926.35</v>
      </c>
      <c r="S356" s="86">
        <v>7.7999999999999996E-3</v>
      </c>
      <c r="T356" s="86">
        <f t="shared" si="10"/>
        <v>1.3656272771967958E-3</v>
      </c>
      <c r="U356" s="86">
        <f>R356/'סכום נכסי הקרן'!$C$42</f>
        <v>1.6476920528283838E-4</v>
      </c>
    </row>
    <row r="357" spans="2:21" s="85" customFormat="1">
      <c r="B357" s="90" t="s">
        <v>1294</v>
      </c>
      <c r="C357" s="90" t="s">
        <v>1295</v>
      </c>
      <c r="D357" s="90" t="s">
        <v>98</v>
      </c>
      <c r="E357" s="90" t="s">
        <v>121</v>
      </c>
      <c r="F357" s="90" t="s">
        <v>1290</v>
      </c>
      <c r="G357" s="90" t="s">
        <v>885</v>
      </c>
      <c r="H357" s="90" t="s">
        <v>789</v>
      </c>
      <c r="I357" s="90" t="s">
        <v>148</v>
      </c>
      <c r="J357" s="90" t="s">
        <v>270</v>
      </c>
      <c r="K357" s="91">
        <v>2.46</v>
      </c>
      <c r="L357" s="90" t="s">
        <v>100</v>
      </c>
      <c r="M357" s="86">
        <v>4.2500000000000003E-2</v>
      </c>
      <c r="N357" s="86">
        <v>3.0499999999999999E-2</v>
      </c>
      <c r="O357" s="91">
        <v>564560.53</v>
      </c>
      <c r="P357" s="91">
        <v>103.33</v>
      </c>
      <c r="Q357" s="91">
        <v>0</v>
      </c>
      <c r="R357" s="91">
        <v>583.360395649</v>
      </c>
      <c r="S357" s="86">
        <v>5.4999999999999997E-3</v>
      </c>
      <c r="T357" s="86">
        <f t="shared" si="10"/>
        <v>2.028990968035426E-4</v>
      </c>
      <c r="U357" s="86">
        <f>R357/'סכום נכסי הקרן'!$C$42</f>
        <v>2.4480708236547404E-5</v>
      </c>
    </row>
    <row r="358" spans="2:21" s="85" customFormat="1">
      <c r="B358" s="90" t="s">
        <v>1296</v>
      </c>
      <c r="C358" s="90" t="s">
        <v>1297</v>
      </c>
      <c r="D358" s="90" t="s">
        <v>98</v>
      </c>
      <c r="E358" s="90" t="s">
        <v>121</v>
      </c>
      <c r="F358" s="90" t="s">
        <v>1290</v>
      </c>
      <c r="G358" s="90" t="s">
        <v>885</v>
      </c>
      <c r="H358" s="90" t="s">
        <v>789</v>
      </c>
      <c r="I358" s="90" t="s">
        <v>148</v>
      </c>
      <c r="J358" s="90" t="s">
        <v>308</v>
      </c>
      <c r="K358" s="91">
        <v>3.28</v>
      </c>
      <c r="L358" s="90" t="s">
        <v>100</v>
      </c>
      <c r="M358" s="86">
        <v>3.4500000000000003E-2</v>
      </c>
      <c r="N358" s="86">
        <v>2.8000000000000001E-2</v>
      </c>
      <c r="O358" s="91">
        <v>3652712.38</v>
      </c>
      <c r="P358" s="91">
        <v>102.47</v>
      </c>
      <c r="Q358" s="91">
        <v>0</v>
      </c>
      <c r="R358" s="91">
        <v>3742.9343757860001</v>
      </c>
      <c r="S358" s="86">
        <v>7.4999999999999997E-3</v>
      </c>
      <c r="T358" s="86">
        <f t="shared" si="10"/>
        <v>1.3018333262014147E-3</v>
      </c>
      <c r="U358" s="86">
        <f>R358/'סכום נכסי הקרן'!$C$42</f>
        <v>1.5707217199793089E-4</v>
      </c>
    </row>
    <row r="359" spans="2:21" s="85" customFormat="1">
      <c r="B359" s="90" t="s">
        <v>1298</v>
      </c>
      <c r="C359" s="90" t="s">
        <v>1299</v>
      </c>
      <c r="D359" s="90" t="s">
        <v>98</v>
      </c>
      <c r="E359" s="90" t="s">
        <v>121</v>
      </c>
      <c r="F359" s="90" t="s">
        <v>1300</v>
      </c>
      <c r="G359" s="90" t="s">
        <v>885</v>
      </c>
      <c r="H359" s="90" t="s">
        <v>798</v>
      </c>
      <c r="I359" s="90" t="s">
        <v>209</v>
      </c>
      <c r="J359" s="90" t="s">
        <v>1301</v>
      </c>
      <c r="K359" s="91">
        <v>5.3</v>
      </c>
      <c r="L359" s="90" t="s">
        <v>100</v>
      </c>
      <c r="M359" s="86">
        <v>2.5000000000000001E-3</v>
      </c>
      <c r="N359" s="86">
        <v>2.64E-2</v>
      </c>
      <c r="O359" s="91">
        <v>7257535</v>
      </c>
      <c r="P359" s="91">
        <v>88.3</v>
      </c>
      <c r="Q359" s="91">
        <v>0</v>
      </c>
      <c r="R359" s="91">
        <v>6408.403405</v>
      </c>
      <c r="S359" s="86">
        <v>1.2800000000000001E-2</v>
      </c>
      <c r="T359" s="86">
        <f t="shared" si="10"/>
        <v>2.2289124742187593E-3</v>
      </c>
      <c r="U359" s="86">
        <f>R359/'סכום נכסי הקרן'!$C$42</f>
        <v>2.6892853061333949E-4</v>
      </c>
    </row>
    <row r="360" spans="2:21" s="85" customFormat="1">
      <c r="B360" s="90" t="s">
        <v>1302</v>
      </c>
      <c r="C360" s="90" t="s">
        <v>1303</v>
      </c>
      <c r="D360" s="90" t="s">
        <v>98</v>
      </c>
      <c r="E360" s="90" t="s">
        <v>121</v>
      </c>
      <c r="F360" s="90" t="s">
        <v>1300</v>
      </c>
      <c r="G360" s="90" t="s">
        <v>885</v>
      </c>
      <c r="H360" s="90" t="s">
        <v>798</v>
      </c>
      <c r="I360" s="90" t="s">
        <v>209</v>
      </c>
      <c r="J360" s="90" t="s">
        <v>308</v>
      </c>
      <c r="K360" s="91">
        <v>4.05</v>
      </c>
      <c r="L360" s="90" t="s">
        <v>100</v>
      </c>
      <c r="M360" s="86">
        <v>2.0500000000000001E-2</v>
      </c>
      <c r="N360" s="86">
        <v>2.9899999999999999E-2</v>
      </c>
      <c r="O360" s="91">
        <v>5718501.7300000004</v>
      </c>
      <c r="P360" s="91">
        <v>96.67</v>
      </c>
      <c r="Q360" s="91">
        <v>0</v>
      </c>
      <c r="R360" s="91">
        <v>5528.0756223910003</v>
      </c>
      <c r="S360" s="86">
        <v>8.9999999999999993E-3</v>
      </c>
      <c r="T360" s="86">
        <f t="shared" si="10"/>
        <v>1.9227248870691111E-3</v>
      </c>
      <c r="U360" s="86">
        <f>R360/'סכום נכסי הקרן'!$C$42</f>
        <v>2.3198559146403078E-4</v>
      </c>
    </row>
    <row r="361" spans="2:21" s="85" customFormat="1">
      <c r="B361" s="90" t="s">
        <v>1304</v>
      </c>
      <c r="C361" s="90" t="s">
        <v>1305</v>
      </c>
      <c r="D361" s="90" t="s">
        <v>98</v>
      </c>
      <c r="E361" s="90" t="s">
        <v>121</v>
      </c>
      <c r="F361" s="90" t="s">
        <v>807</v>
      </c>
      <c r="G361" s="90" t="s">
        <v>654</v>
      </c>
      <c r="H361" s="90" t="s">
        <v>789</v>
      </c>
      <c r="I361" s="90" t="s">
        <v>148</v>
      </c>
      <c r="J361" s="90" t="s">
        <v>308</v>
      </c>
      <c r="K361" s="91">
        <v>4.6399999999999997</v>
      </c>
      <c r="L361" s="90" t="s">
        <v>100</v>
      </c>
      <c r="M361" s="86">
        <v>3.2500000000000001E-2</v>
      </c>
      <c r="N361" s="86">
        <v>3.5999999999999997E-2</v>
      </c>
      <c r="O361" s="91">
        <v>1708122</v>
      </c>
      <c r="P361" s="91">
        <v>98.46</v>
      </c>
      <c r="Q361" s="91">
        <v>0</v>
      </c>
      <c r="R361" s="91">
        <v>1681.8169212</v>
      </c>
      <c r="S361" s="86">
        <v>5.0000000000000001E-3</v>
      </c>
      <c r="T361" s="86">
        <f t="shared" si="10"/>
        <v>5.8495423557295052E-4</v>
      </c>
      <c r="U361" s="86">
        <f>R361/'סכום נכסי הקרן'!$C$42</f>
        <v>7.0577416057497169E-5</v>
      </c>
    </row>
    <row r="362" spans="2:21" s="85" customFormat="1">
      <c r="B362" s="90" t="s">
        <v>1306</v>
      </c>
      <c r="C362" s="90" t="s">
        <v>1307</v>
      </c>
      <c r="D362" s="90" t="s">
        <v>98</v>
      </c>
      <c r="E362" s="90" t="s">
        <v>121</v>
      </c>
      <c r="F362" s="90" t="s">
        <v>807</v>
      </c>
      <c r="G362" s="90" t="s">
        <v>654</v>
      </c>
      <c r="H362" s="90" t="s">
        <v>789</v>
      </c>
      <c r="I362" s="90" t="s">
        <v>148</v>
      </c>
      <c r="J362" s="90" t="s">
        <v>308</v>
      </c>
      <c r="K362" s="91">
        <v>4.6100000000000003</v>
      </c>
      <c r="L362" s="90" t="s">
        <v>100</v>
      </c>
      <c r="M362" s="86">
        <v>2.3E-2</v>
      </c>
      <c r="N362" s="86">
        <v>3.2899999999999999E-2</v>
      </c>
      <c r="O362" s="91">
        <v>10113296.060000001</v>
      </c>
      <c r="P362" s="91">
        <v>95.8</v>
      </c>
      <c r="Q362" s="91">
        <v>0</v>
      </c>
      <c r="R362" s="91">
        <v>9688.5376254799994</v>
      </c>
      <c r="S362" s="86">
        <v>1.7100000000000001E-2</v>
      </c>
      <c r="T362" s="86">
        <f t="shared" si="10"/>
        <v>3.369778867778716E-3</v>
      </c>
      <c r="U362" s="86">
        <f>R362/'סכום נכסי הקרן'!$C$42</f>
        <v>4.0657930263558203E-4</v>
      </c>
    </row>
    <row r="363" spans="2:21" s="85" customFormat="1">
      <c r="B363" s="90" t="s">
        <v>1308</v>
      </c>
      <c r="C363" s="90" t="s">
        <v>1309</v>
      </c>
      <c r="D363" s="90" t="s">
        <v>98</v>
      </c>
      <c r="E363" s="90" t="s">
        <v>121</v>
      </c>
      <c r="F363" s="90" t="s">
        <v>1310</v>
      </c>
      <c r="G363" s="90" t="s">
        <v>823</v>
      </c>
      <c r="H363" s="90" t="s">
        <v>789</v>
      </c>
      <c r="I363" s="90" t="s">
        <v>148</v>
      </c>
      <c r="J363" s="90" t="s">
        <v>308</v>
      </c>
      <c r="K363" s="91">
        <v>3.95</v>
      </c>
      <c r="L363" s="90" t="s">
        <v>100</v>
      </c>
      <c r="M363" s="86">
        <v>2.4E-2</v>
      </c>
      <c r="N363" s="86">
        <v>3.0800000000000001E-2</v>
      </c>
      <c r="O363" s="91">
        <v>6035.95</v>
      </c>
      <c r="P363" s="91">
        <v>97.48</v>
      </c>
      <c r="Q363" s="91">
        <v>0</v>
      </c>
      <c r="R363" s="91">
        <v>5.8838440600000004</v>
      </c>
      <c r="S363" s="86">
        <v>0</v>
      </c>
      <c r="T363" s="86">
        <f t="shared" si="10"/>
        <v>2.046465023013318E-6</v>
      </c>
      <c r="U363" s="86">
        <f>R363/'סכום נכסי הקרן'!$C$42</f>
        <v>2.4691540738200853E-7</v>
      </c>
    </row>
    <row r="364" spans="2:21" s="85" customFormat="1">
      <c r="B364" s="90" t="s">
        <v>1311</v>
      </c>
      <c r="C364" s="90" t="s">
        <v>1312</v>
      </c>
      <c r="D364" s="90" t="s">
        <v>98</v>
      </c>
      <c r="E364" s="90" t="s">
        <v>121</v>
      </c>
      <c r="F364" s="90" t="s">
        <v>1310</v>
      </c>
      <c r="G364" s="90" t="s">
        <v>823</v>
      </c>
      <c r="H364" s="90" t="s">
        <v>789</v>
      </c>
      <c r="I364" s="90" t="s">
        <v>148</v>
      </c>
      <c r="J364" s="90" t="s">
        <v>308</v>
      </c>
      <c r="K364" s="91">
        <v>1.85</v>
      </c>
      <c r="L364" s="90" t="s">
        <v>100</v>
      </c>
      <c r="M364" s="86">
        <v>2.75E-2</v>
      </c>
      <c r="N364" s="86">
        <v>2.6599999999999999E-2</v>
      </c>
      <c r="O364" s="91">
        <v>8022</v>
      </c>
      <c r="P364" s="91">
        <v>100.19</v>
      </c>
      <c r="Q364" s="91">
        <v>0</v>
      </c>
      <c r="R364" s="91">
        <v>8.0372418000000003</v>
      </c>
      <c r="S364" s="86">
        <v>0</v>
      </c>
      <c r="T364" s="86">
        <f t="shared" si="10"/>
        <v>2.7954402015883135E-6</v>
      </c>
      <c r="U364" s="86">
        <f>R364/'סכום נכסי הקרן'!$C$42</f>
        <v>3.3728270379665833E-7</v>
      </c>
    </row>
    <row r="365" spans="2:21" s="85" customFormat="1">
      <c r="B365" s="90" t="s">
        <v>1313</v>
      </c>
      <c r="C365" s="90" t="s">
        <v>1314</v>
      </c>
      <c r="D365" s="90" t="s">
        <v>98</v>
      </c>
      <c r="E365" s="90" t="s">
        <v>121</v>
      </c>
      <c r="F365" s="90" t="s">
        <v>807</v>
      </c>
      <c r="G365" s="90" t="s">
        <v>654</v>
      </c>
      <c r="H365" s="90" t="s">
        <v>789</v>
      </c>
      <c r="I365" s="90" t="s">
        <v>148</v>
      </c>
      <c r="J365" s="90" t="s">
        <v>308</v>
      </c>
      <c r="K365" s="91">
        <v>1.47</v>
      </c>
      <c r="L365" s="90" t="s">
        <v>100</v>
      </c>
      <c r="M365" s="86">
        <v>4.2000000000000003E-2</v>
      </c>
      <c r="N365" s="86">
        <v>2.3800000000000002E-2</v>
      </c>
      <c r="O365" s="91">
        <v>8705013.9800000004</v>
      </c>
      <c r="P365" s="91">
        <v>104.28</v>
      </c>
      <c r="Q365" s="91">
        <v>0</v>
      </c>
      <c r="R365" s="91">
        <v>9077.5885783440008</v>
      </c>
      <c r="S365" s="86">
        <v>2.07E-2</v>
      </c>
      <c r="T365" s="86">
        <f t="shared" si="10"/>
        <v>3.1572841376231492E-3</v>
      </c>
      <c r="U365" s="86">
        <f>R365/'סכום נכסי הקרן'!$C$42</f>
        <v>3.8094083714857607E-4</v>
      </c>
    </row>
    <row r="366" spans="2:21" s="85" customFormat="1">
      <c r="B366" s="90" t="s">
        <v>1315</v>
      </c>
      <c r="C366" s="90" t="s">
        <v>1316</v>
      </c>
      <c r="D366" s="90" t="s">
        <v>98</v>
      </c>
      <c r="E366" s="90" t="s">
        <v>121</v>
      </c>
      <c r="F366" s="90" t="s">
        <v>1317</v>
      </c>
      <c r="G366" s="90" t="s">
        <v>823</v>
      </c>
      <c r="H366" s="90" t="s">
        <v>798</v>
      </c>
      <c r="I366" s="90" t="s">
        <v>209</v>
      </c>
      <c r="J366" s="90" t="s">
        <v>308</v>
      </c>
      <c r="K366" s="91">
        <v>1.22</v>
      </c>
      <c r="L366" s="90" t="s">
        <v>100</v>
      </c>
      <c r="M366" s="86">
        <v>4.2000000000000003E-2</v>
      </c>
      <c r="N366" s="86">
        <v>2.5000000000000001E-2</v>
      </c>
      <c r="O366" s="91">
        <v>970279.58</v>
      </c>
      <c r="P366" s="91">
        <v>103.12</v>
      </c>
      <c r="Q366" s="91">
        <v>0</v>
      </c>
      <c r="R366" s="91">
        <v>1000.552302896</v>
      </c>
      <c r="S366" s="86">
        <v>4.4000000000000003E-3</v>
      </c>
      <c r="T366" s="86">
        <f t="shared" si="10"/>
        <v>3.4800298422118462E-4</v>
      </c>
      <c r="U366" s="86">
        <f>R366/'סכום נכסי הקרן'!$C$42</f>
        <v>4.1988158924214018E-5</v>
      </c>
    </row>
    <row r="367" spans="2:21" s="85" customFormat="1">
      <c r="B367" s="90" t="s">
        <v>1318</v>
      </c>
      <c r="C367" s="90" t="s">
        <v>1319</v>
      </c>
      <c r="D367" s="90" t="s">
        <v>98</v>
      </c>
      <c r="E367" s="90" t="s">
        <v>121</v>
      </c>
      <c r="F367" s="90" t="s">
        <v>1317</v>
      </c>
      <c r="G367" s="90" t="s">
        <v>823</v>
      </c>
      <c r="H367" s="90" t="s">
        <v>798</v>
      </c>
      <c r="I367" s="90" t="s">
        <v>209</v>
      </c>
      <c r="J367" s="90" t="s">
        <v>308</v>
      </c>
      <c r="K367" s="91">
        <v>1.84</v>
      </c>
      <c r="L367" s="90" t="s">
        <v>100</v>
      </c>
      <c r="M367" s="86">
        <v>3.4200000000000001E-2</v>
      </c>
      <c r="N367" s="86">
        <v>0.03</v>
      </c>
      <c r="O367" s="91">
        <v>6995218.2999999998</v>
      </c>
      <c r="P367" s="91">
        <v>101.35</v>
      </c>
      <c r="Q367" s="91">
        <v>0</v>
      </c>
      <c r="R367" s="91">
        <v>7089.6537470499998</v>
      </c>
      <c r="S367" s="86">
        <v>2.0899999999999998E-2</v>
      </c>
      <c r="T367" s="86">
        <f t="shared" si="10"/>
        <v>2.4658587601339545E-3</v>
      </c>
      <c r="U367" s="86">
        <f>R367/'סכום נכסי הקרן'!$C$42</f>
        <v>2.9751718864388699E-4</v>
      </c>
    </row>
    <row r="368" spans="2:21" s="85" customFormat="1">
      <c r="B368" s="90" t="s">
        <v>1320</v>
      </c>
      <c r="C368" s="90" t="s">
        <v>1321</v>
      </c>
      <c r="D368" s="90" t="s">
        <v>98</v>
      </c>
      <c r="E368" s="90" t="s">
        <v>121</v>
      </c>
      <c r="F368" s="90" t="s">
        <v>733</v>
      </c>
      <c r="G368" s="90" t="s">
        <v>498</v>
      </c>
      <c r="H368" s="90" t="s">
        <v>798</v>
      </c>
      <c r="I368" s="90" t="s">
        <v>209</v>
      </c>
      <c r="J368" s="90" t="s">
        <v>308</v>
      </c>
      <c r="K368" s="91">
        <v>3.68</v>
      </c>
      <c r="L368" s="90" t="s">
        <v>100</v>
      </c>
      <c r="M368" s="86">
        <v>4.9000000000000002E-2</v>
      </c>
      <c r="N368" s="86">
        <v>3.0099999999999998E-2</v>
      </c>
      <c r="O368" s="91">
        <v>10437.64</v>
      </c>
      <c r="P368" s="91">
        <v>107</v>
      </c>
      <c r="Q368" s="91">
        <v>0.25638</v>
      </c>
      <c r="R368" s="91">
        <v>11.424654800000001</v>
      </c>
      <c r="S368" s="86">
        <v>0</v>
      </c>
      <c r="T368" s="86">
        <f t="shared" si="10"/>
        <v>3.9736193226373872E-6</v>
      </c>
      <c r="U368" s="86">
        <f>R368/'סכום נכסי הקרן'!$C$42</f>
        <v>4.7943542782145371E-7</v>
      </c>
    </row>
    <row r="369" spans="2:21" s="85" customFormat="1">
      <c r="B369" s="90" t="s">
        <v>1322</v>
      </c>
      <c r="C369" s="90" t="s">
        <v>1323</v>
      </c>
      <c r="D369" s="90" t="s">
        <v>98</v>
      </c>
      <c r="E369" s="90" t="s">
        <v>121</v>
      </c>
      <c r="F369" s="90" t="s">
        <v>822</v>
      </c>
      <c r="G369" s="90" t="s">
        <v>823</v>
      </c>
      <c r="H369" s="90" t="s">
        <v>798</v>
      </c>
      <c r="I369" s="90" t="s">
        <v>209</v>
      </c>
      <c r="J369" s="90" t="s">
        <v>308</v>
      </c>
      <c r="K369" s="91">
        <v>1.55</v>
      </c>
      <c r="L369" s="90" t="s">
        <v>100</v>
      </c>
      <c r="M369" s="86">
        <v>4.2000000000000003E-2</v>
      </c>
      <c r="N369" s="86">
        <v>2.5399999999999999E-2</v>
      </c>
      <c r="O369" s="91">
        <v>788791.21</v>
      </c>
      <c r="P369" s="91">
        <v>104.23</v>
      </c>
      <c r="Q369" s="91">
        <v>0</v>
      </c>
      <c r="R369" s="91">
        <v>822.15707818299995</v>
      </c>
      <c r="S369" s="86">
        <v>1.6000000000000001E-3</v>
      </c>
      <c r="T369" s="86">
        <f t="shared" si="10"/>
        <v>2.8595518283065021E-4</v>
      </c>
      <c r="U369" s="86">
        <f>R369/'סכום נכסי הקרן'!$C$42</f>
        <v>3.4501806611706376E-5</v>
      </c>
    </row>
    <row r="370" spans="2:21" s="85" customFormat="1">
      <c r="B370" s="90" t="s">
        <v>1324</v>
      </c>
      <c r="C370" s="90" t="s">
        <v>1325</v>
      </c>
      <c r="D370" s="90" t="s">
        <v>98</v>
      </c>
      <c r="E370" s="90" t="s">
        <v>121</v>
      </c>
      <c r="F370" s="90" t="s">
        <v>822</v>
      </c>
      <c r="G370" s="90" t="s">
        <v>823</v>
      </c>
      <c r="H370" s="90" t="s">
        <v>798</v>
      </c>
      <c r="I370" s="90" t="s">
        <v>209</v>
      </c>
      <c r="J370" s="90" t="s">
        <v>308</v>
      </c>
      <c r="K370" s="91">
        <v>3.27</v>
      </c>
      <c r="L370" s="90" t="s">
        <v>100</v>
      </c>
      <c r="M370" s="86">
        <v>4.2999999999999997E-2</v>
      </c>
      <c r="N370" s="86">
        <v>3.0599999999999999E-2</v>
      </c>
      <c r="O370" s="91">
        <v>2004160.17</v>
      </c>
      <c r="P370" s="91">
        <v>105.03</v>
      </c>
      <c r="Q370" s="91">
        <v>0</v>
      </c>
      <c r="R370" s="91">
        <v>2104.9694265510002</v>
      </c>
      <c r="S370" s="86">
        <v>1.9E-3</v>
      </c>
      <c r="T370" s="86">
        <f t="shared" si="10"/>
        <v>7.3213128390575049E-4</v>
      </c>
      <c r="U370" s="86">
        <f>R370/'סכום נכסי הקרן'!$C$42</f>
        <v>8.8335003134585636E-5</v>
      </c>
    </row>
    <row r="371" spans="2:21" s="85" customFormat="1">
      <c r="B371" s="90" t="s">
        <v>1326</v>
      </c>
      <c r="C371" s="90" t="s">
        <v>1327</v>
      </c>
      <c r="D371" s="90" t="s">
        <v>98</v>
      </c>
      <c r="E371" s="90" t="s">
        <v>121</v>
      </c>
      <c r="F371" s="90" t="s">
        <v>1328</v>
      </c>
      <c r="G371" s="90" t="s">
        <v>503</v>
      </c>
      <c r="H371" s="90" t="s">
        <v>798</v>
      </c>
      <c r="I371" s="90" t="s">
        <v>209</v>
      </c>
      <c r="J371" s="90" t="s">
        <v>308</v>
      </c>
      <c r="K371" s="91">
        <v>5.22</v>
      </c>
      <c r="L371" s="90" t="s">
        <v>100</v>
      </c>
      <c r="M371" s="86">
        <v>0.05</v>
      </c>
      <c r="N371" s="86">
        <v>4.8099999999999997E-2</v>
      </c>
      <c r="O371" s="91">
        <v>5421509.54</v>
      </c>
      <c r="P371" s="91">
        <v>101.32</v>
      </c>
      <c r="Q371" s="91">
        <v>0</v>
      </c>
      <c r="R371" s="91">
        <v>5493.0734659279997</v>
      </c>
      <c r="S371" s="86">
        <v>6.4999999999999997E-3</v>
      </c>
      <c r="T371" s="86">
        <f t="shared" si="10"/>
        <v>1.9105507559736704E-3</v>
      </c>
      <c r="U371" s="86">
        <f>R371/'סכום נכסי הקרן'!$C$42</f>
        <v>2.3051672661408257E-4</v>
      </c>
    </row>
    <row r="372" spans="2:21" s="85" customFormat="1">
      <c r="B372" s="90" t="s">
        <v>1329</v>
      </c>
      <c r="C372" s="90" t="s">
        <v>1330</v>
      </c>
      <c r="D372" s="90" t="s">
        <v>98</v>
      </c>
      <c r="E372" s="90" t="s">
        <v>121</v>
      </c>
      <c r="F372" s="90" t="s">
        <v>1328</v>
      </c>
      <c r="G372" s="90" t="s">
        <v>503</v>
      </c>
      <c r="H372" s="90" t="s">
        <v>798</v>
      </c>
      <c r="I372" s="90" t="s">
        <v>209</v>
      </c>
      <c r="J372" s="90" t="s">
        <v>308</v>
      </c>
      <c r="K372" s="91">
        <v>4.18</v>
      </c>
      <c r="L372" s="90" t="s">
        <v>100</v>
      </c>
      <c r="M372" s="86">
        <v>2.7E-2</v>
      </c>
      <c r="N372" s="86">
        <v>4.24E-2</v>
      </c>
      <c r="O372" s="91">
        <v>7281478.8899999997</v>
      </c>
      <c r="P372" s="91">
        <v>94</v>
      </c>
      <c r="Q372" s="91">
        <v>0</v>
      </c>
      <c r="R372" s="91">
        <v>6844.5901566000002</v>
      </c>
      <c r="S372" s="86">
        <v>9.1999999999999998E-3</v>
      </c>
      <c r="T372" s="86">
        <f t="shared" si="10"/>
        <v>2.3806229753042009E-3</v>
      </c>
      <c r="U372" s="86">
        <f>R372/'סכום נכסי הקרן'!$C$42</f>
        <v>2.8723309959369908E-4</v>
      </c>
    </row>
    <row r="373" spans="2:21" s="85" customFormat="1">
      <c r="B373" s="90" t="s">
        <v>1331</v>
      </c>
      <c r="C373" s="90" t="s">
        <v>1332</v>
      </c>
      <c r="D373" s="90" t="s">
        <v>98</v>
      </c>
      <c r="E373" s="90" t="s">
        <v>121</v>
      </c>
      <c r="F373" s="90" t="s">
        <v>1328</v>
      </c>
      <c r="G373" s="90" t="s">
        <v>503</v>
      </c>
      <c r="H373" s="90" t="s">
        <v>798</v>
      </c>
      <c r="I373" s="90" t="s">
        <v>209</v>
      </c>
      <c r="J373" s="90" t="s">
        <v>308</v>
      </c>
      <c r="K373" s="91">
        <v>1.21</v>
      </c>
      <c r="L373" s="90" t="s">
        <v>100</v>
      </c>
      <c r="M373" s="86">
        <v>5.8999999999999997E-2</v>
      </c>
      <c r="N373" s="86">
        <v>2.5999999999999999E-2</v>
      </c>
      <c r="O373" s="91">
        <v>18678.86</v>
      </c>
      <c r="P373" s="91">
        <v>105.5</v>
      </c>
      <c r="Q373" s="91">
        <v>0</v>
      </c>
      <c r="R373" s="91">
        <v>19.706197299999999</v>
      </c>
      <c r="S373" s="86">
        <v>0</v>
      </c>
      <c r="T373" s="86">
        <f t="shared" si="10"/>
        <v>6.8540299674511568E-6</v>
      </c>
      <c r="U373" s="86">
        <f>R373/'סכום נכסי הקרן'!$C$42</f>
        <v>8.2697020598464616E-7</v>
      </c>
    </row>
    <row r="374" spans="2:21" s="85" customFormat="1">
      <c r="B374" s="90" t="s">
        <v>1333</v>
      </c>
      <c r="C374" s="90" t="s">
        <v>1334</v>
      </c>
      <c r="D374" s="90" t="s">
        <v>98</v>
      </c>
      <c r="E374" s="90" t="s">
        <v>121</v>
      </c>
      <c r="F374" s="90" t="s">
        <v>1335</v>
      </c>
      <c r="G374" s="90" t="s">
        <v>470</v>
      </c>
      <c r="H374" s="90" t="s">
        <v>789</v>
      </c>
      <c r="I374" s="90" t="s">
        <v>148</v>
      </c>
      <c r="J374" s="90" t="s">
        <v>571</v>
      </c>
      <c r="K374" s="91">
        <v>0.99</v>
      </c>
      <c r="L374" s="90" t="s">
        <v>100</v>
      </c>
      <c r="M374" s="86">
        <v>2.75E-2</v>
      </c>
      <c r="N374" s="86">
        <v>1.9099999999999999E-2</v>
      </c>
      <c r="O374" s="91">
        <v>847219.95</v>
      </c>
      <c r="P374" s="91">
        <v>101.52</v>
      </c>
      <c r="Q374" s="91">
        <v>0</v>
      </c>
      <c r="R374" s="91">
        <v>860.09769324000001</v>
      </c>
      <c r="S374" s="86">
        <v>3.39E-2</v>
      </c>
      <c r="T374" s="86">
        <f t="shared" si="10"/>
        <v>2.9915134181684929E-4</v>
      </c>
      <c r="U374" s="86">
        <f>R374/'סכום נכסי הקרן'!$C$42</f>
        <v>3.6093983822317756E-5</v>
      </c>
    </row>
    <row r="375" spans="2:21" s="85" customFormat="1">
      <c r="B375" s="90" t="s">
        <v>1336</v>
      </c>
      <c r="C375" s="90" t="s">
        <v>1337</v>
      </c>
      <c r="D375" s="90" t="s">
        <v>98</v>
      </c>
      <c r="E375" s="90" t="s">
        <v>121</v>
      </c>
      <c r="F375" s="90" t="s">
        <v>758</v>
      </c>
      <c r="G375" s="90" t="s">
        <v>503</v>
      </c>
      <c r="H375" s="90" t="s">
        <v>798</v>
      </c>
      <c r="I375" s="90" t="s">
        <v>209</v>
      </c>
      <c r="J375" s="90" t="s">
        <v>1061</v>
      </c>
      <c r="K375" s="91">
        <v>1.68</v>
      </c>
      <c r="L375" s="90" t="s">
        <v>100</v>
      </c>
      <c r="M375" s="86">
        <v>3.85E-2</v>
      </c>
      <c r="N375" s="86">
        <v>3.27E-2</v>
      </c>
      <c r="O375" s="91">
        <v>3405030</v>
      </c>
      <c r="P375" s="91">
        <v>101.95</v>
      </c>
      <c r="Q375" s="91">
        <v>0</v>
      </c>
      <c r="R375" s="91">
        <v>3471.428085</v>
      </c>
      <c r="S375" s="86">
        <v>2.75E-2</v>
      </c>
      <c r="T375" s="86">
        <f t="shared" si="10"/>
        <v>1.2074004823062227E-3</v>
      </c>
      <c r="U375" s="86">
        <f>R375/'סכום נכסי הקרן'!$C$42</f>
        <v>1.4567841551618564E-4</v>
      </c>
    </row>
    <row r="376" spans="2:21" s="85" customFormat="1">
      <c r="B376" s="90" t="s">
        <v>1338</v>
      </c>
      <c r="C376" s="90" t="s">
        <v>1339</v>
      </c>
      <c r="D376" s="90" t="s">
        <v>98</v>
      </c>
      <c r="E376" s="90" t="s">
        <v>121</v>
      </c>
      <c r="F376" s="90" t="s">
        <v>1340</v>
      </c>
      <c r="G376" s="90" t="s">
        <v>654</v>
      </c>
      <c r="H376" s="90" t="s">
        <v>798</v>
      </c>
      <c r="I376" s="90" t="s">
        <v>209</v>
      </c>
      <c r="J376" s="90" t="s">
        <v>308</v>
      </c>
      <c r="K376" s="91">
        <v>2.0699999999999998</v>
      </c>
      <c r="L376" s="90" t="s">
        <v>100</v>
      </c>
      <c r="M376" s="86">
        <v>0.05</v>
      </c>
      <c r="N376" s="86">
        <v>3.9600000000000003E-2</v>
      </c>
      <c r="O376" s="91">
        <v>5104</v>
      </c>
      <c r="P376" s="91">
        <v>103.45</v>
      </c>
      <c r="Q376" s="91">
        <v>0</v>
      </c>
      <c r="R376" s="91">
        <v>5.2800880000000001</v>
      </c>
      <c r="S376" s="86">
        <v>0</v>
      </c>
      <c r="T376" s="86">
        <f t="shared" si="10"/>
        <v>1.8364720920955789E-6</v>
      </c>
      <c r="U376" s="86">
        <f>R376/'סכום נכסי הקרן'!$C$42</f>
        <v>2.2157879546740652E-7</v>
      </c>
    </row>
    <row r="377" spans="2:21" s="85" customFormat="1">
      <c r="B377" s="90" t="s">
        <v>1343</v>
      </c>
      <c r="C377" s="90" t="s">
        <v>1344</v>
      </c>
      <c r="D377" s="90" t="s">
        <v>98</v>
      </c>
      <c r="E377" s="90" t="s">
        <v>121</v>
      </c>
      <c r="F377" s="90" t="s">
        <v>1345</v>
      </c>
      <c r="G377" s="90" t="s">
        <v>654</v>
      </c>
      <c r="H377" s="90" t="s">
        <v>789</v>
      </c>
      <c r="I377" s="90" t="s">
        <v>148</v>
      </c>
      <c r="J377" s="90" t="s">
        <v>300</v>
      </c>
      <c r="K377" s="91">
        <v>3.5</v>
      </c>
      <c r="L377" s="90" t="s">
        <v>100</v>
      </c>
      <c r="M377" s="86">
        <v>4.7E-2</v>
      </c>
      <c r="N377" s="86">
        <v>4.87E-2</v>
      </c>
      <c r="O377" s="91">
        <v>1999000</v>
      </c>
      <c r="P377" s="91">
        <v>100</v>
      </c>
      <c r="Q377" s="91">
        <v>0</v>
      </c>
      <c r="R377" s="91">
        <v>1999</v>
      </c>
      <c r="S377" s="86">
        <v>9.4999999999999998E-3</v>
      </c>
      <c r="T377" s="86">
        <f t="shared" si="10"/>
        <v>6.9527396363451934E-4</v>
      </c>
      <c r="U377" s="86">
        <f>R377/'סכום נכסי הקרן'!$C$42</f>
        <v>8.3887998105210669E-5</v>
      </c>
    </row>
    <row r="378" spans="2:21" s="85" customFormat="1">
      <c r="B378" s="90" t="s">
        <v>1346</v>
      </c>
      <c r="C378" s="90" t="s">
        <v>1347</v>
      </c>
      <c r="D378" s="90" t="s">
        <v>98</v>
      </c>
      <c r="E378" s="90" t="s">
        <v>121</v>
      </c>
      <c r="F378" s="90" t="s">
        <v>1348</v>
      </c>
      <c r="G378" s="90" t="s">
        <v>639</v>
      </c>
      <c r="H378" s="90" t="s">
        <v>789</v>
      </c>
      <c r="I378" s="90" t="s">
        <v>148</v>
      </c>
      <c r="J378" s="90" t="s">
        <v>571</v>
      </c>
      <c r="K378" s="91">
        <v>0.91</v>
      </c>
      <c r="L378" s="90" t="s">
        <v>100</v>
      </c>
      <c r="M378" s="86">
        <v>3.5000000000000003E-2</v>
      </c>
      <c r="N378" s="86">
        <v>1.7500000000000002E-2</v>
      </c>
      <c r="O378" s="91">
        <v>1081691.5</v>
      </c>
      <c r="P378" s="91">
        <v>101.87</v>
      </c>
      <c r="Q378" s="91">
        <v>0</v>
      </c>
      <c r="R378" s="91">
        <v>1101.91913105</v>
      </c>
      <c r="S378" s="86">
        <v>3.61E-2</v>
      </c>
      <c r="T378" s="86">
        <f t="shared" si="10"/>
        <v>3.8325947066024954E-4</v>
      </c>
      <c r="U378" s="86">
        <f>R378/'סכום נכסי הקרן'!$C$42</f>
        <v>4.6242015996807302E-5</v>
      </c>
    </row>
    <row r="379" spans="2:21" s="85" customFormat="1">
      <c r="B379" s="90" t="s">
        <v>1349</v>
      </c>
      <c r="C379" s="90" t="s">
        <v>1350</v>
      </c>
      <c r="D379" s="90" t="s">
        <v>98</v>
      </c>
      <c r="E379" s="90" t="s">
        <v>121</v>
      </c>
      <c r="F379" s="90" t="s">
        <v>1351</v>
      </c>
      <c r="G379" s="90" t="s">
        <v>498</v>
      </c>
      <c r="H379" s="90" t="s">
        <v>789</v>
      </c>
      <c r="I379" s="90" t="s">
        <v>148</v>
      </c>
      <c r="J379" s="90" t="s">
        <v>308</v>
      </c>
      <c r="K379" s="91">
        <v>1.32</v>
      </c>
      <c r="L379" s="90" t="s">
        <v>100</v>
      </c>
      <c r="M379" s="86">
        <v>3.85E-2</v>
      </c>
      <c r="N379" s="86">
        <v>2.3699999999999999E-2</v>
      </c>
      <c r="O379" s="91">
        <v>2619.04</v>
      </c>
      <c r="P379" s="91">
        <v>102.92</v>
      </c>
      <c r="Q379" s="91">
        <v>0</v>
      </c>
      <c r="R379" s="91">
        <v>2.695515968</v>
      </c>
      <c r="S379" s="86">
        <v>0</v>
      </c>
      <c r="T379" s="86">
        <f t="shared" si="10"/>
        <v>9.3752980045597713E-7</v>
      </c>
      <c r="U379" s="86">
        <f>R379/'סכום נכסי הקרן'!$C$42</f>
        <v>1.1311727784699805E-7</v>
      </c>
    </row>
    <row r="380" spans="2:21" s="85" customFormat="1">
      <c r="B380" s="90" t="s">
        <v>1352</v>
      </c>
      <c r="C380" s="90" t="s">
        <v>1353</v>
      </c>
      <c r="D380" s="90" t="s">
        <v>98</v>
      </c>
      <c r="E380" s="90" t="s">
        <v>121</v>
      </c>
      <c r="F380" s="90" t="s">
        <v>1354</v>
      </c>
      <c r="G380" s="90" t="s">
        <v>762</v>
      </c>
      <c r="H380" s="90" t="s">
        <v>798</v>
      </c>
      <c r="I380" s="90" t="s">
        <v>209</v>
      </c>
      <c r="J380" s="90" t="s">
        <v>308</v>
      </c>
      <c r="K380" s="91">
        <v>1.22</v>
      </c>
      <c r="L380" s="90" t="s">
        <v>100</v>
      </c>
      <c r="M380" s="86">
        <v>4.1000000000000002E-2</v>
      </c>
      <c r="N380" s="86">
        <v>1.41E-2</v>
      </c>
      <c r="O380" s="91">
        <v>730706.91</v>
      </c>
      <c r="P380" s="91">
        <v>104.66</v>
      </c>
      <c r="Q380" s="91">
        <v>0</v>
      </c>
      <c r="R380" s="91">
        <v>764.75785200600001</v>
      </c>
      <c r="S380" s="86">
        <v>1.6999999999999999E-3</v>
      </c>
      <c r="T380" s="86">
        <f t="shared" si="10"/>
        <v>2.6599110704593937E-4</v>
      </c>
      <c r="U380" s="86">
        <f>R380/'סכום נכסי הקרן'!$C$42</f>
        <v>3.2093049144584445E-5</v>
      </c>
    </row>
    <row r="381" spans="2:21" s="85" customFormat="1">
      <c r="B381" s="90" t="s">
        <v>1355</v>
      </c>
      <c r="C381" s="90" t="s">
        <v>1356</v>
      </c>
      <c r="D381" s="90" t="s">
        <v>98</v>
      </c>
      <c r="E381" s="90" t="s">
        <v>121</v>
      </c>
      <c r="F381" s="90" t="s">
        <v>1354</v>
      </c>
      <c r="G381" s="90" t="s">
        <v>762</v>
      </c>
      <c r="H381" s="90" t="s">
        <v>798</v>
      </c>
      <c r="I381" s="90" t="s">
        <v>209</v>
      </c>
      <c r="J381" s="90" t="s">
        <v>308</v>
      </c>
      <c r="K381" s="91">
        <v>2.46</v>
      </c>
      <c r="L381" s="90" t="s">
        <v>100</v>
      </c>
      <c r="M381" s="86">
        <v>3.3500000000000002E-2</v>
      </c>
      <c r="N381" s="86">
        <v>2.3599999999999999E-2</v>
      </c>
      <c r="O381" s="91">
        <v>3429520.9</v>
      </c>
      <c r="P381" s="91">
        <v>102.43</v>
      </c>
      <c r="Q381" s="91">
        <v>0</v>
      </c>
      <c r="R381" s="91">
        <v>3512.8582578700002</v>
      </c>
      <c r="S381" s="86">
        <v>6.8999999999999999E-3</v>
      </c>
      <c r="T381" s="86">
        <f t="shared" si="10"/>
        <v>1.2218103474915096E-3</v>
      </c>
      <c r="U381" s="86">
        <f>R381/'סכום נכסי הקרן'!$C$42</f>
        <v>1.4741703195601412E-4</v>
      </c>
    </row>
    <row r="382" spans="2:21" s="85" customFormat="1">
      <c r="B382" s="90" t="s">
        <v>1357</v>
      </c>
      <c r="C382" s="90" t="s">
        <v>1358</v>
      </c>
      <c r="D382" s="90" t="s">
        <v>98</v>
      </c>
      <c r="E382" s="90" t="s">
        <v>121</v>
      </c>
      <c r="F382" s="90" t="s">
        <v>1354</v>
      </c>
      <c r="G382" s="90" t="s">
        <v>762</v>
      </c>
      <c r="H382" s="90" t="s">
        <v>798</v>
      </c>
      <c r="I382" s="90" t="s">
        <v>209</v>
      </c>
      <c r="J382" s="90" t="s">
        <v>308</v>
      </c>
      <c r="K382" s="91">
        <v>5.86</v>
      </c>
      <c r="L382" s="90" t="s">
        <v>100</v>
      </c>
      <c r="M382" s="86">
        <v>2.7400000000000001E-2</v>
      </c>
      <c r="N382" s="86">
        <v>3.44E-2</v>
      </c>
      <c r="O382" s="91">
        <v>17747</v>
      </c>
      <c r="P382" s="91">
        <v>96.84</v>
      </c>
      <c r="Q382" s="91">
        <v>0</v>
      </c>
      <c r="R382" s="91">
        <v>17.186194799999999</v>
      </c>
      <c r="S382" s="86">
        <v>0</v>
      </c>
      <c r="T382" s="86">
        <f t="shared" si="10"/>
        <v>5.9775456620264958E-6</v>
      </c>
      <c r="U382" s="86">
        <f>R382/'סכום נכסי הקרן'!$C$42</f>
        <v>7.2121834758288216E-7</v>
      </c>
    </row>
    <row r="383" spans="2:21" s="85" customFormat="1">
      <c r="B383" s="90" t="s">
        <v>1359</v>
      </c>
      <c r="C383" s="90" t="s">
        <v>1360</v>
      </c>
      <c r="D383" s="90" t="s">
        <v>98</v>
      </c>
      <c r="E383" s="90" t="s">
        <v>121</v>
      </c>
      <c r="F383" s="90" t="s">
        <v>1354</v>
      </c>
      <c r="G383" s="90" t="s">
        <v>762</v>
      </c>
      <c r="H383" s="90" t="s">
        <v>798</v>
      </c>
      <c r="I383" s="90" t="s">
        <v>209</v>
      </c>
      <c r="J383" s="90" t="s">
        <v>308</v>
      </c>
      <c r="K383" s="91">
        <v>3.74</v>
      </c>
      <c r="L383" s="90" t="s">
        <v>100</v>
      </c>
      <c r="M383" s="86">
        <v>2.1999999999999999E-2</v>
      </c>
      <c r="N383" s="86">
        <v>2.9700000000000001E-2</v>
      </c>
      <c r="O383" s="91">
        <v>923639</v>
      </c>
      <c r="P383" s="91">
        <v>97.77</v>
      </c>
      <c r="Q383" s="91">
        <v>0</v>
      </c>
      <c r="R383" s="91">
        <v>903.04185029999996</v>
      </c>
      <c r="S383" s="86">
        <v>5.9999999999999995E-4</v>
      </c>
      <c r="T383" s="86">
        <f t="shared" si="10"/>
        <v>3.1408778718655889E-4</v>
      </c>
      <c r="U383" s="86">
        <f>R383/'סכום נכסי הקרן'!$C$42</f>
        <v>3.7896134580736533E-5</v>
      </c>
    </row>
    <row r="384" spans="2:21" s="85" customFormat="1">
      <c r="B384" s="90" t="s">
        <v>1361</v>
      </c>
      <c r="C384" s="90" t="s">
        <v>1362</v>
      </c>
      <c r="D384" s="90" t="s">
        <v>98</v>
      </c>
      <c r="E384" s="90" t="s">
        <v>121</v>
      </c>
      <c r="F384" s="90" t="s">
        <v>1363</v>
      </c>
      <c r="G384" s="90" t="s">
        <v>762</v>
      </c>
      <c r="H384" s="90" t="s">
        <v>798</v>
      </c>
      <c r="I384" s="90" t="s">
        <v>209</v>
      </c>
      <c r="J384" s="90" t="s">
        <v>1364</v>
      </c>
      <c r="K384" s="91">
        <v>2.71</v>
      </c>
      <c r="L384" s="90" t="s">
        <v>100</v>
      </c>
      <c r="M384" s="86">
        <v>2.63E-2</v>
      </c>
      <c r="N384" s="86">
        <v>2.92E-2</v>
      </c>
      <c r="O384" s="91">
        <v>2500000</v>
      </c>
      <c r="P384" s="91">
        <v>100.33</v>
      </c>
      <c r="Q384" s="91">
        <v>0</v>
      </c>
      <c r="R384" s="91">
        <v>2508.25</v>
      </c>
      <c r="S384" s="86">
        <v>2.6100000000000002E-2</v>
      </c>
      <c r="T384" s="86">
        <f t="shared" si="10"/>
        <v>8.7239665797212763E-4</v>
      </c>
      <c r="U384" s="86">
        <f>R384/'סכום נכסי הקרן'!$C$42</f>
        <v>1.0525866495617542E-4</v>
      </c>
    </row>
    <row r="385" spans="2:21" s="85" customFormat="1">
      <c r="B385" s="90" t="s">
        <v>1365</v>
      </c>
      <c r="C385" s="90" t="s">
        <v>1366</v>
      </c>
      <c r="D385" s="90" t="s">
        <v>98</v>
      </c>
      <c r="E385" s="90" t="s">
        <v>121</v>
      </c>
      <c r="F385" s="90" t="s">
        <v>1367</v>
      </c>
      <c r="G385" s="90" t="s">
        <v>498</v>
      </c>
      <c r="H385" s="90" t="s">
        <v>789</v>
      </c>
      <c r="I385" s="90" t="s">
        <v>148</v>
      </c>
      <c r="J385" s="90" t="s">
        <v>308</v>
      </c>
      <c r="K385" s="91">
        <v>3.7</v>
      </c>
      <c r="L385" s="90" t="s">
        <v>100</v>
      </c>
      <c r="M385" s="86">
        <v>2.8000000000000001E-2</v>
      </c>
      <c r="N385" s="86">
        <v>3.1800000000000002E-2</v>
      </c>
      <c r="O385" s="91">
        <v>3359</v>
      </c>
      <c r="P385" s="91">
        <v>99.4</v>
      </c>
      <c r="Q385" s="91">
        <v>0</v>
      </c>
      <c r="R385" s="91">
        <v>3.3388460000000002</v>
      </c>
      <c r="S385" s="86">
        <v>0</v>
      </c>
      <c r="T385" s="86">
        <f t="shared" si="10"/>
        <v>1.1612869896874739E-6</v>
      </c>
      <c r="U385" s="86">
        <f>R385/'סכום נכסי הקרן'!$C$42</f>
        <v>1.4011461076617822E-7</v>
      </c>
    </row>
    <row r="386" spans="2:21" s="85" customFormat="1">
      <c r="B386" s="90" t="s">
        <v>1368</v>
      </c>
      <c r="C386" s="90" t="s">
        <v>1369</v>
      </c>
      <c r="D386" s="90" t="s">
        <v>98</v>
      </c>
      <c r="E386" s="90" t="s">
        <v>121</v>
      </c>
      <c r="F386" s="90" t="s">
        <v>1367</v>
      </c>
      <c r="G386" s="90" t="s">
        <v>498</v>
      </c>
      <c r="H386" s="90" t="s">
        <v>789</v>
      </c>
      <c r="I386" s="90" t="s">
        <v>148</v>
      </c>
      <c r="J386" s="90" t="s">
        <v>308</v>
      </c>
      <c r="K386" s="91">
        <v>5.33</v>
      </c>
      <c r="L386" s="90" t="s">
        <v>100</v>
      </c>
      <c r="M386" s="86">
        <v>3.04E-2</v>
      </c>
      <c r="N386" s="86">
        <v>3.49E-2</v>
      </c>
      <c r="O386" s="91">
        <v>12825</v>
      </c>
      <c r="P386" s="91">
        <v>98.52</v>
      </c>
      <c r="Q386" s="91">
        <v>0</v>
      </c>
      <c r="R386" s="91">
        <v>12.63519</v>
      </c>
      <c r="S386" s="86">
        <v>0</v>
      </c>
      <c r="T386" s="86">
        <f t="shared" si="10"/>
        <v>4.3946566446099259E-6</v>
      </c>
      <c r="U386" s="86">
        <f>R386/'סכום נכסי הקרן'!$C$42</f>
        <v>5.3023551514706196E-7</v>
      </c>
    </row>
    <row r="387" spans="2:21" s="85" customFormat="1">
      <c r="B387" s="90" t="s">
        <v>1370</v>
      </c>
      <c r="C387" s="90">
        <v>20802570</v>
      </c>
      <c r="D387" s="90" t="s">
        <v>98</v>
      </c>
      <c r="E387" s="90" t="s">
        <v>121</v>
      </c>
      <c r="F387" s="90" t="s">
        <v>1371</v>
      </c>
      <c r="G387" s="90" t="s">
        <v>828</v>
      </c>
      <c r="H387" s="90" t="s">
        <v>798</v>
      </c>
      <c r="I387" s="90" t="s">
        <v>209</v>
      </c>
      <c r="J387" s="90" t="s">
        <v>308</v>
      </c>
      <c r="K387" s="91">
        <v>0</v>
      </c>
      <c r="L387" s="90" t="s">
        <v>100</v>
      </c>
      <c r="M387" s="86">
        <v>1.35E-2</v>
      </c>
      <c r="N387" s="86">
        <v>0</v>
      </c>
      <c r="O387" s="91">
        <v>1100000</v>
      </c>
      <c r="P387" s="91">
        <f t="shared" ref="P387" si="11">R387*1000/O387*100</f>
        <v>100.4344262295082</v>
      </c>
      <c r="Q387" s="91">
        <v>0</v>
      </c>
      <c r="R387" s="91">
        <f>1104778.68852459/1000</f>
        <v>1104.7786885245901</v>
      </c>
      <c r="S387" s="86">
        <v>3.3999999999999998E-3</v>
      </c>
      <c r="T387" s="86">
        <f t="shared" si="10"/>
        <v>3.842540558826602E-4</v>
      </c>
      <c r="U387" s="86">
        <f>R387/'סכום נכסי הקרן'!$C$42</f>
        <v>4.6362017273450696E-5</v>
      </c>
    </row>
    <row r="388" spans="2:21" s="85" customFormat="1">
      <c r="B388" s="90" t="s">
        <v>1372</v>
      </c>
      <c r="C388" s="90" t="s">
        <v>1373</v>
      </c>
      <c r="D388" s="90" t="s">
        <v>98</v>
      </c>
      <c r="E388" s="90" t="s">
        <v>121</v>
      </c>
      <c r="F388" s="90" t="s">
        <v>866</v>
      </c>
      <c r="G388" s="90" t="s">
        <v>498</v>
      </c>
      <c r="H388" s="90" t="s">
        <v>789</v>
      </c>
      <c r="I388" s="90" t="s">
        <v>148</v>
      </c>
      <c r="J388" s="90" t="s">
        <v>308</v>
      </c>
      <c r="K388" s="91">
        <v>2.11</v>
      </c>
      <c r="L388" s="90" t="s">
        <v>100</v>
      </c>
      <c r="M388" s="86">
        <v>7.0499999999999993E-2</v>
      </c>
      <c r="N388" s="86">
        <v>2.8199999999999999E-2</v>
      </c>
      <c r="O388" s="91">
        <v>6252.27</v>
      </c>
      <c r="P388" s="91">
        <v>110.88</v>
      </c>
      <c r="Q388" s="91">
        <v>0</v>
      </c>
      <c r="R388" s="91">
        <v>6.9325169759999996</v>
      </c>
      <c r="S388" s="86">
        <v>0</v>
      </c>
      <c r="T388" s="86">
        <f t="shared" si="10"/>
        <v>2.4112048803737429E-6</v>
      </c>
      <c r="U388" s="86">
        <f>R388/'סכום נכסי הקרן'!$C$42</f>
        <v>2.9092294694698787E-7</v>
      </c>
    </row>
    <row r="389" spans="2:21" s="85" customFormat="1">
      <c r="B389" s="90" t="s">
        <v>1374</v>
      </c>
      <c r="C389" s="90" t="s">
        <v>1375</v>
      </c>
      <c r="D389" s="90" t="s">
        <v>98</v>
      </c>
      <c r="E389" s="90" t="s">
        <v>121</v>
      </c>
      <c r="F389" s="90" t="s">
        <v>866</v>
      </c>
      <c r="G389" s="90" t="s">
        <v>498</v>
      </c>
      <c r="H389" s="90" t="s">
        <v>789</v>
      </c>
      <c r="I389" s="90" t="s">
        <v>148</v>
      </c>
      <c r="J389" s="90" t="s">
        <v>308</v>
      </c>
      <c r="K389" s="91">
        <v>4.71</v>
      </c>
      <c r="L389" s="90" t="s">
        <v>100</v>
      </c>
      <c r="M389" s="86">
        <v>3.95E-2</v>
      </c>
      <c r="N389" s="86">
        <v>3.7699999999999997E-2</v>
      </c>
      <c r="O389" s="91">
        <v>638067.77</v>
      </c>
      <c r="P389" s="91">
        <v>101.97</v>
      </c>
      <c r="Q389" s="91">
        <v>0</v>
      </c>
      <c r="R389" s="91">
        <v>650.63770506900005</v>
      </c>
      <c r="S389" s="86">
        <v>4.0000000000000002E-4</v>
      </c>
      <c r="T389" s="86">
        <f t="shared" si="10"/>
        <v>2.2629887748543825E-4</v>
      </c>
      <c r="U389" s="86">
        <f>R389/'סכום נכסי הקרן'!$C$42</f>
        <v>2.730399928464577E-5</v>
      </c>
    </row>
    <row r="390" spans="2:21" s="85" customFormat="1">
      <c r="B390" s="90" t="s">
        <v>1376</v>
      </c>
      <c r="C390" s="90" t="s">
        <v>1377</v>
      </c>
      <c r="D390" s="90" t="s">
        <v>98</v>
      </c>
      <c r="E390" s="90" t="s">
        <v>121</v>
      </c>
      <c r="F390" s="90" t="s">
        <v>1378</v>
      </c>
      <c r="G390" s="90" t="s">
        <v>654</v>
      </c>
      <c r="H390" s="90" t="s">
        <v>798</v>
      </c>
      <c r="I390" s="90" t="s">
        <v>209</v>
      </c>
      <c r="J390" s="90" t="s">
        <v>308</v>
      </c>
      <c r="K390" s="91">
        <v>0.83</v>
      </c>
      <c r="L390" s="90" t="s">
        <v>100</v>
      </c>
      <c r="M390" s="86">
        <v>4.65E-2</v>
      </c>
      <c r="N390" s="86">
        <v>3.2800000000000003E-2</v>
      </c>
      <c r="O390" s="91">
        <v>1793596</v>
      </c>
      <c r="P390" s="91">
        <v>101.89</v>
      </c>
      <c r="Q390" s="91">
        <v>0</v>
      </c>
      <c r="R390" s="91">
        <v>1827.4949644000001</v>
      </c>
      <c r="S390" s="86">
        <v>7.7000000000000002E-3</v>
      </c>
      <c r="T390" s="86">
        <f t="shared" si="10"/>
        <v>6.3562264503277282E-4</v>
      </c>
      <c r="U390" s="86">
        <f>R390/'סכום נכסי הקרן'!$C$42</f>
        <v>7.6690792451660457E-5</v>
      </c>
    </row>
    <row r="391" spans="2:21" s="85" customFormat="1">
      <c r="B391" s="90" t="s">
        <v>1379</v>
      </c>
      <c r="C391" s="90" t="s">
        <v>1380</v>
      </c>
      <c r="D391" s="90" t="s">
        <v>98</v>
      </c>
      <c r="E391" s="90" t="s">
        <v>121</v>
      </c>
      <c r="F391" s="90" t="s">
        <v>1381</v>
      </c>
      <c r="G391" s="90" t="s">
        <v>130</v>
      </c>
      <c r="H391" s="90" t="s">
        <v>798</v>
      </c>
      <c r="I391" s="90" t="s">
        <v>209</v>
      </c>
      <c r="J391" s="90" t="s">
        <v>308</v>
      </c>
      <c r="K391" s="91">
        <v>2.3199999999999998</v>
      </c>
      <c r="L391" s="90" t="s">
        <v>100</v>
      </c>
      <c r="M391" s="86">
        <v>3.5499999999999997E-2</v>
      </c>
      <c r="N391" s="86">
        <v>2.87E-2</v>
      </c>
      <c r="O391" s="91">
        <v>14293</v>
      </c>
      <c r="P391" s="91">
        <v>102.45</v>
      </c>
      <c r="Q391" s="91">
        <v>0</v>
      </c>
      <c r="R391" s="91">
        <v>14.643178499999999</v>
      </c>
      <c r="S391" s="86">
        <v>0</v>
      </c>
      <c r="T391" s="86">
        <f t="shared" si="10"/>
        <v>5.0930569064045901E-6</v>
      </c>
      <c r="U391" s="86">
        <f>R391/'סכום נכסי הקרן'!$C$42</f>
        <v>6.1450071548887518E-7</v>
      </c>
    </row>
    <row r="392" spans="2:21" s="85" customFormat="1">
      <c r="B392" s="90" t="s">
        <v>1382</v>
      </c>
      <c r="C392" s="90" t="s">
        <v>1383</v>
      </c>
      <c r="D392" s="90" t="s">
        <v>98</v>
      </c>
      <c r="E392" s="90" t="s">
        <v>121</v>
      </c>
      <c r="F392" s="90" t="s">
        <v>1381</v>
      </c>
      <c r="G392" s="90" t="s">
        <v>130</v>
      </c>
      <c r="H392" s="90" t="s">
        <v>798</v>
      </c>
      <c r="I392" s="90" t="s">
        <v>209</v>
      </c>
      <c r="J392" s="90" t="s">
        <v>308</v>
      </c>
      <c r="K392" s="91">
        <v>3.29</v>
      </c>
      <c r="L392" s="90" t="s">
        <v>100</v>
      </c>
      <c r="M392" s="86">
        <v>2.5000000000000001E-2</v>
      </c>
      <c r="N392" s="86">
        <v>3.2099999999999997E-2</v>
      </c>
      <c r="O392" s="91">
        <v>724339</v>
      </c>
      <c r="P392" s="91">
        <v>98.3</v>
      </c>
      <c r="Q392" s="91">
        <v>0</v>
      </c>
      <c r="R392" s="91">
        <v>712.02523699999995</v>
      </c>
      <c r="S392" s="86">
        <v>5.9999999999999995E-4</v>
      </c>
      <c r="T392" s="86">
        <f t="shared" si="10"/>
        <v>2.4765012943311557E-4</v>
      </c>
      <c r="U392" s="86">
        <f>R392/'סכום נכסי הקרן'!$C$42</f>
        <v>2.9880125929123651E-5</v>
      </c>
    </row>
    <row r="393" spans="2:21" s="85" customFormat="1">
      <c r="B393" s="90" t="s">
        <v>1384</v>
      </c>
      <c r="C393" s="90" t="s">
        <v>1385</v>
      </c>
      <c r="D393" s="90" t="s">
        <v>98</v>
      </c>
      <c r="E393" s="90" t="s">
        <v>121</v>
      </c>
      <c r="F393" s="90" t="s">
        <v>1381</v>
      </c>
      <c r="G393" s="90" t="s">
        <v>130</v>
      </c>
      <c r="H393" s="90" t="s">
        <v>798</v>
      </c>
      <c r="I393" s="90" t="s">
        <v>209</v>
      </c>
      <c r="J393" s="90" t="s">
        <v>308</v>
      </c>
      <c r="K393" s="91">
        <v>1.7</v>
      </c>
      <c r="L393" s="90" t="s">
        <v>100</v>
      </c>
      <c r="M393" s="86">
        <v>4.1399999999999999E-2</v>
      </c>
      <c r="N393" s="86">
        <v>2.7099999999999999E-2</v>
      </c>
      <c r="O393" s="91">
        <v>10653.82</v>
      </c>
      <c r="P393" s="91">
        <v>103.42</v>
      </c>
      <c r="Q393" s="91">
        <v>0</v>
      </c>
      <c r="R393" s="91">
        <v>11.018180643999999</v>
      </c>
      <c r="S393" s="86">
        <v>0</v>
      </c>
      <c r="T393" s="86">
        <f t="shared" si="10"/>
        <v>3.8322431857904052E-6</v>
      </c>
      <c r="U393" s="86">
        <f>R393/'סכום נכסי הקרן'!$C$42</f>
        <v>4.6237774736705391E-7</v>
      </c>
    </row>
    <row r="394" spans="2:21" s="85" customFormat="1">
      <c r="B394" s="90" t="s">
        <v>1386</v>
      </c>
      <c r="C394" s="90" t="s">
        <v>1387</v>
      </c>
      <c r="D394" s="90" t="s">
        <v>98</v>
      </c>
      <c r="E394" s="90" t="s">
        <v>121</v>
      </c>
      <c r="F394" s="90" t="s">
        <v>1226</v>
      </c>
      <c r="G394" s="90" t="s">
        <v>654</v>
      </c>
      <c r="H394" s="90" t="s">
        <v>798</v>
      </c>
      <c r="I394" s="90" t="s">
        <v>209</v>
      </c>
      <c r="J394" s="90" t="s">
        <v>308</v>
      </c>
      <c r="K394" s="91">
        <v>3.17</v>
      </c>
      <c r="L394" s="90" t="s">
        <v>100</v>
      </c>
      <c r="M394" s="86">
        <v>5.1499999999999997E-2</v>
      </c>
      <c r="N394" s="86">
        <v>5.7700000000000001E-2</v>
      </c>
      <c r="O394" s="91">
        <v>8533.6299999999992</v>
      </c>
      <c r="P394" s="91">
        <v>98.35</v>
      </c>
      <c r="Q394" s="91">
        <v>0</v>
      </c>
      <c r="R394" s="91">
        <v>8.392825105</v>
      </c>
      <c r="S394" s="86">
        <v>0</v>
      </c>
      <c r="T394" s="86">
        <f t="shared" si="10"/>
        <v>2.9191159463955231E-6</v>
      </c>
      <c r="U394" s="86">
        <f>R394/'סכום נכסי הקרן'!$C$42</f>
        <v>3.5220475062811634E-7</v>
      </c>
    </row>
    <row r="395" spans="2:21" s="85" customFormat="1">
      <c r="B395" s="90" t="s">
        <v>1388</v>
      </c>
      <c r="C395" s="90" t="s">
        <v>1389</v>
      </c>
      <c r="D395" s="90" t="s">
        <v>98</v>
      </c>
      <c r="E395" s="90" t="s">
        <v>121</v>
      </c>
      <c r="F395" s="90" t="s">
        <v>1390</v>
      </c>
      <c r="G395" s="90" t="s">
        <v>828</v>
      </c>
      <c r="H395" s="90" t="s">
        <v>798</v>
      </c>
      <c r="I395" s="90" t="s">
        <v>209</v>
      </c>
      <c r="J395" s="90" t="s">
        <v>308</v>
      </c>
      <c r="K395" s="91">
        <v>1.1200000000000001</v>
      </c>
      <c r="L395" s="90" t="s">
        <v>100</v>
      </c>
      <c r="M395" s="86">
        <v>0.02</v>
      </c>
      <c r="N395" s="86">
        <v>2.1700000000000001E-2</v>
      </c>
      <c r="O395" s="91">
        <v>1427809.62</v>
      </c>
      <c r="P395" s="91">
        <v>99.81</v>
      </c>
      <c r="Q395" s="91">
        <v>186.71702999999999</v>
      </c>
      <c r="R395" s="91">
        <v>1611.8138117220001</v>
      </c>
      <c r="S395" s="86">
        <v>3.0000000000000001E-3</v>
      </c>
      <c r="T395" s="86">
        <f t="shared" si="10"/>
        <v>5.6060639195438611E-4</v>
      </c>
      <c r="U395" s="86">
        <f>R395/'סכום נכסי הקרן'!$C$42</f>
        <v>6.7639736860273909E-5</v>
      </c>
    </row>
    <row r="396" spans="2:21" s="85" customFormat="1">
      <c r="B396" s="90" t="s">
        <v>1391</v>
      </c>
      <c r="C396" s="90" t="s">
        <v>1392</v>
      </c>
      <c r="D396" s="90" t="s">
        <v>98</v>
      </c>
      <c r="E396" s="90" t="s">
        <v>121</v>
      </c>
      <c r="F396" s="90" t="s">
        <v>1393</v>
      </c>
      <c r="G396" s="90" t="s">
        <v>823</v>
      </c>
      <c r="H396" s="90" t="s">
        <v>789</v>
      </c>
      <c r="I396" s="90" t="s">
        <v>148</v>
      </c>
      <c r="J396" s="90" t="s">
        <v>308</v>
      </c>
      <c r="K396" s="91">
        <v>1.07</v>
      </c>
      <c r="L396" s="90" t="s">
        <v>100</v>
      </c>
      <c r="M396" s="86">
        <v>2.1000000000000001E-2</v>
      </c>
      <c r="N396" s="86">
        <v>0.02</v>
      </c>
      <c r="O396" s="91">
        <v>1290785</v>
      </c>
      <c r="P396" s="91">
        <v>100.99</v>
      </c>
      <c r="Q396" s="91">
        <v>0</v>
      </c>
      <c r="R396" s="91">
        <v>1303.5637715</v>
      </c>
      <c r="S396" s="86">
        <v>8.6E-3</v>
      </c>
      <c r="T396" s="86">
        <f t="shared" ref="T396:T459" si="12">R396/$R$11</f>
        <v>4.5339367196656726E-4</v>
      </c>
      <c r="U396" s="86">
        <f>R396/'סכום נכסי הקרן'!$C$42</f>
        <v>5.4704029611612448E-5</v>
      </c>
    </row>
    <row r="397" spans="2:21" s="85" customFormat="1">
      <c r="B397" s="90" t="s">
        <v>1394</v>
      </c>
      <c r="C397" s="90" t="s">
        <v>1395</v>
      </c>
      <c r="D397" s="90" t="s">
        <v>98</v>
      </c>
      <c r="E397" s="90" t="s">
        <v>121</v>
      </c>
      <c r="F397" s="90" t="s">
        <v>1393</v>
      </c>
      <c r="G397" s="90" t="s">
        <v>823</v>
      </c>
      <c r="H397" s="90" t="s">
        <v>789</v>
      </c>
      <c r="I397" s="90" t="s">
        <v>148</v>
      </c>
      <c r="J397" s="90" t="s">
        <v>592</v>
      </c>
      <c r="K397" s="91">
        <v>3.62</v>
      </c>
      <c r="L397" s="90" t="s">
        <v>100</v>
      </c>
      <c r="M397" s="86">
        <v>0.02</v>
      </c>
      <c r="N397" s="86">
        <v>2.8400000000000002E-2</v>
      </c>
      <c r="O397" s="91">
        <v>1500000</v>
      </c>
      <c r="P397" s="91">
        <v>97.5</v>
      </c>
      <c r="Q397" s="91">
        <v>0</v>
      </c>
      <c r="R397" s="91">
        <v>1462.5</v>
      </c>
      <c r="S397" s="86">
        <v>7.6E-3</v>
      </c>
      <c r="T397" s="86">
        <f t="shared" si="12"/>
        <v>5.086734226190518E-4</v>
      </c>
      <c r="U397" s="86">
        <f>R397/'סכום נכסי הקרן'!$C$42</f>
        <v>6.13737855071889E-5</v>
      </c>
    </row>
    <row r="398" spans="2:21" s="85" customFormat="1">
      <c r="B398" s="90" t="s">
        <v>1396</v>
      </c>
      <c r="C398" s="90" t="s">
        <v>1397</v>
      </c>
      <c r="D398" s="90" t="s">
        <v>98</v>
      </c>
      <c r="E398" s="90" t="s">
        <v>121</v>
      </c>
      <c r="F398" s="90" t="s">
        <v>1240</v>
      </c>
      <c r="G398" s="90" t="s">
        <v>654</v>
      </c>
      <c r="H398" s="90" t="s">
        <v>789</v>
      </c>
      <c r="I398" s="90" t="s">
        <v>148</v>
      </c>
      <c r="J398" s="90" t="s">
        <v>308</v>
      </c>
      <c r="K398" s="91">
        <v>1.81</v>
      </c>
      <c r="L398" s="90" t="s">
        <v>100</v>
      </c>
      <c r="M398" s="86">
        <v>3.5000000000000003E-2</v>
      </c>
      <c r="N398" s="86">
        <v>3.5299999999999998E-2</v>
      </c>
      <c r="O398" s="91">
        <v>4626.16</v>
      </c>
      <c r="P398" s="91">
        <v>100.43</v>
      </c>
      <c r="Q398" s="91">
        <v>0</v>
      </c>
      <c r="R398" s="91">
        <v>4.6460524879999996</v>
      </c>
      <c r="S398" s="86">
        <v>0</v>
      </c>
      <c r="T398" s="86">
        <f t="shared" si="12"/>
        <v>1.6159476381119459E-6</v>
      </c>
      <c r="U398" s="86">
        <f>R398/'סכום נכסי הקרן'!$C$42</f>
        <v>1.9497150690848089E-7</v>
      </c>
    </row>
    <row r="399" spans="2:21" s="85" customFormat="1">
      <c r="B399" s="90" t="s">
        <v>1398</v>
      </c>
      <c r="C399" s="90" t="s">
        <v>1399</v>
      </c>
      <c r="D399" s="90" t="s">
        <v>98</v>
      </c>
      <c r="E399" s="90" t="s">
        <v>121</v>
      </c>
      <c r="F399" s="90" t="s">
        <v>1240</v>
      </c>
      <c r="G399" s="90" t="s">
        <v>654</v>
      </c>
      <c r="H399" s="90" t="s">
        <v>789</v>
      </c>
      <c r="I399" s="90" t="s">
        <v>148</v>
      </c>
      <c r="J399" s="90" t="s">
        <v>308</v>
      </c>
      <c r="K399" s="91">
        <v>3.37</v>
      </c>
      <c r="L399" s="90" t="s">
        <v>100</v>
      </c>
      <c r="M399" s="86">
        <v>2.6499999999999999E-2</v>
      </c>
      <c r="N399" s="86">
        <v>3.6900000000000002E-2</v>
      </c>
      <c r="O399" s="91">
        <v>11482.95</v>
      </c>
      <c r="P399" s="91">
        <v>96.93</v>
      </c>
      <c r="Q399" s="91">
        <v>0</v>
      </c>
      <c r="R399" s="91">
        <v>11.130423435000001</v>
      </c>
      <c r="S399" s="86">
        <v>0</v>
      </c>
      <c r="T399" s="86">
        <f t="shared" si="12"/>
        <v>3.8712824505167547E-6</v>
      </c>
      <c r="U399" s="86">
        <f>R399/'סכום נכסי הקרן'!$C$42</f>
        <v>4.6708801401974612E-7</v>
      </c>
    </row>
    <row r="400" spans="2:21" s="85" customFormat="1">
      <c r="B400" s="90" t="s">
        <v>1400</v>
      </c>
      <c r="C400" s="90" t="s">
        <v>1401</v>
      </c>
      <c r="D400" s="90" t="s">
        <v>98</v>
      </c>
      <c r="E400" s="90" t="s">
        <v>121</v>
      </c>
      <c r="F400" s="90" t="s">
        <v>1240</v>
      </c>
      <c r="G400" s="90" t="s">
        <v>654</v>
      </c>
      <c r="H400" s="90" t="s">
        <v>789</v>
      </c>
      <c r="I400" s="90" t="s">
        <v>148</v>
      </c>
      <c r="J400" s="90" t="s">
        <v>308</v>
      </c>
      <c r="K400" s="91">
        <v>2.95</v>
      </c>
      <c r="L400" s="90" t="s">
        <v>100</v>
      </c>
      <c r="M400" s="86">
        <v>4.99E-2</v>
      </c>
      <c r="N400" s="86">
        <v>3.0599999999999999E-2</v>
      </c>
      <c r="O400" s="91">
        <v>2662972</v>
      </c>
      <c r="P400" s="91">
        <v>105.76</v>
      </c>
      <c r="Q400" s="91">
        <v>0</v>
      </c>
      <c r="R400" s="91">
        <v>2816.3591872000002</v>
      </c>
      <c r="S400" s="86">
        <v>1.0699999999999999E-2</v>
      </c>
      <c r="T400" s="86">
        <f t="shared" si="12"/>
        <v>9.7956038774539133E-4</v>
      </c>
      <c r="U400" s="86">
        <f>R400/'סכום נכסי הקרן'!$C$42</f>
        <v>1.1818846131036832E-4</v>
      </c>
    </row>
    <row r="401" spans="2:25" s="85" customFormat="1">
      <c r="B401" s="90" t="s">
        <v>1402</v>
      </c>
      <c r="C401" s="90" t="s">
        <v>1403</v>
      </c>
      <c r="D401" s="90" t="s">
        <v>98</v>
      </c>
      <c r="E401" s="90" t="s">
        <v>121</v>
      </c>
      <c r="F401" s="90" t="s">
        <v>1404</v>
      </c>
      <c r="G401" s="90" t="s">
        <v>654</v>
      </c>
      <c r="H401" s="90" t="s">
        <v>798</v>
      </c>
      <c r="I401" s="90" t="s">
        <v>209</v>
      </c>
      <c r="J401" s="90" t="s">
        <v>1405</v>
      </c>
      <c r="K401" s="91">
        <v>1.17</v>
      </c>
      <c r="L401" s="90" t="s">
        <v>100</v>
      </c>
      <c r="M401" s="86">
        <v>5.5E-2</v>
      </c>
      <c r="N401" s="86">
        <v>2.8899999999999999E-2</v>
      </c>
      <c r="O401" s="91">
        <v>2700000</v>
      </c>
      <c r="P401" s="91">
        <v>104.4</v>
      </c>
      <c r="Q401" s="91">
        <v>0</v>
      </c>
      <c r="R401" s="91">
        <v>2818.8</v>
      </c>
      <c r="S401" s="86">
        <v>2.81E-2</v>
      </c>
      <c r="T401" s="86">
        <f t="shared" si="12"/>
        <v>9.8040932901099706E-4</v>
      </c>
      <c r="U401" s="86">
        <f>R401/'סכום נכסי הקרן'!$C$42</f>
        <v>1.1829088997447116E-4</v>
      </c>
    </row>
    <row r="402" spans="2:25" s="85" customFormat="1">
      <c r="B402" s="90" t="s">
        <v>1406</v>
      </c>
      <c r="C402" s="90" t="s">
        <v>1407</v>
      </c>
      <c r="D402" s="90" t="s">
        <v>98</v>
      </c>
      <c r="E402" s="90" t="s">
        <v>121</v>
      </c>
      <c r="F402" s="90" t="s">
        <v>840</v>
      </c>
      <c r="G402" s="90" t="s">
        <v>823</v>
      </c>
      <c r="H402" s="90" t="s">
        <v>798</v>
      </c>
      <c r="I402" s="90" t="s">
        <v>209</v>
      </c>
      <c r="J402" s="90" t="s">
        <v>308</v>
      </c>
      <c r="K402" s="91">
        <v>1.91</v>
      </c>
      <c r="L402" s="90" t="s">
        <v>100</v>
      </c>
      <c r="M402" s="86">
        <v>6.2300000000000001E-2</v>
      </c>
      <c r="N402" s="86">
        <v>2.53E-2</v>
      </c>
      <c r="O402" s="91">
        <v>9734.17</v>
      </c>
      <c r="P402" s="91">
        <v>107.1</v>
      </c>
      <c r="Q402" s="91">
        <v>2.1901899999999999</v>
      </c>
      <c r="R402" s="91">
        <v>12.615486069999999</v>
      </c>
      <c r="S402" s="86">
        <v>0</v>
      </c>
      <c r="T402" s="86">
        <f t="shared" si="12"/>
        <v>4.3878034032340991E-6</v>
      </c>
      <c r="U402" s="86">
        <f>R402/'סכום נכסי הקרן'!$C$42</f>
        <v>5.2940864008827996E-7</v>
      </c>
    </row>
    <row r="403" spans="2:25" s="85" customFormat="1">
      <c r="B403" s="90" t="s">
        <v>1408</v>
      </c>
      <c r="C403" s="90" t="s">
        <v>1409</v>
      </c>
      <c r="D403" s="90" t="s">
        <v>98</v>
      </c>
      <c r="E403" s="90" t="s">
        <v>121</v>
      </c>
      <c r="F403" s="90" t="s">
        <v>840</v>
      </c>
      <c r="G403" s="90" t="s">
        <v>823</v>
      </c>
      <c r="H403" s="90" t="s">
        <v>798</v>
      </c>
      <c r="I403" s="90" t="s">
        <v>209</v>
      </c>
      <c r="J403" s="90" t="s">
        <v>308</v>
      </c>
      <c r="K403" s="91">
        <v>5.52</v>
      </c>
      <c r="L403" s="90" t="s">
        <v>100</v>
      </c>
      <c r="M403" s="86">
        <v>2.8000000000000001E-2</v>
      </c>
      <c r="N403" s="86">
        <v>3.7499999999999999E-2</v>
      </c>
      <c r="O403" s="91">
        <v>12163</v>
      </c>
      <c r="P403" s="91">
        <v>96.22</v>
      </c>
      <c r="Q403" s="91">
        <v>0</v>
      </c>
      <c r="R403" s="91">
        <v>11.703238600000001</v>
      </c>
      <c r="S403" s="86">
        <v>0</v>
      </c>
      <c r="T403" s="86">
        <f t="shared" si="12"/>
        <v>4.0705138012918975E-6</v>
      </c>
      <c r="U403" s="86">
        <f>R403/'סכום נכסי הקרן'!$C$42</f>
        <v>4.9112619184673763E-7</v>
      </c>
    </row>
    <row r="404" spans="2:25" s="85" customFormat="1">
      <c r="B404" s="90" t="s">
        <v>1410</v>
      </c>
      <c r="C404" s="90" t="s">
        <v>1411</v>
      </c>
      <c r="D404" s="90" t="s">
        <v>98</v>
      </c>
      <c r="E404" s="90" t="s">
        <v>121</v>
      </c>
      <c r="F404" s="90" t="s">
        <v>847</v>
      </c>
      <c r="G404" s="90" t="s">
        <v>503</v>
      </c>
      <c r="H404" s="90" t="s">
        <v>848</v>
      </c>
      <c r="I404" s="90" t="s">
        <v>209</v>
      </c>
      <c r="J404" s="90" t="s">
        <v>308</v>
      </c>
      <c r="K404" s="91">
        <v>5.2</v>
      </c>
      <c r="L404" s="90" t="s">
        <v>100</v>
      </c>
      <c r="M404" s="86">
        <v>2.5000000000000001E-2</v>
      </c>
      <c r="N404" s="86">
        <v>3.6900000000000002E-2</v>
      </c>
      <c r="O404" s="91">
        <v>11489872</v>
      </c>
      <c r="P404" s="91">
        <v>94.4</v>
      </c>
      <c r="Q404" s="91">
        <v>0</v>
      </c>
      <c r="R404" s="91">
        <v>10846.439168000001</v>
      </c>
      <c r="S404" s="86">
        <v>1.35E-2</v>
      </c>
      <c r="T404" s="86">
        <f t="shared" si="12"/>
        <v>3.7725096306433512E-3</v>
      </c>
      <c r="U404" s="86">
        <f>R404/'סכום נכסי הקרן'!$C$42</f>
        <v>4.5517061949648169E-4</v>
      </c>
    </row>
    <row r="405" spans="2:25" s="85" customFormat="1">
      <c r="B405" s="90" t="s">
        <v>1412</v>
      </c>
      <c r="C405" s="90" t="s">
        <v>1413</v>
      </c>
      <c r="D405" s="90" t="s">
        <v>98</v>
      </c>
      <c r="E405" s="90" t="s">
        <v>121</v>
      </c>
      <c r="F405" s="90" t="s">
        <v>1414</v>
      </c>
      <c r="G405" s="90" t="s">
        <v>470</v>
      </c>
      <c r="H405" s="90" t="s">
        <v>848</v>
      </c>
      <c r="I405" s="90" t="s">
        <v>209</v>
      </c>
      <c r="J405" s="90" t="s">
        <v>270</v>
      </c>
      <c r="K405" s="91">
        <v>2.7</v>
      </c>
      <c r="L405" s="90" t="s">
        <v>100</v>
      </c>
      <c r="M405" s="86">
        <v>3.2500000000000001E-2</v>
      </c>
      <c r="N405" s="86">
        <v>3.15E-2</v>
      </c>
      <c r="O405" s="91">
        <v>4330342.24</v>
      </c>
      <c r="P405" s="91">
        <v>101.12</v>
      </c>
      <c r="Q405" s="91">
        <v>0</v>
      </c>
      <c r="R405" s="91">
        <v>4378.8420730879998</v>
      </c>
      <c r="S405" s="86">
        <v>4.3400000000000001E-2</v>
      </c>
      <c r="T405" s="86">
        <f t="shared" si="12"/>
        <v>1.5230089466160526E-3</v>
      </c>
      <c r="U405" s="86">
        <f>R405/'סכום נכסי הקרן'!$C$42</f>
        <v>1.8375802677850071E-4</v>
      </c>
    </row>
    <row r="406" spans="2:25" s="85" customFormat="1">
      <c r="B406" s="90" t="s">
        <v>1415</v>
      </c>
      <c r="C406" s="90" t="s">
        <v>1416</v>
      </c>
      <c r="D406" s="90" t="s">
        <v>98</v>
      </c>
      <c r="E406" s="90" t="s">
        <v>121</v>
      </c>
      <c r="F406" s="90" t="s">
        <v>801</v>
      </c>
      <c r="G406" s="90" t="s">
        <v>762</v>
      </c>
      <c r="H406" s="90" t="s">
        <v>850</v>
      </c>
      <c r="I406" s="90" t="s">
        <v>148</v>
      </c>
      <c r="J406" s="90" t="s">
        <v>270</v>
      </c>
      <c r="K406" s="91">
        <v>1.1200000000000001</v>
      </c>
      <c r="L406" s="90" t="s">
        <v>100</v>
      </c>
      <c r="M406" s="86">
        <v>4.5999999999999999E-2</v>
      </c>
      <c r="N406" s="86">
        <v>2.3400000000000001E-2</v>
      </c>
      <c r="O406" s="91">
        <v>6623378.1600000001</v>
      </c>
      <c r="P406" s="91">
        <v>103.69</v>
      </c>
      <c r="Q406" s="91">
        <v>0</v>
      </c>
      <c r="R406" s="91">
        <v>6867.7808141039995</v>
      </c>
      <c r="S406" s="86">
        <v>8.8999999999999999E-3</v>
      </c>
      <c r="T406" s="86">
        <f t="shared" si="12"/>
        <v>2.3886889384668302E-3</v>
      </c>
      <c r="U406" s="86">
        <f>R406/'סכום נכסי הקרן'!$C$42</f>
        <v>2.8820629510783319E-4</v>
      </c>
    </row>
    <row r="407" spans="2:25" s="85" customFormat="1">
      <c r="B407" s="90" t="s">
        <v>1417</v>
      </c>
      <c r="C407" s="90" t="s">
        <v>1418</v>
      </c>
      <c r="D407" s="90" t="s">
        <v>98</v>
      </c>
      <c r="E407" s="90" t="s">
        <v>121</v>
      </c>
      <c r="F407" s="90" t="s">
        <v>1419</v>
      </c>
      <c r="G407" s="90" t="s">
        <v>654</v>
      </c>
      <c r="H407" s="90" t="s">
        <v>848</v>
      </c>
      <c r="I407" s="90" t="s">
        <v>209</v>
      </c>
      <c r="J407" s="90" t="s">
        <v>308</v>
      </c>
      <c r="K407" s="91">
        <v>1.97</v>
      </c>
      <c r="L407" s="90" t="s">
        <v>100</v>
      </c>
      <c r="M407" s="86">
        <v>6.5000000000000002E-2</v>
      </c>
      <c r="N407" s="86">
        <v>6.0400000000000002E-2</v>
      </c>
      <c r="O407" s="91">
        <v>5545.03</v>
      </c>
      <c r="P407" s="91">
        <v>102.65</v>
      </c>
      <c r="Q407" s="91">
        <v>0</v>
      </c>
      <c r="R407" s="91">
        <v>5.6919732950000004</v>
      </c>
      <c r="S407" s="86">
        <v>0</v>
      </c>
      <c r="T407" s="86">
        <f t="shared" si="12"/>
        <v>1.9797302819992426E-6</v>
      </c>
      <c r="U407" s="86">
        <f>R407/'סכום נכסי הקרן'!$C$42</f>
        <v>2.3886355427006993E-7</v>
      </c>
    </row>
    <row r="408" spans="2:25" s="85" customFormat="1">
      <c r="B408" s="90" t="s">
        <v>1420</v>
      </c>
      <c r="C408" s="90" t="s">
        <v>1421</v>
      </c>
      <c r="D408" s="90" t="s">
        <v>98</v>
      </c>
      <c r="E408" s="90" t="s">
        <v>121</v>
      </c>
      <c r="F408" s="90" t="s">
        <v>1422</v>
      </c>
      <c r="G408" s="90" t="s">
        <v>654</v>
      </c>
      <c r="H408" s="90" t="s">
        <v>850</v>
      </c>
      <c r="I408" s="90" t="s">
        <v>148</v>
      </c>
      <c r="J408" s="90" t="s">
        <v>473</v>
      </c>
      <c r="K408" s="91">
        <v>1.23</v>
      </c>
      <c r="L408" s="90" t="s">
        <v>100</v>
      </c>
      <c r="M408" s="86">
        <v>4.8000000000000001E-2</v>
      </c>
      <c r="N408" s="86">
        <v>2.07E-2</v>
      </c>
      <c r="O408" s="91">
        <v>350951</v>
      </c>
      <c r="P408" s="91">
        <v>104.5</v>
      </c>
      <c r="Q408" s="91">
        <v>0</v>
      </c>
      <c r="R408" s="91">
        <v>366.74379499999998</v>
      </c>
      <c r="S408" s="86">
        <v>3.5000000000000001E-3</v>
      </c>
      <c r="T408" s="86">
        <f t="shared" si="12"/>
        <v>1.27557484736376E-4</v>
      </c>
      <c r="U408" s="86">
        <f>R408/'סכום נכסי הקרן'!$C$42</f>
        <v>1.5390396588323047E-5</v>
      </c>
    </row>
    <row r="409" spans="2:25" s="85" customFormat="1">
      <c r="B409" s="90" t="s">
        <v>1423</v>
      </c>
      <c r="C409" s="90" t="s">
        <v>1424</v>
      </c>
      <c r="D409" s="90" t="s">
        <v>98</v>
      </c>
      <c r="E409" s="90" t="s">
        <v>121</v>
      </c>
      <c r="F409" s="90" t="s">
        <v>1425</v>
      </c>
      <c r="G409" s="90" t="s">
        <v>654</v>
      </c>
      <c r="H409" s="90" t="s">
        <v>848</v>
      </c>
      <c r="I409" s="90" t="s">
        <v>209</v>
      </c>
      <c r="J409" s="90" t="s">
        <v>308</v>
      </c>
      <c r="K409" s="91">
        <v>1.98</v>
      </c>
      <c r="L409" s="90" t="s">
        <v>100</v>
      </c>
      <c r="M409" s="86">
        <v>5.3999999999999999E-2</v>
      </c>
      <c r="N409" s="86">
        <v>3.2599999999999997E-2</v>
      </c>
      <c r="O409" s="91">
        <v>3074.46</v>
      </c>
      <c r="P409" s="91">
        <v>105.63</v>
      </c>
      <c r="Q409" s="91">
        <v>0</v>
      </c>
      <c r="R409" s="91">
        <v>3.2475520979999999</v>
      </c>
      <c r="S409" s="86">
        <v>0</v>
      </c>
      <c r="T409" s="86">
        <f t="shared" si="12"/>
        <v>1.1295339766313451E-6</v>
      </c>
      <c r="U409" s="86">
        <f>R409/'סכום נכסי הקרן'!$C$42</f>
        <v>1.3628346385372532E-7</v>
      </c>
      <c r="X409" s="93"/>
      <c r="Y409" s="93"/>
    </row>
    <row r="410" spans="2:25" s="85" customFormat="1">
      <c r="B410" s="90" t="s">
        <v>1426</v>
      </c>
      <c r="C410" s="90">
        <v>42203490</v>
      </c>
      <c r="D410" s="90" t="s">
        <v>98</v>
      </c>
      <c r="E410" s="90" t="s">
        <v>121</v>
      </c>
      <c r="F410" s="90" t="s">
        <v>1427</v>
      </c>
      <c r="G410" s="90" t="s">
        <v>828</v>
      </c>
      <c r="H410" s="90" t="s">
        <v>850</v>
      </c>
      <c r="I410" s="90" t="s">
        <v>148</v>
      </c>
      <c r="J410" s="90" t="s">
        <v>308</v>
      </c>
      <c r="K410" s="91">
        <v>0</v>
      </c>
      <c r="L410" s="90" t="s">
        <v>100</v>
      </c>
      <c r="M410" s="86">
        <v>3.2399999999999998E-2</v>
      </c>
      <c r="N410" s="86">
        <v>0</v>
      </c>
      <c r="O410" s="91">
        <v>2200000</v>
      </c>
      <c r="P410" s="91">
        <f>R410*1000/O410*100</f>
        <v>100.99011177347228</v>
      </c>
      <c r="Q410" s="91">
        <v>0</v>
      </c>
      <c r="R410" s="91">
        <f>2221782.45901639/1000</f>
        <v>2221.78245901639</v>
      </c>
      <c r="S410" s="86">
        <v>1.6899999999999998E-2</v>
      </c>
      <c r="T410" s="86">
        <f t="shared" si="12"/>
        <v>7.7276012837117279E-4</v>
      </c>
      <c r="U410" s="86">
        <f>R410/'סכום נכסי הקרן'!$C$42</f>
        <v>9.3237059886021626E-5</v>
      </c>
      <c r="X410" s="94"/>
      <c r="Y410" s="95"/>
    </row>
    <row r="411" spans="2:25" s="85" customFormat="1">
      <c r="B411" s="90" t="s">
        <v>1426</v>
      </c>
      <c r="C411" s="90">
        <v>4220349</v>
      </c>
      <c r="D411" s="90" t="s">
        <v>98</v>
      </c>
      <c r="E411" s="90" t="s">
        <v>121</v>
      </c>
      <c r="F411" s="90" t="s">
        <v>1427</v>
      </c>
      <c r="G411" s="90" t="s">
        <v>828</v>
      </c>
      <c r="H411" s="90" t="s">
        <v>850</v>
      </c>
      <c r="I411" s="90" t="s">
        <v>148</v>
      </c>
      <c r="J411" s="90" t="s">
        <v>585</v>
      </c>
      <c r="K411" s="91">
        <v>0</v>
      </c>
      <c r="L411" s="90" t="s">
        <v>100</v>
      </c>
      <c r="M411" s="86">
        <v>3.2399999999999998E-2</v>
      </c>
      <c r="N411" s="86">
        <v>0</v>
      </c>
      <c r="O411" s="91">
        <v>3276243.59</v>
      </c>
      <c r="P411" s="91">
        <f>R411*1000/O411*100</f>
        <v>101.2</v>
      </c>
      <c r="Q411" s="91">
        <v>0</v>
      </c>
      <c r="R411" s="91">
        <f>3315558.51308/1000</f>
        <v>3315.55851308</v>
      </c>
      <c r="S411" s="86">
        <v>0</v>
      </c>
      <c r="T411" s="86">
        <f t="shared" si="12"/>
        <v>1.1531873481997524E-3</v>
      </c>
      <c r="U411" s="86">
        <f>R411/'סכום נכסי הקרן'!$C$42</f>
        <v>1.3913735180738878E-4</v>
      </c>
      <c r="X411" s="93"/>
      <c r="Y411" s="95"/>
    </row>
    <row r="412" spans="2:25" s="85" customFormat="1">
      <c r="B412" s="90" t="s">
        <v>1428</v>
      </c>
      <c r="C412" s="90" t="s">
        <v>1429</v>
      </c>
      <c r="D412" s="90" t="s">
        <v>98</v>
      </c>
      <c r="E412" s="90" t="s">
        <v>121</v>
      </c>
      <c r="F412" s="90" t="s">
        <v>1430</v>
      </c>
      <c r="G412" s="90" t="s">
        <v>762</v>
      </c>
      <c r="H412" s="90" t="s">
        <v>850</v>
      </c>
      <c r="I412" s="90" t="s">
        <v>148</v>
      </c>
      <c r="J412" s="90" t="s">
        <v>1431</v>
      </c>
      <c r="K412" s="91">
        <v>1.72</v>
      </c>
      <c r="L412" s="90" t="s">
        <v>100</v>
      </c>
      <c r="M412" s="86">
        <v>2.4500000000000001E-2</v>
      </c>
      <c r="N412" s="86">
        <v>-3.5999999999999999E-3</v>
      </c>
      <c r="O412" s="91">
        <v>1088227.5</v>
      </c>
      <c r="P412" s="91">
        <v>105.5</v>
      </c>
      <c r="Q412" s="91">
        <v>0</v>
      </c>
      <c r="R412" s="91">
        <v>1148.0800125000001</v>
      </c>
      <c r="S412" s="86">
        <v>1.8200000000000001E-2</v>
      </c>
      <c r="T412" s="86">
        <f t="shared" si="12"/>
        <v>3.9931472779411881E-4</v>
      </c>
      <c r="U412" s="86">
        <f>R412/'סכום נכסי הקרן'!$C$42</f>
        <v>4.8179156534882564E-5</v>
      </c>
    </row>
    <row r="413" spans="2:25" s="85" customFormat="1">
      <c r="B413" s="90" t="s">
        <v>1432</v>
      </c>
      <c r="C413" s="90" t="s">
        <v>1433</v>
      </c>
      <c r="D413" s="90" t="s">
        <v>98</v>
      </c>
      <c r="E413" s="90" t="s">
        <v>121</v>
      </c>
      <c r="F413" s="90" t="s">
        <v>1434</v>
      </c>
      <c r="G413" s="90" t="s">
        <v>823</v>
      </c>
      <c r="H413" s="90" t="s">
        <v>850</v>
      </c>
      <c r="I413" s="90" t="s">
        <v>148</v>
      </c>
      <c r="J413" s="90" t="s">
        <v>808</v>
      </c>
      <c r="K413" s="91">
        <v>2.74</v>
      </c>
      <c r="L413" s="90" t="s">
        <v>100</v>
      </c>
      <c r="M413" s="86">
        <v>7.0000000000000007E-2</v>
      </c>
      <c r="N413" s="86">
        <v>6.9199999999999998E-2</v>
      </c>
      <c r="O413" s="91">
        <v>2406406</v>
      </c>
      <c r="P413" s="91">
        <v>100.5</v>
      </c>
      <c r="Q413" s="91">
        <v>0</v>
      </c>
      <c r="R413" s="91">
        <v>2418.4380299999998</v>
      </c>
      <c r="S413" s="86">
        <v>6.1000000000000004E-3</v>
      </c>
      <c r="T413" s="86">
        <f t="shared" si="12"/>
        <v>8.4115907699977913E-4</v>
      </c>
      <c r="U413" s="86">
        <f>R413/'סכום נכסי הקרן'!$C$42</f>
        <v>1.0148970729275108E-4</v>
      </c>
    </row>
    <row r="414" spans="2:25" s="85" customFormat="1">
      <c r="B414" s="90" t="s">
        <v>1435</v>
      </c>
      <c r="C414" s="90" t="s">
        <v>1436</v>
      </c>
      <c r="D414" s="90" t="s">
        <v>98</v>
      </c>
      <c r="E414" s="90" t="s">
        <v>121</v>
      </c>
      <c r="F414" s="90" t="s">
        <v>1340</v>
      </c>
      <c r="G414" s="90" t="s">
        <v>654</v>
      </c>
      <c r="H414" s="90" t="s">
        <v>848</v>
      </c>
      <c r="I414" s="90" t="s">
        <v>209</v>
      </c>
      <c r="J414" s="90" t="s">
        <v>308</v>
      </c>
      <c r="K414" s="91">
        <v>1.92</v>
      </c>
      <c r="L414" s="90" t="s">
        <v>100</v>
      </c>
      <c r="M414" s="86">
        <v>6.9000000000000006E-2</v>
      </c>
      <c r="N414" s="86">
        <v>6.3399999999999998E-2</v>
      </c>
      <c r="O414" s="91">
        <v>12523.8</v>
      </c>
      <c r="P414" s="91">
        <v>103.83</v>
      </c>
      <c r="Q414" s="91">
        <v>0</v>
      </c>
      <c r="R414" s="91">
        <v>13.00346154</v>
      </c>
      <c r="S414" s="86">
        <v>0</v>
      </c>
      <c r="T414" s="86">
        <f t="shared" si="12"/>
        <v>4.5227454956902602E-6</v>
      </c>
      <c r="U414" s="86">
        <f>R414/'סכום נכסי הקרן'!$C$42</f>
        <v>5.4569002352611296E-7</v>
      </c>
    </row>
    <row r="415" spans="2:25" s="85" customFormat="1">
      <c r="B415" s="90" t="s">
        <v>1437</v>
      </c>
      <c r="C415" s="90" t="s">
        <v>1438</v>
      </c>
      <c r="D415" s="90" t="s">
        <v>98</v>
      </c>
      <c r="E415" s="90" t="s">
        <v>121</v>
      </c>
      <c r="F415" s="90" t="s">
        <v>1439</v>
      </c>
      <c r="G415" s="90" t="s">
        <v>503</v>
      </c>
      <c r="H415" s="90" t="s">
        <v>850</v>
      </c>
      <c r="I415" s="90" t="s">
        <v>148</v>
      </c>
      <c r="J415" s="90" t="s">
        <v>308</v>
      </c>
      <c r="K415" s="91">
        <v>0.74</v>
      </c>
      <c r="L415" s="90" t="s">
        <v>100</v>
      </c>
      <c r="M415" s="86">
        <v>4.5499999999999999E-2</v>
      </c>
      <c r="N415" s="86">
        <v>1.6199999999999999E-2</v>
      </c>
      <c r="O415" s="91">
        <v>1883766.18</v>
      </c>
      <c r="P415" s="91">
        <v>103.31</v>
      </c>
      <c r="Q415" s="91">
        <v>0</v>
      </c>
      <c r="R415" s="91">
        <v>1946.1188405580001</v>
      </c>
      <c r="S415" s="86">
        <v>1.61E-2</v>
      </c>
      <c r="T415" s="86">
        <f t="shared" si="12"/>
        <v>6.7688132064961271E-4</v>
      </c>
      <c r="U415" s="86">
        <f>R415/'סכום נכסי הקרן'!$C$42</f>
        <v>8.1668841225234767E-5</v>
      </c>
    </row>
    <row r="416" spans="2:25" s="85" customFormat="1">
      <c r="B416" s="90" t="s">
        <v>1440</v>
      </c>
      <c r="C416" s="90" t="s">
        <v>1441</v>
      </c>
      <c r="D416" s="90" t="s">
        <v>98</v>
      </c>
      <c r="E416" s="90" t="s">
        <v>121</v>
      </c>
      <c r="F416" s="90" t="s">
        <v>1439</v>
      </c>
      <c r="G416" s="90" t="s">
        <v>503</v>
      </c>
      <c r="H416" s="90" t="s">
        <v>850</v>
      </c>
      <c r="I416" s="90" t="s">
        <v>148</v>
      </c>
      <c r="J416" s="90" t="s">
        <v>308</v>
      </c>
      <c r="K416" s="91">
        <v>2.85</v>
      </c>
      <c r="L416" s="90" t="s">
        <v>100</v>
      </c>
      <c r="M416" s="86">
        <v>3.2899999999999999E-2</v>
      </c>
      <c r="N416" s="86">
        <v>2.8199999999999999E-2</v>
      </c>
      <c r="O416" s="91">
        <v>9354.6</v>
      </c>
      <c r="P416" s="91">
        <v>101.4</v>
      </c>
      <c r="Q416" s="91">
        <v>0</v>
      </c>
      <c r="R416" s="91">
        <v>9.4855643999999995</v>
      </c>
      <c r="S416" s="86">
        <v>0</v>
      </c>
      <c r="T416" s="86">
        <f t="shared" si="12"/>
        <v>3.2991825701343125E-6</v>
      </c>
      <c r="U416" s="86">
        <f>R416/'סכום נכסי הקרן'!$C$42</f>
        <v>3.9806153497451412E-7</v>
      </c>
    </row>
    <row r="417" spans="2:21" s="85" customFormat="1">
      <c r="B417" s="90" t="s">
        <v>1442</v>
      </c>
      <c r="C417" s="90" t="s">
        <v>1443</v>
      </c>
      <c r="D417" s="90" t="s">
        <v>98</v>
      </c>
      <c r="E417" s="90" t="s">
        <v>121</v>
      </c>
      <c r="F417" s="90" t="s">
        <v>1439</v>
      </c>
      <c r="G417" s="90" t="s">
        <v>503</v>
      </c>
      <c r="H417" s="90" t="s">
        <v>850</v>
      </c>
      <c r="I417" s="90" t="s">
        <v>148</v>
      </c>
      <c r="J417" s="90" t="s">
        <v>308</v>
      </c>
      <c r="K417" s="91">
        <v>1.58</v>
      </c>
      <c r="L417" s="90" t="s">
        <v>100</v>
      </c>
      <c r="M417" s="86">
        <v>2.9499999999999998E-2</v>
      </c>
      <c r="N417" s="86">
        <v>3.4700000000000002E-2</v>
      </c>
      <c r="O417" s="91">
        <v>5672.6</v>
      </c>
      <c r="P417" s="91">
        <v>101.73</v>
      </c>
      <c r="Q417" s="91">
        <v>0</v>
      </c>
      <c r="R417" s="91">
        <v>5.7707359800000004</v>
      </c>
      <c r="S417" s="86">
        <v>0</v>
      </c>
      <c r="T417" s="86">
        <f t="shared" si="12"/>
        <v>2.0071248013521424E-6</v>
      </c>
      <c r="U417" s="86">
        <f>R417/'סכום נכסי הקרן'!$C$42</f>
        <v>2.4216882889240177E-7</v>
      </c>
    </row>
    <row r="418" spans="2:21" s="85" customFormat="1">
      <c r="B418" s="90" t="s">
        <v>1444</v>
      </c>
      <c r="C418" s="90" t="s">
        <v>1445</v>
      </c>
      <c r="D418" s="90" t="s">
        <v>98</v>
      </c>
      <c r="E418" s="90" t="s">
        <v>121</v>
      </c>
      <c r="F418" s="90" t="s">
        <v>1446</v>
      </c>
      <c r="G418" s="90" t="s">
        <v>498</v>
      </c>
      <c r="H418" s="90" t="s">
        <v>848</v>
      </c>
      <c r="I418" s="90" t="s">
        <v>209</v>
      </c>
      <c r="J418" s="90" t="s">
        <v>308</v>
      </c>
      <c r="K418" s="91">
        <v>4.29</v>
      </c>
      <c r="L418" s="90" t="s">
        <v>100</v>
      </c>
      <c r="M418" s="86">
        <v>2.41E-2</v>
      </c>
      <c r="N418" s="86">
        <v>3.7900000000000003E-2</v>
      </c>
      <c r="O418" s="91">
        <v>3549</v>
      </c>
      <c r="P418" s="91">
        <v>95</v>
      </c>
      <c r="Q418" s="91">
        <v>0</v>
      </c>
      <c r="R418" s="91">
        <v>3.37155</v>
      </c>
      <c r="S418" s="86">
        <v>0</v>
      </c>
      <c r="T418" s="86">
        <f t="shared" si="12"/>
        <v>1.1726617969444541E-6</v>
      </c>
      <c r="U418" s="86">
        <f>R418/'סכום נכסי הקרן'!$C$42</f>
        <v>1.4148703352257281E-7</v>
      </c>
    </row>
    <row r="419" spans="2:21" s="85" customFormat="1">
      <c r="B419" s="90" t="s">
        <v>1447</v>
      </c>
      <c r="C419" s="90" t="s">
        <v>1448</v>
      </c>
      <c r="D419" s="90" t="s">
        <v>98</v>
      </c>
      <c r="E419" s="90" t="s">
        <v>121</v>
      </c>
      <c r="F419" s="90" t="s">
        <v>1345</v>
      </c>
      <c r="G419" s="90" t="s">
        <v>654</v>
      </c>
      <c r="H419" s="90" t="s">
        <v>850</v>
      </c>
      <c r="I419" s="90" t="s">
        <v>148</v>
      </c>
      <c r="J419" s="90" t="s">
        <v>308</v>
      </c>
      <c r="K419" s="91">
        <v>2.11</v>
      </c>
      <c r="L419" s="90" t="s">
        <v>100</v>
      </c>
      <c r="M419" s="86">
        <v>5.5500000000000001E-2</v>
      </c>
      <c r="N419" s="86">
        <v>7.51E-2</v>
      </c>
      <c r="O419" s="91">
        <v>8552.75</v>
      </c>
      <c r="P419" s="91">
        <v>97.39</v>
      </c>
      <c r="Q419" s="91">
        <v>0</v>
      </c>
      <c r="R419" s="91">
        <v>8.3295232250000009</v>
      </c>
      <c r="S419" s="86">
        <v>0</v>
      </c>
      <c r="T419" s="86">
        <f t="shared" si="12"/>
        <v>2.897098863347441E-6</v>
      </c>
      <c r="U419" s="86">
        <f>R419/'סכום נכסי הקרן'!$C$42</f>
        <v>3.495482884022553E-7</v>
      </c>
    </row>
    <row r="420" spans="2:21" s="85" customFormat="1">
      <c r="B420" s="90" t="s">
        <v>1449</v>
      </c>
      <c r="C420" s="90" t="s">
        <v>1450</v>
      </c>
      <c r="D420" s="90" t="s">
        <v>98</v>
      </c>
      <c r="E420" s="90" t="s">
        <v>121</v>
      </c>
      <c r="F420" s="90" t="s">
        <v>430</v>
      </c>
      <c r="G420" s="90" t="s">
        <v>417</v>
      </c>
      <c r="H420" s="90" t="s">
        <v>848</v>
      </c>
      <c r="I420" s="90" t="s">
        <v>209</v>
      </c>
      <c r="J420" s="90" t="s">
        <v>1451</v>
      </c>
      <c r="K420" s="91">
        <v>0.98</v>
      </c>
      <c r="L420" s="90" t="s">
        <v>100</v>
      </c>
      <c r="M420" s="86">
        <v>3.5000000000000001E-3</v>
      </c>
      <c r="N420" s="86">
        <v>-0.90459999999999996</v>
      </c>
      <c r="O420" s="91">
        <v>400000</v>
      </c>
      <c r="P420" s="91">
        <v>999.55</v>
      </c>
      <c r="Q420" s="91">
        <v>0</v>
      </c>
      <c r="R420" s="91">
        <v>3998.2</v>
      </c>
      <c r="S420" s="86">
        <v>5.9999999999999995E-4</v>
      </c>
      <c r="T420" s="86">
        <f t="shared" si="12"/>
        <v>1.3906174894464907E-3</v>
      </c>
      <c r="U420" s="86">
        <f>R420/'סכום נכסי הקרן'!$C$42</f>
        <v>1.6778438920673E-4</v>
      </c>
    </row>
    <row r="421" spans="2:21" s="85" customFormat="1">
      <c r="B421" s="90" t="s">
        <v>1452</v>
      </c>
      <c r="C421" s="90" t="s">
        <v>1453</v>
      </c>
      <c r="D421" s="90" t="s">
        <v>98</v>
      </c>
      <c r="E421" s="90" t="s">
        <v>121</v>
      </c>
      <c r="F421" s="90" t="s">
        <v>1454</v>
      </c>
      <c r="G421" s="90" t="s">
        <v>828</v>
      </c>
      <c r="H421" s="90" t="s">
        <v>848</v>
      </c>
      <c r="I421" s="90" t="s">
        <v>209</v>
      </c>
      <c r="J421" s="90" t="s">
        <v>853</v>
      </c>
      <c r="K421" s="91">
        <v>0.25</v>
      </c>
      <c r="L421" s="90" t="s">
        <v>100</v>
      </c>
      <c r="M421" s="86">
        <v>3.9E-2</v>
      </c>
      <c r="N421" s="86">
        <v>3.7999999999999999E-2</v>
      </c>
      <c r="O421" s="91">
        <v>473430.5</v>
      </c>
      <c r="P421" s="91">
        <v>100.99</v>
      </c>
      <c r="Q421" s="91">
        <v>0</v>
      </c>
      <c r="R421" s="91">
        <v>478.11746195000001</v>
      </c>
      <c r="S421" s="86">
        <v>1.0999999999999999E-2</v>
      </c>
      <c r="T421" s="86">
        <f t="shared" si="12"/>
        <v>1.6629445865575437E-4</v>
      </c>
      <c r="U421" s="86">
        <f>R421/'סכום נכסי הקרן'!$C$42</f>
        <v>2.0064190466298017E-5</v>
      </c>
    </row>
    <row r="422" spans="2:21" s="85" customFormat="1">
      <c r="B422" s="90" t="s">
        <v>1455</v>
      </c>
      <c r="C422" s="90" t="s">
        <v>1456</v>
      </c>
      <c r="D422" s="90" t="s">
        <v>98</v>
      </c>
      <c r="E422" s="90" t="s">
        <v>121</v>
      </c>
      <c r="F422" s="90" t="s">
        <v>1454</v>
      </c>
      <c r="G422" s="90" t="s">
        <v>828</v>
      </c>
      <c r="H422" s="90" t="s">
        <v>848</v>
      </c>
      <c r="I422" s="90" t="s">
        <v>209</v>
      </c>
      <c r="J422" s="90" t="s">
        <v>308</v>
      </c>
      <c r="K422" s="91">
        <v>2.33</v>
      </c>
      <c r="L422" s="90" t="s">
        <v>100</v>
      </c>
      <c r="M422" s="86">
        <v>3.15E-2</v>
      </c>
      <c r="N422" s="86">
        <v>4.07E-2</v>
      </c>
      <c r="O422" s="91">
        <v>2067507</v>
      </c>
      <c r="P422" s="91">
        <v>98</v>
      </c>
      <c r="Q422" s="91">
        <v>0</v>
      </c>
      <c r="R422" s="91">
        <v>2026.1568600000001</v>
      </c>
      <c r="S422" s="86">
        <v>7.4999999999999997E-3</v>
      </c>
      <c r="T422" s="86">
        <f t="shared" si="12"/>
        <v>7.0471941520633917E-4</v>
      </c>
      <c r="U422" s="86">
        <f>R422/'סכום נכסי הקרן'!$C$42</f>
        <v>8.5027635233886743E-5</v>
      </c>
    </row>
    <row r="423" spans="2:21" s="85" customFormat="1">
      <c r="B423" s="90" t="s">
        <v>1457</v>
      </c>
      <c r="C423" s="90" t="s">
        <v>1458</v>
      </c>
      <c r="D423" s="90" t="s">
        <v>98</v>
      </c>
      <c r="E423" s="90" t="s">
        <v>121</v>
      </c>
      <c r="F423" s="90" t="s">
        <v>1454</v>
      </c>
      <c r="G423" s="90" t="s">
        <v>828</v>
      </c>
      <c r="H423" s="90" t="s">
        <v>848</v>
      </c>
      <c r="I423" s="90" t="s">
        <v>209</v>
      </c>
      <c r="J423" s="90" t="s">
        <v>308</v>
      </c>
      <c r="K423" s="91">
        <v>1.8</v>
      </c>
      <c r="L423" s="90" t="s">
        <v>100</v>
      </c>
      <c r="M423" s="86">
        <v>4.9000000000000002E-2</v>
      </c>
      <c r="N423" s="86">
        <v>3.6200000000000003E-2</v>
      </c>
      <c r="O423" s="91">
        <v>5306445.1500000004</v>
      </c>
      <c r="P423" s="91">
        <v>103.56</v>
      </c>
      <c r="Q423" s="91">
        <v>0</v>
      </c>
      <c r="R423" s="91">
        <v>5495.3545973399996</v>
      </c>
      <c r="S423" s="86">
        <v>2.7900000000000001E-2</v>
      </c>
      <c r="T423" s="86">
        <f t="shared" si="12"/>
        <v>1.9113441583140367E-3</v>
      </c>
      <c r="U423" s="86">
        <f>R423/'סכום נכסי הקרן'!$C$42</f>
        <v>2.3061245425168517E-4</v>
      </c>
    </row>
    <row r="424" spans="2:21" s="85" customFormat="1">
      <c r="B424" s="90" t="s">
        <v>1459</v>
      </c>
      <c r="C424" s="90" t="s">
        <v>1460</v>
      </c>
      <c r="D424" s="90" t="s">
        <v>98</v>
      </c>
      <c r="E424" s="90" t="s">
        <v>121</v>
      </c>
      <c r="F424" s="90" t="s">
        <v>1461</v>
      </c>
      <c r="G424" s="90" t="s">
        <v>1017</v>
      </c>
      <c r="H424" s="90" t="s">
        <v>848</v>
      </c>
      <c r="I424" s="90" t="s">
        <v>209</v>
      </c>
      <c r="J424" s="90" t="s">
        <v>635</v>
      </c>
      <c r="K424" s="91">
        <v>4.47</v>
      </c>
      <c r="L424" s="90" t="s">
        <v>100</v>
      </c>
      <c r="M424" s="86">
        <v>5.2499999999999998E-2</v>
      </c>
      <c r="N424" s="86">
        <v>5.1700000000000003E-2</v>
      </c>
      <c r="O424" s="91">
        <v>751000</v>
      </c>
      <c r="P424" s="91">
        <v>101.67</v>
      </c>
      <c r="Q424" s="91">
        <v>0</v>
      </c>
      <c r="R424" s="91">
        <v>763.54169999999999</v>
      </c>
      <c r="S424" s="86">
        <v>2.3E-3</v>
      </c>
      <c r="T424" s="86">
        <f t="shared" si="12"/>
        <v>2.6556811613768838E-4</v>
      </c>
      <c r="U424" s="86">
        <f>R424/'סכום נכסי הקרן'!$C$42</f>
        <v>3.2042013348098718E-5</v>
      </c>
    </row>
    <row r="425" spans="2:21" s="85" customFormat="1">
      <c r="B425" s="90" t="s">
        <v>1462</v>
      </c>
      <c r="C425" s="90" t="s">
        <v>1463</v>
      </c>
      <c r="D425" s="90" t="s">
        <v>98</v>
      </c>
      <c r="E425" s="90" t="s">
        <v>121</v>
      </c>
      <c r="F425" s="90" t="s">
        <v>1461</v>
      </c>
      <c r="G425" s="90" t="s">
        <v>1017</v>
      </c>
      <c r="H425" s="90" t="s">
        <v>848</v>
      </c>
      <c r="I425" s="90" t="s">
        <v>209</v>
      </c>
      <c r="J425" s="90" t="s">
        <v>308</v>
      </c>
      <c r="K425" s="91">
        <v>3.55</v>
      </c>
      <c r="L425" s="90" t="s">
        <v>100</v>
      </c>
      <c r="M425" s="86">
        <v>6.5000000000000002E-2</v>
      </c>
      <c r="N425" s="86">
        <v>4.5699999999999998E-2</v>
      </c>
      <c r="O425" s="91">
        <v>1885459</v>
      </c>
      <c r="P425" s="91">
        <v>108.75</v>
      </c>
      <c r="Q425" s="91">
        <v>0</v>
      </c>
      <c r="R425" s="91">
        <v>2050.4366624999998</v>
      </c>
      <c r="S425" s="86">
        <v>3.2000000000000002E-3</v>
      </c>
      <c r="T425" s="86">
        <f t="shared" si="12"/>
        <v>7.1316419485638316E-4</v>
      </c>
      <c r="U425" s="86">
        <f>R425/'סכום נכסי הקרן'!$C$42</f>
        <v>8.604653669767607E-5</v>
      </c>
    </row>
    <row r="426" spans="2:21" s="85" customFormat="1">
      <c r="B426" s="90" t="s">
        <v>1370</v>
      </c>
      <c r="C426" s="90">
        <v>2080257</v>
      </c>
      <c r="D426" s="90" t="s">
        <v>98</v>
      </c>
      <c r="E426" s="90" t="s">
        <v>121</v>
      </c>
      <c r="F426" s="90" t="s">
        <v>1371</v>
      </c>
      <c r="G426" s="90" t="s">
        <v>828</v>
      </c>
      <c r="H426" s="90" t="s">
        <v>848</v>
      </c>
      <c r="I426" s="90" t="s">
        <v>209</v>
      </c>
      <c r="J426" s="90" t="s">
        <v>607</v>
      </c>
      <c r="K426" s="91">
        <v>0</v>
      </c>
      <c r="L426" s="90" t="s">
        <v>100</v>
      </c>
      <c r="M426" s="86">
        <v>1.35E-2</v>
      </c>
      <c r="N426" s="86">
        <v>0</v>
      </c>
      <c r="O426" s="91">
        <v>7624</v>
      </c>
      <c r="P426" s="91">
        <v>15.846994535519006</v>
      </c>
      <c r="Q426" s="91">
        <v>0</v>
      </c>
      <c r="R426" s="91">
        <f>7663.6448/1000</f>
        <v>7.6636448000000001</v>
      </c>
      <c r="S426" s="86">
        <v>0</v>
      </c>
      <c r="T426" s="86">
        <f t="shared" si="12"/>
        <v>2.6654990975403068E-6</v>
      </c>
      <c r="U426" s="86">
        <f>R426/'סכום נכסי הקרן'!$C$42</f>
        <v>3.2160471258699729E-7</v>
      </c>
    </row>
    <row r="427" spans="2:21" s="85" customFormat="1">
      <c r="B427" s="90" t="s">
        <v>1464</v>
      </c>
      <c r="C427" s="90" t="s">
        <v>1465</v>
      </c>
      <c r="D427" s="90" t="s">
        <v>98</v>
      </c>
      <c r="E427" s="90" t="s">
        <v>121</v>
      </c>
      <c r="F427" s="90" t="s">
        <v>1378</v>
      </c>
      <c r="G427" s="90" t="s">
        <v>654</v>
      </c>
      <c r="H427" s="90" t="s">
        <v>848</v>
      </c>
      <c r="I427" s="90" t="s">
        <v>209</v>
      </c>
      <c r="J427" s="90" t="s">
        <v>308</v>
      </c>
      <c r="K427" s="91">
        <v>0.82</v>
      </c>
      <c r="L427" s="90" t="s">
        <v>100</v>
      </c>
      <c r="M427" s="86">
        <v>7.2999999999999995E-2</v>
      </c>
      <c r="N427" s="86">
        <v>4.0399999999999998E-2</v>
      </c>
      <c r="O427" s="91">
        <v>3618.24</v>
      </c>
      <c r="P427" s="91">
        <v>103.85</v>
      </c>
      <c r="Q427" s="91">
        <v>0</v>
      </c>
      <c r="R427" s="91">
        <v>3.7575422399999998</v>
      </c>
      <c r="S427" s="86">
        <v>0</v>
      </c>
      <c r="T427" s="86">
        <f t="shared" si="12"/>
        <v>1.3069141004146724E-6</v>
      </c>
      <c r="U427" s="86">
        <f>R427/'סכום נכסי הקרן'!$C$42</f>
        <v>1.5768519075005956E-7</v>
      </c>
    </row>
    <row r="428" spans="2:21" s="85" customFormat="1">
      <c r="B428" s="90" t="s">
        <v>1466</v>
      </c>
      <c r="C428" s="90" t="s">
        <v>1467</v>
      </c>
      <c r="D428" s="90" t="s">
        <v>98</v>
      </c>
      <c r="E428" s="90" t="s">
        <v>121</v>
      </c>
      <c r="F428" s="90" t="s">
        <v>1378</v>
      </c>
      <c r="G428" s="90" t="s">
        <v>654</v>
      </c>
      <c r="H428" s="90" t="s">
        <v>848</v>
      </c>
      <c r="I428" s="90" t="s">
        <v>209</v>
      </c>
      <c r="J428" s="90" t="s">
        <v>308</v>
      </c>
      <c r="K428" s="91">
        <v>1.73</v>
      </c>
      <c r="L428" s="90" t="s">
        <v>100</v>
      </c>
      <c r="M428" s="86">
        <v>6.8000000000000005E-2</v>
      </c>
      <c r="N428" s="86">
        <v>4.41E-2</v>
      </c>
      <c r="O428" s="91">
        <v>3478.06</v>
      </c>
      <c r="P428" s="91">
        <v>105.3</v>
      </c>
      <c r="Q428" s="91">
        <v>0</v>
      </c>
      <c r="R428" s="91">
        <v>3.6623971800000001</v>
      </c>
      <c r="S428" s="86">
        <v>0</v>
      </c>
      <c r="T428" s="86">
        <f t="shared" si="12"/>
        <v>1.2738216126775819E-6</v>
      </c>
      <c r="U428" s="86">
        <f>R428/'סכום נכסי הקרן'!$C$42</f>
        <v>1.5369243006321608E-7</v>
      </c>
    </row>
    <row r="429" spans="2:21" s="85" customFormat="1">
      <c r="B429" s="90" t="s">
        <v>1468</v>
      </c>
      <c r="C429" s="90" t="s">
        <v>1469</v>
      </c>
      <c r="D429" s="90" t="s">
        <v>98</v>
      </c>
      <c r="E429" s="90" t="s">
        <v>121</v>
      </c>
      <c r="F429" s="90" t="s">
        <v>1470</v>
      </c>
      <c r="G429" s="90" t="s">
        <v>1471</v>
      </c>
      <c r="H429" s="90" t="s">
        <v>850</v>
      </c>
      <c r="I429" s="90" t="s">
        <v>148</v>
      </c>
      <c r="J429" s="90" t="s">
        <v>1472</v>
      </c>
      <c r="K429" s="91">
        <v>4.1399999999999997</v>
      </c>
      <c r="L429" s="90" t="s">
        <v>100</v>
      </c>
      <c r="M429" s="86">
        <v>0.04</v>
      </c>
      <c r="N429" s="86">
        <v>-6.3200000000000006E-2</v>
      </c>
      <c r="O429" s="91">
        <v>3550000</v>
      </c>
      <c r="P429" s="91">
        <v>154.1</v>
      </c>
      <c r="Q429" s="91">
        <v>0</v>
      </c>
      <c r="R429" s="91">
        <v>5470.55</v>
      </c>
      <c r="S429" s="86">
        <v>1.1900000000000001E-2</v>
      </c>
      <c r="T429" s="86">
        <f t="shared" si="12"/>
        <v>1.9027168493050625E-3</v>
      </c>
      <c r="U429" s="86">
        <f>R429/'סכום נכסי הקרן'!$C$42</f>
        <v>2.295715297821212E-4</v>
      </c>
    </row>
    <row r="430" spans="2:21" s="85" customFormat="1">
      <c r="B430" s="90" t="s">
        <v>1473</v>
      </c>
      <c r="C430" s="90" t="s">
        <v>1474</v>
      </c>
      <c r="D430" s="90" t="s">
        <v>98</v>
      </c>
      <c r="E430" s="90" t="s">
        <v>121</v>
      </c>
      <c r="F430" s="90" t="s">
        <v>1470</v>
      </c>
      <c r="G430" s="90" t="s">
        <v>1471</v>
      </c>
      <c r="H430" s="90" t="s">
        <v>850</v>
      </c>
      <c r="I430" s="90" t="s">
        <v>148</v>
      </c>
      <c r="J430" s="90" t="s">
        <v>420</v>
      </c>
      <c r="K430" s="91">
        <v>2.39</v>
      </c>
      <c r="L430" s="90" t="s">
        <v>100</v>
      </c>
      <c r="M430" s="86">
        <v>3.2500000000000001E-2</v>
      </c>
      <c r="N430" s="86">
        <v>2.63E-2</v>
      </c>
      <c r="O430" s="91">
        <v>8836.06</v>
      </c>
      <c r="P430" s="91">
        <v>102.3</v>
      </c>
      <c r="Q430" s="91">
        <v>0</v>
      </c>
      <c r="R430" s="91">
        <v>9.0392893799999996</v>
      </c>
      <c r="S430" s="86">
        <v>0</v>
      </c>
      <c r="T430" s="86">
        <f t="shared" si="12"/>
        <v>3.1439632594657412E-6</v>
      </c>
      <c r="U430" s="86">
        <f>R430/'סכום נכסי הקרן'!$C$42</f>
        <v>3.7933361199694393E-7</v>
      </c>
    </row>
    <row r="431" spans="2:21" s="85" customFormat="1">
      <c r="B431" s="90" t="s">
        <v>1475</v>
      </c>
      <c r="C431" s="90" t="s">
        <v>1476</v>
      </c>
      <c r="D431" s="90" t="s">
        <v>98</v>
      </c>
      <c r="E431" s="90" t="s">
        <v>121</v>
      </c>
      <c r="F431" s="90" t="s">
        <v>1470</v>
      </c>
      <c r="G431" s="90" t="s">
        <v>1471</v>
      </c>
      <c r="H431" s="90" t="s">
        <v>850</v>
      </c>
      <c r="I431" s="90" t="s">
        <v>148</v>
      </c>
      <c r="J431" s="90" t="s">
        <v>1477</v>
      </c>
      <c r="K431" s="91">
        <v>4.45</v>
      </c>
      <c r="L431" s="90" t="s">
        <v>100</v>
      </c>
      <c r="M431" s="86">
        <v>2.9100000000000001E-2</v>
      </c>
      <c r="N431" s="86">
        <v>4.4400000000000002E-2</v>
      </c>
      <c r="O431" s="91">
        <v>4191178.27</v>
      </c>
      <c r="P431" s="91">
        <v>93.87</v>
      </c>
      <c r="Q431" s="91">
        <v>0</v>
      </c>
      <c r="R431" s="91">
        <v>3934.2590420490001</v>
      </c>
      <c r="S431" s="86">
        <v>4.5999999999999999E-3</v>
      </c>
      <c r="T431" s="86">
        <f t="shared" si="12"/>
        <v>1.3683781281292422E-3</v>
      </c>
      <c r="U431" s="86">
        <f>R431/'סכום נכסי הקרן'!$C$42</f>
        <v>1.6510110808645045E-4</v>
      </c>
    </row>
    <row r="432" spans="2:21" s="85" customFormat="1">
      <c r="B432" s="90" t="s">
        <v>1478</v>
      </c>
      <c r="C432" s="90" t="s">
        <v>1479</v>
      </c>
      <c r="D432" s="90" t="s">
        <v>98</v>
      </c>
      <c r="E432" s="90" t="s">
        <v>121</v>
      </c>
      <c r="F432" s="90" t="s">
        <v>1404</v>
      </c>
      <c r="G432" s="90" t="s">
        <v>654</v>
      </c>
      <c r="H432" s="90" t="s">
        <v>848</v>
      </c>
      <c r="I432" s="90" t="s">
        <v>209</v>
      </c>
      <c r="J432" s="90" t="s">
        <v>308</v>
      </c>
      <c r="K432" s="91">
        <v>2.42</v>
      </c>
      <c r="L432" s="90" t="s">
        <v>100</v>
      </c>
      <c r="M432" s="86">
        <v>5.0999999999999997E-2</v>
      </c>
      <c r="N432" s="86">
        <v>5.7599999999999998E-2</v>
      </c>
      <c r="O432" s="91">
        <v>5801.74</v>
      </c>
      <c r="P432" s="91">
        <v>98.62</v>
      </c>
      <c r="Q432" s="91">
        <v>1.22193</v>
      </c>
      <c r="R432" s="91">
        <v>6.9436059879999998</v>
      </c>
      <c r="S432" s="86">
        <v>0</v>
      </c>
      <c r="T432" s="86">
        <f t="shared" si="12"/>
        <v>2.4150617594763093E-6</v>
      </c>
      <c r="U432" s="86">
        <f>R432/'סכום נכסי הקרן'!$C$42</f>
        <v>2.913882971309022E-7</v>
      </c>
    </row>
    <row r="433" spans="2:25" s="85" customFormat="1">
      <c r="B433" s="90" t="s">
        <v>1480</v>
      </c>
      <c r="C433" s="90" t="s">
        <v>1481</v>
      </c>
      <c r="D433" s="90" t="s">
        <v>98</v>
      </c>
      <c r="E433" s="90" t="s">
        <v>121</v>
      </c>
      <c r="F433" s="90" t="s">
        <v>1482</v>
      </c>
      <c r="G433" s="90" t="s">
        <v>654</v>
      </c>
      <c r="H433" s="90" t="s">
        <v>848</v>
      </c>
      <c r="I433" s="90" t="s">
        <v>209</v>
      </c>
      <c r="J433" s="90" t="s">
        <v>308</v>
      </c>
      <c r="K433" s="91">
        <v>2.3199999999999998</v>
      </c>
      <c r="L433" s="90" t="s">
        <v>100</v>
      </c>
      <c r="M433" s="86">
        <v>6.6000000000000003E-2</v>
      </c>
      <c r="N433" s="86">
        <v>5.5899999999999998E-2</v>
      </c>
      <c r="O433" s="91">
        <v>4040.13</v>
      </c>
      <c r="P433" s="91">
        <v>103</v>
      </c>
      <c r="Q433" s="91">
        <v>0</v>
      </c>
      <c r="R433" s="91">
        <v>4.1613338999999998</v>
      </c>
      <c r="S433" s="86">
        <v>0</v>
      </c>
      <c r="T433" s="86">
        <f t="shared" si="12"/>
        <v>1.44735723594782E-6</v>
      </c>
      <c r="U433" s="86">
        <f>R433/'סכום נכסי הקרן'!$C$42</f>
        <v>1.7463030030932913E-7</v>
      </c>
    </row>
    <row r="434" spans="2:25" s="85" customFormat="1">
      <c r="B434" s="90" t="s">
        <v>1483</v>
      </c>
      <c r="C434" s="90" t="s">
        <v>1484</v>
      </c>
      <c r="D434" s="90" t="s">
        <v>98</v>
      </c>
      <c r="E434" s="90" t="s">
        <v>121</v>
      </c>
      <c r="F434" s="90" t="s">
        <v>1485</v>
      </c>
      <c r="G434" s="90" t="s">
        <v>823</v>
      </c>
      <c r="H434" s="90" t="s">
        <v>850</v>
      </c>
      <c r="I434" s="90" t="s">
        <v>148</v>
      </c>
      <c r="J434" s="90" t="s">
        <v>308</v>
      </c>
      <c r="K434" s="91">
        <v>4.37</v>
      </c>
      <c r="L434" s="90" t="s">
        <v>100</v>
      </c>
      <c r="M434" s="86">
        <v>2.5000000000000001E-2</v>
      </c>
      <c r="N434" s="86">
        <v>3.7600000000000001E-2</v>
      </c>
      <c r="O434" s="91">
        <v>4018.3</v>
      </c>
      <c r="P434" s="91">
        <v>95.4</v>
      </c>
      <c r="Q434" s="91">
        <v>0</v>
      </c>
      <c r="R434" s="91">
        <v>3.8334581999999999</v>
      </c>
      <c r="S434" s="86">
        <v>0</v>
      </c>
      <c r="T434" s="86">
        <f t="shared" si="12"/>
        <v>1.3333184978195347E-6</v>
      </c>
      <c r="U434" s="86">
        <f>R434/'סכום נכסי הקרן'!$C$42</f>
        <v>1.6087100261030729E-7</v>
      </c>
    </row>
    <row r="435" spans="2:25" s="85" customFormat="1">
      <c r="B435" s="90" t="s">
        <v>1486</v>
      </c>
      <c r="C435" s="90" t="s">
        <v>1487</v>
      </c>
      <c r="D435" s="90" t="s">
        <v>98</v>
      </c>
      <c r="E435" s="90" t="s">
        <v>121</v>
      </c>
      <c r="F435" s="90" t="s">
        <v>1485</v>
      </c>
      <c r="G435" s="90" t="s">
        <v>823</v>
      </c>
      <c r="H435" s="90" t="s">
        <v>850</v>
      </c>
      <c r="I435" s="90" t="s">
        <v>148</v>
      </c>
      <c r="J435" s="90" t="s">
        <v>308</v>
      </c>
      <c r="K435" s="91">
        <v>3.03</v>
      </c>
      <c r="L435" s="90" t="s">
        <v>100</v>
      </c>
      <c r="M435" s="86">
        <v>2.4E-2</v>
      </c>
      <c r="N435" s="86">
        <v>3.2099999999999997E-2</v>
      </c>
      <c r="O435" s="91">
        <v>3219.12</v>
      </c>
      <c r="P435" s="91">
        <v>98.24</v>
      </c>
      <c r="Q435" s="91">
        <v>0</v>
      </c>
      <c r="R435" s="91">
        <v>3.1624634880000002</v>
      </c>
      <c r="S435" s="86">
        <v>0</v>
      </c>
      <c r="T435" s="86">
        <f t="shared" si="12"/>
        <v>1.0999392316914495E-6</v>
      </c>
      <c r="U435" s="86">
        <f>R435/'סכום נכסי הקרן'!$C$42</f>
        <v>1.3271272190552375E-7</v>
      </c>
    </row>
    <row r="436" spans="2:25" s="85" customFormat="1">
      <c r="B436" s="90" t="s">
        <v>1488</v>
      </c>
      <c r="C436" s="90" t="s">
        <v>1489</v>
      </c>
      <c r="D436" s="90" t="s">
        <v>98</v>
      </c>
      <c r="E436" s="90" t="s">
        <v>121</v>
      </c>
      <c r="F436" s="90" t="s">
        <v>840</v>
      </c>
      <c r="G436" s="90" t="s">
        <v>823</v>
      </c>
      <c r="H436" s="90" t="s">
        <v>850</v>
      </c>
      <c r="I436" s="90" t="s">
        <v>148</v>
      </c>
      <c r="J436" s="90" t="s">
        <v>1490</v>
      </c>
      <c r="K436" s="91">
        <v>0.74</v>
      </c>
      <c r="L436" s="90" t="s">
        <v>100</v>
      </c>
      <c r="M436" s="86">
        <v>0</v>
      </c>
      <c r="N436" s="86">
        <v>-0.95550000000000002</v>
      </c>
      <c r="O436" s="91">
        <v>189800</v>
      </c>
      <c r="P436" s="91">
        <v>991</v>
      </c>
      <c r="Q436" s="91">
        <v>0</v>
      </c>
      <c r="R436" s="91">
        <v>1880.9179999999999</v>
      </c>
      <c r="S436" s="86">
        <v>8.0000000000000004E-4</v>
      </c>
      <c r="T436" s="86">
        <f t="shared" si="12"/>
        <v>6.5420375844497892E-4</v>
      </c>
      <c r="U436" s="86">
        <f>R436/'סכום נכסי הקרן'!$C$42</f>
        <v>7.8932689154605624E-5</v>
      </c>
    </row>
    <row r="437" spans="2:25" s="85" customFormat="1">
      <c r="B437" s="90" t="s">
        <v>1491</v>
      </c>
      <c r="C437" s="90" t="s">
        <v>1492</v>
      </c>
      <c r="D437" s="90" t="s">
        <v>98</v>
      </c>
      <c r="E437" s="90" t="s">
        <v>121</v>
      </c>
      <c r="F437" s="90" t="s">
        <v>1493</v>
      </c>
      <c r="G437" s="90" t="s">
        <v>498</v>
      </c>
      <c r="H437" s="90" t="s">
        <v>850</v>
      </c>
      <c r="I437" s="90" t="s">
        <v>148</v>
      </c>
      <c r="J437" s="90" t="s">
        <v>308</v>
      </c>
      <c r="K437" s="91">
        <v>1.78</v>
      </c>
      <c r="L437" s="90" t="s">
        <v>100</v>
      </c>
      <c r="M437" s="86">
        <v>4.3499999999999997E-2</v>
      </c>
      <c r="N437" s="86">
        <v>2.7799999999999998E-2</v>
      </c>
      <c r="O437" s="91">
        <v>4345.46</v>
      </c>
      <c r="P437" s="91">
        <v>103.51</v>
      </c>
      <c r="Q437" s="91">
        <v>0</v>
      </c>
      <c r="R437" s="91">
        <v>4.4979856460000001</v>
      </c>
      <c r="S437" s="86">
        <v>0</v>
      </c>
      <c r="T437" s="86">
        <f t="shared" si="12"/>
        <v>1.5644483784220081E-6</v>
      </c>
      <c r="U437" s="86">
        <f>R437/'סכום נכסי הקרן'!$C$42</f>
        <v>1.887578846167648E-7</v>
      </c>
      <c r="Y437" s="93"/>
    </row>
    <row r="438" spans="2:25" s="85" customFormat="1">
      <c r="B438" s="90" t="s">
        <v>1494</v>
      </c>
      <c r="C438" s="90" t="s">
        <v>3607</v>
      </c>
      <c r="D438" s="90" t="s">
        <v>98</v>
      </c>
      <c r="E438" s="90" t="s">
        <v>121</v>
      </c>
      <c r="F438" s="90" t="s">
        <v>1493</v>
      </c>
      <c r="G438" s="90" t="s">
        <v>498</v>
      </c>
      <c r="H438" s="90" t="s">
        <v>850</v>
      </c>
      <c r="I438" s="90" t="s">
        <v>148</v>
      </c>
      <c r="J438" s="90" t="s">
        <v>607</v>
      </c>
      <c r="K438" s="91">
        <v>0</v>
      </c>
      <c r="L438" s="90" t="s">
        <v>100</v>
      </c>
      <c r="M438" s="86">
        <v>0</v>
      </c>
      <c r="N438" s="86">
        <v>0</v>
      </c>
      <c r="O438" s="91">
        <v>8277.4300000001676</v>
      </c>
      <c r="P438" s="91">
        <f t="shared" ref="P438:P439" si="13">R438*1000/O438*100</f>
        <v>101.70999999996533</v>
      </c>
      <c r="Q438" s="91">
        <v>0</v>
      </c>
      <c r="R438" s="91">
        <f>8418.9740529973/1000</f>
        <v>8.4189740529973012</v>
      </c>
      <c r="S438" s="86">
        <v>0</v>
      </c>
      <c r="T438" s="86">
        <f t="shared" si="12"/>
        <v>2.9282108351994036E-6</v>
      </c>
      <c r="U438" s="86">
        <f>R438/'סכום נכסי הקרן'!$C$42</f>
        <v>3.5330209074820181E-7</v>
      </c>
    </row>
    <row r="439" spans="2:25" s="85" customFormat="1">
      <c r="B439" s="90" t="s">
        <v>1494</v>
      </c>
      <c r="C439" s="90">
        <v>11576680</v>
      </c>
      <c r="D439" s="90" t="s">
        <v>98</v>
      </c>
      <c r="E439" s="90" t="s">
        <v>121</v>
      </c>
      <c r="F439" s="90" t="s">
        <v>1493</v>
      </c>
      <c r="G439" s="90" t="s">
        <v>498</v>
      </c>
      <c r="H439" s="90" t="s">
        <v>850</v>
      </c>
      <c r="I439" s="90" t="s">
        <v>148</v>
      </c>
      <c r="J439" s="90" t="s">
        <v>308</v>
      </c>
      <c r="K439" s="91">
        <v>4.05</v>
      </c>
      <c r="L439" s="90" t="s">
        <v>100</v>
      </c>
      <c r="M439" s="86">
        <v>4.1000000000000002E-2</v>
      </c>
      <c r="N439" s="86">
        <v>4.1399999999999999E-2</v>
      </c>
      <c r="O439" s="91">
        <v>3000000</v>
      </c>
      <c r="P439" s="91">
        <f t="shared" si="13"/>
        <v>101.47863387978133</v>
      </c>
      <c r="Q439" s="91">
        <v>0</v>
      </c>
      <c r="R439" s="91">
        <f>3044359.01639344/1000</f>
        <v>3044.35901639344</v>
      </c>
      <c r="S439" s="86">
        <v>8.6E-3</v>
      </c>
      <c r="T439" s="86">
        <f t="shared" si="12"/>
        <v>1.0588612106324931E-3</v>
      </c>
      <c r="U439" s="86">
        <f>R439/'סכום נכסי הקרן'!$C$42</f>
        <v>1.2775646993436413E-4</v>
      </c>
      <c r="X439" s="93"/>
      <c r="Y439" s="93"/>
    </row>
    <row r="440" spans="2:25" s="85" customFormat="1">
      <c r="B440" s="90" t="s">
        <v>1495</v>
      </c>
      <c r="C440" s="90" t="s">
        <v>1496</v>
      </c>
      <c r="D440" s="90" t="s">
        <v>98</v>
      </c>
      <c r="E440" s="90" t="s">
        <v>121</v>
      </c>
      <c r="F440" s="90" t="s">
        <v>1497</v>
      </c>
      <c r="G440" s="90" t="s">
        <v>823</v>
      </c>
      <c r="H440" s="90" t="s">
        <v>876</v>
      </c>
      <c r="I440" s="90" t="s">
        <v>148</v>
      </c>
      <c r="J440" s="90" t="s">
        <v>308</v>
      </c>
      <c r="K440" s="91">
        <v>0.76</v>
      </c>
      <c r="L440" s="90" t="s">
        <v>100</v>
      </c>
      <c r="M440" s="86">
        <v>5.6500000000000002E-2</v>
      </c>
      <c r="N440" s="86">
        <v>3.1600000000000003E-2</v>
      </c>
      <c r="O440" s="91">
        <v>3201704</v>
      </c>
      <c r="P440" s="91">
        <v>102.8</v>
      </c>
      <c r="Q440" s="91">
        <v>0</v>
      </c>
      <c r="R440" s="91">
        <v>3291.3517120000001</v>
      </c>
      <c r="S440" s="86">
        <v>4.4499999999999998E-2</v>
      </c>
      <c r="T440" s="86">
        <f t="shared" si="12"/>
        <v>1.1447679592383698E-3</v>
      </c>
      <c r="U440" s="86">
        <f>R440/'סכום נכסי הקרן'!$C$42</f>
        <v>1.3812151384684238E-4</v>
      </c>
    </row>
    <row r="441" spans="2:25" s="85" customFormat="1">
      <c r="B441" s="90" t="s">
        <v>1498</v>
      </c>
      <c r="C441" s="90" t="s">
        <v>1499</v>
      </c>
      <c r="D441" s="90" t="s">
        <v>98</v>
      </c>
      <c r="E441" s="90" t="s">
        <v>121</v>
      </c>
      <c r="F441" s="90" t="s">
        <v>1497</v>
      </c>
      <c r="G441" s="90" t="s">
        <v>823</v>
      </c>
      <c r="H441" s="90" t="s">
        <v>876</v>
      </c>
      <c r="I441" s="90" t="s">
        <v>148</v>
      </c>
      <c r="J441" s="90" t="s">
        <v>420</v>
      </c>
      <c r="K441" s="91">
        <v>1.87</v>
      </c>
      <c r="L441" s="90" t="s">
        <v>100</v>
      </c>
      <c r="M441" s="86">
        <v>4.7500000000000001E-2</v>
      </c>
      <c r="N441" s="86">
        <v>3.5299999999999998E-2</v>
      </c>
      <c r="O441" s="91">
        <v>2424710</v>
      </c>
      <c r="P441" s="91">
        <v>103.5</v>
      </c>
      <c r="Q441" s="91">
        <v>0</v>
      </c>
      <c r="R441" s="91">
        <v>2509.57485</v>
      </c>
      <c r="S441" s="86">
        <v>1.0999999999999999E-2</v>
      </c>
      <c r="T441" s="86">
        <f t="shared" si="12"/>
        <v>8.7285745522611515E-4</v>
      </c>
      <c r="U441" s="86">
        <f>R441/'סכום נכסי הקרן'!$C$42</f>
        <v>1.0531426226197317E-4</v>
      </c>
    </row>
    <row r="442" spans="2:25" s="85" customFormat="1">
      <c r="B442" s="90" t="s">
        <v>1500</v>
      </c>
      <c r="C442" s="90" t="s">
        <v>1501</v>
      </c>
      <c r="D442" s="90" t="s">
        <v>98</v>
      </c>
      <c r="E442" s="90" t="s">
        <v>121</v>
      </c>
      <c r="F442" s="90" t="s">
        <v>1497</v>
      </c>
      <c r="G442" s="90" t="s">
        <v>823</v>
      </c>
      <c r="H442" s="90" t="s">
        <v>876</v>
      </c>
      <c r="I442" s="90" t="s">
        <v>148</v>
      </c>
      <c r="J442" s="90" t="s">
        <v>1502</v>
      </c>
      <c r="K442" s="91">
        <v>3.3</v>
      </c>
      <c r="L442" s="90" t="s">
        <v>100</v>
      </c>
      <c r="M442" s="86">
        <v>3.5000000000000003E-2</v>
      </c>
      <c r="N442" s="86">
        <v>3.7199999999999997E-2</v>
      </c>
      <c r="O442" s="91">
        <v>800000</v>
      </c>
      <c r="P442" s="91">
        <v>99.4</v>
      </c>
      <c r="Q442" s="91">
        <v>0</v>
      </c>
      <c r="R442" s="91">
        <v>795.2</v>
      </c>
      <c r="S442" s="86">
        <v>1.04E-2</v>
      </c>
      <c r="T442" s="86">
        <f t="shared" si="12"/>
        <v>2.7657921754985985E-4</v>
      </c>
      <c r="U442" s="86">
        <f>R442/'סכום נכסי הקרן'!$C$42</f>
        <v>3.3370553323293414E-5</v>
      </c>
    </row>
    <row r="443" spans="2:25" s="85" customFormat="1">
      <c r="B443" s="90" t="s">
        <v>1503</v>
      </c>
      <c r="C443" s="90" t="s">
        <v>1504</v>
      </c>
      <c r="D443" s="90" t="s">
        <v>98</v>
      </c>
      <c r="E443" s="90" t="s">
        <v>121</v>
      </c>
      <c r="F443" s="90" t="s">
        <v>1497</v>
      </c>
      <c r="G443" s="90" t="s">
        <v>823</v>
      </c>
      <c r="H443" s="90" t="s">
        <v>876</v>
      </c>
      <c r="I443" s="90" t="s">
        <v>148</v>
      </c>
      <c r="J443" s="90" t="s">
        <v>677</v>
      </c>
      <c r="K443" s="91">
        <v>0.5</v>
      </c>
      <c r="L443" s="90" t="s">
        <v>100</v>
      </c>
      <c r="M443" s="86">
        <v>6.3E-2</v>
      </c>
      <c r="N443" s="86">
        <v>2.0400000000000001E-2</v>
      </c>
      <c r="O443" s="91">
        <v>929451</v>
      </c>
      <c r="P443" s="91">
        <v>103.67</v>
      </c>
      <c r="Q443" s="91">
        <v>0</v>
      </c>
      <c r="R443" s="91">
        <v>963.56185170000003</v>
      </c>
      <c r="S443" s="86">
        <v>1.6899999999999998E-2</v>
      </c>
      <c r="T443" s="86">
        <f t="shared" si="12"/>
        <v>3.3513730257052322E-4</v>
      </c>
      <c r="U443" s="86">
        <f>R443/'סכום נכסי הקרן'!$C$42</f>
        <v>4.0435855322492691E-5</v>
      </c>
    </row>
    <row r="444" spans="2:25" s="85" customFormat="1">
      <c r="B444" s="90" t="s">
        <v>1505</v>
      </c>
      <c r="C444" s="90" t="s">
        <v>1506</v>
      </c>
      <c r="D444" s="90" t="s">
        <v>98</v>
      </c>
      <c r="E444" s="90" t="s">
        <v>121</v>
      </c>
      <c r="F444" s="90" t="s">
        <v>1507</v>
      </c>
      <c r="G444" s="90" t="s">
        <v>828</v>
      </c>
      <c r="H444" s="90" t="s">
        <v>876</v>
      </c>
      <c r="I444" s="90" t="s">
        <v>148</v>
      </c>
      <c r="J444" s="90" t="s">
        <v>571</v>
      </c>
      <c r="K444" s="91">
        <v>0.99</v>
      </c>
      <c r="L444" s="90" t="s">
        <v>100</v>
      </c>
      <c r="M444" s="86">
        <v>3.61E-2</v>
      </c>
      <c r="N444" s="86">
        <v>3.3599999999999998E-2</v>
      </c>
      <c r="O444" s="91">
        <v>2958523</v>
      </c>
      <c r="P444" s="91">
        <v>101.11</v>
      </c>
      <c r="Q444" s="91">
        <v>0</v>
      </c>
      <c r="R444" s="91">
        <v>2991.3626052999998</v>
      </c>
      <c r="S444" s="86">
        <v>1.84E-2</v>
      </c>
      <c r="T444" s="86">
        <f t="shared" si="12"/>
        <v>1.0404284818684407E-3</v>
      </c>
      <c r="U444" s="86">
        <f>R444/'סכום נכסי הקרן'!$C$42</f>
        <v>1.2553247652096269E-4</v>
      </c>
    </row>
    <row r="445" spans="2:25" s="85" customFormat="1">
      <c r="B445" s="90" t="s">
        <v>1508</v>
      </c>
      <c r="C445" s="90" t="s">
        <v>1509</v>
      </c>
      <c r="D445" s="90" t="s">
        <v>98</v>
      </c>
      <c r="E445" s="90" t="s">
        <v>121</v>
      </c>
      <c r="F445" s="90" t="s">
        <v>1510</v>
      </c>
      <c r="G445" s="90" t="s">
        <v>684</v>
      </c>
      <c r="H445" s="90" t="s">
        <v>876</v>
      </c>
      <c r="I445" s="90" t="s">
        <v>148</v>
      </c>
      <c r="J445" s="90" t="s">
        <v>808</v>
      </c>
      <c r="K445" s="91">
        <v>4.05</v>
      </c>
      <c r="L445" s="90" t="s">
        <v>100</v>
      </c>
      <c r="M445" s="86">
        <v>3.2000000000000001E-2</v>
      </c>
      <c r="N445" s="86">
        <v>4.9500000000000002E-2</v>
      </c>
      <c r="O445" s="91">
        <v>3384</v>
      </c>
      <c r="P445" s="91">
        <v>93.97</v>
      </c>
      <c r="Q445" s="91">
        <v>0</v>
      </c>
      <c r="R445" s="91">
        <v>3.1799447999999999</v>
      </c>
      <c r="S445" s="86">
        <v>0</v>
      </c>
      <c r="T445" s="86">
        <f t="shared" si="12"/>
        <v>1.1060194223286537E-6</v>
      </c>
      <c r="U445" s="86">
        <f>R445/'סכום נכסי הקרן'!$C$42</f>
        <v>1.3344632484095774E-7</v>
      </c>
    </row>
    <row r="446" spans="2:25" s="85" customFormat="1">
      <c r="B446" s="90" t="s">
        <v>1511</v>
      </c>
      <c r="C446" s="90">
        <v>11593750</v>
      </c>
      <c r="D446" s="90" t="s">
        <v>98</v>
      </c>
      <c r="E446" s="90" t="s">
        <v>121</v>
      </c>
      <c r="F446" s="90" t="s">
        <v>1513</v>
      </c>
      <c r="G446" s="90" t="s">
        <v>885</v>
      </c>
      <c r="H446" s="90" t="s">
        <v>876</v>
      </c>
      <c r="I446" s="90" t="s">
        <v>148</v>
      </c>
      <c r="J446" s="90" t="s">
        <v>571</v>
      </c>
      <c r="K446" s="91">
        <v>2</v>
      </c>
      <c r="L446" s="90" t="s">
        <v>100</v>
      </c>
      <c r="M446" s="86">
        <v>3.3000000000000002E-2</v>
      </c>
      <c r="N446" s="86">
        <v>3.2599999999999997E-2</v>
      </c>
      <c r="O446" s="91">
        <v>2000000</v>
      </c>
      <c r="P446" s="91">
        <f>R446*1000/O446*100</f>
        <v>100.62032786885248</v>
      </c>
      <c r="Q446" s="91">
        <v>0</v>
      </c>
      <c r="R446" s="91">
        <f>2012406.55737705/1000</f>
        <v>2012.4065573770499</v>
      </c>
      <c r="S446" s="86">
        <v>1.5299999999999999E-2</v>
      </c>
      <c r="T446" s="86">
        <f t="shared" si="12"/>
        <v>6.9993691025094511E-4</v>
      </c>
      <c r="U446" s="86">
        <f>R446/'סכום נכסי הקרן'!$C$42</f>
        <v>8.4450604038098802E-5</v>
      </c>
    </row>
    <row r="447" spans="2:25" s="85" customFormat="1">
      <c r="B447" s="90" t="s">
        <v>1511</v>
      </c>
      <c r="C447" s="90" t="s">
        <v>1512</v>
      </c>
      <c r="D447" s="90" t="s">
        <v>98</v>
      </c>
      <c r="E447" s="90" t="s">
        <v>121</v>
      </c>
      <c r="F447" s="90" t="s">
        <v>1513</v>
      </c>
      <c r="G447" s="90" t="s">
        <v>885</v>
      </c>
      <c r="H447" s="90" t="s">
        <v>876</v>
      </c>
      <c r="I447" s="90" t="s">
        <v>148</v>
      </c>
      <c r="J447" s="90" t="s">
        <v>1514</v>
      </c>
      <c r="K447" s="91">
        <v>2</v>
      </c>
      <c r="L447" s="90" t="s">
        <v>100</v>
      </c>
      <c r="M447" s="86">
        <v>3.3000000000000002E-2</v>
      </c>
      <c r="N447" s="86">
        <v>0</v>
      </c>
      <c r="O447" s="91">
        <v>4567231</v>
      </c>
      <c r="P447" s="91">
        <f>R447*1000/O447*100</f>
        <v>100.94000000000001</v>
      </c>
      <c r="Q447" s="91">
        <v>0</v>
      </c>
      <c r="R447" s="91">
        <f>4610162.9714/1000</f>
        <v>4610.1629714000001</v>
      </c>
      <c r="S447" s="86">
        <v>0</v>
      </c>
      <c r="T447" s="86">
        <f t="shared" si="12"/>
        <v>1.6034648734999356E-3</v>
      </c>
      <c r="U447" s="86">
        <f>R447/'סכום נכסי הקרן'!$C$42</f>
        <v>1.9346540400676118E-4</v>
      </c>
    </row>
    <row r="448" spans="2:25" s="85" customFormat="1">
      <c r="B448" s="90" t="s">
        <v>1515</v>
      </c>
      <c r="C448" s="90" t="s">
        <v>1516</v>
      </c>
      <c r="D448" s="90" t="s">
        <v>98</v>
      </c>
      <c r="E448" s="90" t="s">
        <v>121</v>
      </c>
      <c r="F448" s="90" t="s">
        <v>1517</v>
      </c>
      <c r="G448" s="90" t="s">
        <v>498</v>
      </c>
      <c r="H448" s="90" t="s">
        <v>871</v>
      </c>
      <c r="I448" s="90" t="s">
        <v>209</v>
      </c>
      <c r="J448" s="90" t="s">
        <v>802</v>
      </c>
      <c r="K448" s="91">
        <v>1.76</v>
      </c>
      <c r="L448" s="90" t="s">
        <v>100</v>
      </c>
      <c r="M448" s="86">
        <v>3.5499999999999997E-2</v>
      </c>
      <c r="N448" s="86">
        <v>3.1199999999999999E-2</v>
      </c>
      <c r="O448" s="91">
        <v>20710</v>
      </c>
      <c r="P448" s="91">
        <v>102.28</v>
      </c>
      <c r="Q448" s="91">
        <v>0</v>
      </c>
      <c r="R448" s="91">
        <v>21.182188</v>
      </c>
      <c r="S448" s="86">
        <v>2.0000000000000001E-4</v>
      </c>
      <c r="T448" s="86">
        <f t="shared" si="12"/>
        <v>7.3673956024069797E-6</v>
      </c>
      <c r="U448" s="86">
        <f>R448/'סכום נכסי הקרן'!$C$42</f>
        <v>8.8891012846834228E-7</v>
      </c>
    </row>
    <row r="449" spans="2:21" s="85" customFormat="1">
      <c r="B449" s="90" t="s">
        <v>1518</v>
      </c>
      <c r="C449" s="90">
        <v>44801900</v>
      </c>
      <c r="D449" s="90" t="s">
        <v>98</v>
      </c>
      <c r="E449" s="90" t="s">
        <v>121</v>
      </c>
      <c r="F449" s="90" t="s">
        <v>1519</v>
      </c>
      <c r="G449" s="90" t="s">
        <v>828</v>
      </c>
      <c r="H449" s="90" t="s">
        <v>876</v>
      </c>
      <c r="I449" s="90" t="s">
        <v>148</v>
      </c>
      <c r="J449" s="90" t="s">
        <v>1520</v>
      </c>
      <c r="K449" s="91">
        <v>2.17</v>
      </c>
      <c r="L449" s="90" t="s">
        <v>100</v>
      </c>
      <c r="M449" s="86">
        <v>4.1000000000000002E-2</v>
      </c>
      <c r="N449" s="86">
        <v>4.2799999999999998E-2</v>
      </c>
      <c r="O449" s="91">
        <v>1000000</v>
      </c>
      <c r="P449" s="91">
        <f>R449*1000/O449*100</f>
        <v>100.32770491803279</v>
      </c>
      <c r="Q449" s="91">
        <v>0</v>
      </c>
      <c r="R449" s="91">
        <f>1007.5-4.22295081967212</f>
        <v>1003.2770491803279</v>
      </c>
      <c r="S449" s="86">
        <v>0.01</v>
      </c>
      <c r="T449" s="86">
        <f t="shared" si="12"/>
        <v>3.4895068064389752E-4</v>
      </c>
      <c r="U449" s="86">
        <f>R449/'סכום נכסי הקרן'!$C$42</f>
        <v>4.2102502851746222E-5</v>
      </c>
    </row>
    <row r="450" spans="2:21" s="85" customFormat="1">
      <c r="B450" s="90" t="s">
        <v>1521</v>
      </c>
      <c r="C450" s="90" t="s">
        <v>1522</v>
      </c>
      <c r="D450" s="90" t="s">
        <v>98</v>
      </c>
      <c r="E450" s="90" t="s">
        <v>121</v>
      </c>
      <c r="F450" s="90" t="s">
        <v>1519</v>
      </c>
      <c r="G450" s="90" t="s">
        <v>828</v>
      </c>
      <c r="H450" s="90" t="s">
        <v>876</v>
      </c>
      <c r="I450" s="90" t="s">
        <v>148</v>
      </c>
      <c r="J450" s="90" t="s">
        <v>1523</v>
      </c>
      <c r="K450" s="91">
        <v>0.37</v>
      </c>
      <c r="L450" s="90" t="s">
        <v>100</v>
      </c>
      <c r="M450" s="86">
        <v>0.05</v>
      </c>
      <c r="N450" s="86">
        <v>3.44E-2</v>
      </c>
      <c r="O450" s="91">
        <v>2250000</v>
      </c>
      <c r="P450" s="91">
        <v>102.2</v>
      </c>
      <c r="Q450" s="91">
        <v>0</v>
      </c>
      <c r="R450" s="91">
        <v>2299.5</v>
      </c>
      <c r="S450" s="86">
        <v>8.8599999999999998E-2</v>
      </c>
      <c r="T450" s="86">
        <f t="shared" si="12"/>
        <v>7.9979113525641685E-4</v>
      </c>
      <c r="U450" s="86">
        <f>R450/'סכום נכסי הקרן'!$C$42</f>
        <v>9.6498475058995461E-5</v>
      </c>
    </row>
    <row r="451" spans="2:21" s="85" customFormat="1">
      <c r="B451" s="90" t="s">
        <v>1524</v>
      </c>
      <c r="C451" s="90" t="s">
        <v>1525</v>
      </c>
      <c r="D451" s="90" t="s">
        <v>98</v>
      </c>
      <c r="E451" s="90" t="s">
        <v>121</v>
      </c>
      <c r="F451" s="90" t="s">
        <v>1526</v>
      </c>
      <c r="G451" s="90" t="s">
        <v>654</v>
      </c>
      <c r="H451" s="90" t="s">
        <v>876</v>
      </c>
      <c r="I451" s="90" t="s">
        <v>148</v>
      </c>
      <c r="J451" s="90" t="s">
        <v>420</v>
      </c>
      <c r="K451" s="91">
        <v>1.41</v>
      </c>
      <c r="L451" s="90" t="s">
        <v>100</v>
      </c>
      <c r="M451" s="86">
        <v>4.5999999999999999E-2</v>
      </c>
      <c r="N451" s="86">
        <v>4.4999999999999998E-2</v>
      </c>
      <c r="O451" s="91">
        <v>6117.6</v>
      </c>
      <c r="P451" s="91">
        <v>100.2</v>
      </c>
      <c r="Q451" s="91">
        <v>0</v>
      </c>
      <c r="R451" s="91">
        <v>6.1298351999999996</v>
      </c>
      <c r="S451" s="86">
        <v>0</v>
      </c>
      <c r="T451" s="86">
        <f t="shared" si="12"/>
        <v>2.1320234196750357E-6</v>
      </c>
      <c r="U451" s="86">
        <f>R451/'סכום נכסי הקרן'!$C$42</f>
        <v>2.5723842103194281E-7</v>
      </c>
    </row>
    <row r="452" spans="2:21" s="85" customFormat="1">
      <c r="B452" s="90" t="s">
        <v>1527</v>
      </c>
      <c r="C452" s="90" t="s">
        <v>1528</v>
      </c>
      <c r="D452" s="90" t="s">
        <v>98</v>
      </c>
      <c r="E452" s="90" t="s">
        <v>121</v>
      </c>
      <c r="F452" s="90" t="s">
        <v>870</v>
      </c>
      <c r="G452" s="90" t="s">
        <v>823</v>
      </c>
      <c r="H452" s="90" t="s">
        <v>871</v>
      </c>
      <c r="I452" s="90" t="s">
        <v>209</v>
      </c>
      <c r="J452" s="90" t="s">
        <v>824</v>
      </c>
      <c r="K452" s="91">
        <v>3.62</v>
      </c>
      <c r="L452" s="90" t="s">
        <v>100</v>
      </c>
      <c r="M452" s="86">
        <v>2.9000000000000001E-2</v>
      </c>
      <c r="N452" s="86">
        <v>3.4799999999999998E-2</v>
      </c>
      <c r="O452" s="91">
        <v>1789000</v>
      </c>
      <c r="P452" s="91">
        <v>98.79</v>
      </c>
      <c r="Q452" s="91">
        <v>0</v>
      </c>
      <c r="R452" s="91">
        <v>1767.3531</v>
      </c>
      <c r="S452" s="86">
        <v>1.1900000000000001E-2</v>
      </c>
      <c r="T452" s="86">
        <f t="shared" si="12"/>
        <v>6.1470464981428462E-4</v>
      </c>
      <c r="U452" s="86">
        <f>R452/'סכום נכסי הקרן'!$C$42</f>
        <v>7.4166940222130168E-5</v>
      </c>
    </row>
    <row r="453" spans="2:21" s="85" customFormat="1">
      <c r="B453" s="90" t="s">
        <v>1529</v>
      </c>
      <c r="C453" s="90" t="s">
        <v>1530</v>
      </c>
      <c r="D453" s="90" t="s">
        <v>98</v>
      </c>
      <c r="E453" s="90" t="s">
        <v>121</v>
      </c>
      <c r="F453" s="90" t="s">
        <v>870</v>
      </c>
      <c r="G453" s="90" t="s">
        <v>823</v>
      </c>
      <c r="H453" s="90" t="s">
        <v>871</v>
      </c>
      <c r="I453" s="90" t="s">
        <v>209</v>
      </c>
      <c r="J453" s="90" t="s">
        <v>420</v>
      </c>
      <c r="K453" s="91">
        <v>1.1599999999999999</v>
      </c>
      <c r="L453" s="90" t="s">
        <v>100</v>
      </c>
      <c r="M453" s="86">
        <v>0.05</v>
      </c>
      <c r="N453" s="86">
        <v>4.2799999999999998E-2</v>
      </c>
      <c r="O453" s="91">
        <v>4083</v>
      </c>
      <c r="P453" s="91">
        <v>102.1</v>
      </c>
      <c r="Q453" s="91">
        <v>0</v>
      </c>
      <c r="R453" s="91">
        <v>4.1687430000000001</v>
      </c>
      <c r="S453" s="86">
        <v>0</v>
      </c>
      <c r="T453" s="86">
        <f t="shared" si="12"/>
        <v>1.4499342015926249E-6</v>
      </c>
      <c r="U453" s="86">
        <f>R453/'סכום נכסי הקרן'!$C$42</f>
        <v>1.7494122305408217E-7</v>
      </c>
    </row>
    <row r="454" spans="2:21" s="85" customFormat="1">
      <c r="B454" s="90" t="s">
        <v>1531</v>
      </c>
      <c r="C454" s="90" t="s">
        <v>1532</v>
      </c>
      <c r="D454" s="90" t="s">
        <v>98</v>
      </c>
      <c r="E454" s="90" t="s">
        <v>121</v>
      </c>
      <c r="F454" s="90" t="s">
        <v>870</v>
      </c>
      <c r="G454" s="90" t="s">
        <v>823</v>
      </c>
      <c r="H454" s="90" t="s">
        <v>871</v>
      </c>
      <c r="I454" s="90" t="s">
        <v>209</v>
      </c>
      <c r="J454" s="90" t="s">
        <v>1293</v>
      </c>
      <c r="K454" s="91">
        <v>0.74</v>
      </c>
      <c r="L454" s="90" t="s">
        <v>100</v>
      </c>
      <c r="M454" s="86">
        <v>5.0999999999999997E-2</v>
      </c>
      <c r="N454" s="86">
        <v>3.2099999999999997E-2</v>
      </c>
      <c r="O454" s="91">
        <v>313976.5</v>
      </c>
      <c r="P454" s="91">
        <v>102.67</v>
      </c>
      <c r="Q454" s="91">
        <v>0</v>
      </c>
      <c r="R454" s="91">
        <v>322.35967255000003</v>
      </c>
      <c r="S454" s="86">
        <v>6.8999999999999999E-3</v>
      </c>
      <c r="T454" s="86">
        <f t="shared" si="12"/>
        <v>1.1212020372674551E-4</v>
      </c>
      <c r="U454" s="86">
        <f>R454/'סכום נכסי הקרן'!$C$42</f>
        <v>1.3527817708889813E-5</v>
      </c>
    </row>
    <row r="455" spans="2:21" s="85" customFormat="1">
      <c r="B455" s="90" t="s">
        <v>1533</v>
      </c>
      <c r="C455" s="90" t="s">
        <v>1534</v>
      </c>
      <c r="D455" s="90" t="s">
        <v>98</v>
      </c>
      <c r="E455" s="90" t="s">
        <v>121</v>
      </c>
      <c r="F455" s="90" t="s">
        <v>1535</v>
      </c>
      <c r="G455" s="90" t="s">
        <v>654</v>
      </c>
      <c r="H455" s="90" t="s">
        <v>876</v>
      </c>
      <c r="I455" s="90" t="s">
        <v>148</v>
      </c>
      <c r="J455" s="90" t="s">
        <v>420</v>
      </c>
      <c r="K455" s="91">
        <v>1.85</v>
      </c>
      <c r="L455" s="90" t="s">
        <v>100</v>
      </c>
      <c r="M455" s="86">
        <v>3.0499999999999999E-2</v>
      </c>
      <c r="N455" s="86">
        <v>5.9700000000000003E-2</v>
      </c>
      <c r="O455" s="91">
        <v>407079.15</v>
      </c>
      <c r="P455" s="91">
        <v>95.7</v>
      </c>
      <c r="Q455" s="91">
        <v>0</v>
      </c>
      <c r="R455" s="91">
        <v>389.57474654999999</v>
      </c>
      <c r="S455" s="86">
        <v>5.0000000000000001E-4</v>
      </c>
      <c r="T455" s="86">
        <f t="shared" si="12"/>
        <v>1.3549833825199188E-4</v>
      </c>
      <c r="U455" s="86">
        <f>R455/'סכום נכסי הקרן'!$C$42</f>
        <v>1.634849704873653E-5</v>
      </c>
    </row>
    <row r="456" spans="2:21" s="85" customFormat="1">
      <c r="B456" s="90" t="s">
        <v>1536</v>
      </c>
      <c r="C456" s="90" t="s">
        <v>1537</v>
      </c>
      <c r="D456" s="90" t="s">
        <v>98</v>
      </c>
      <c r="E456" s="90" t="s">
        <v>121</v>
      </c>
      <c r="F456" s="90" t="s">
        <v>1535</v>
      </c>
      <c r="G456" s="90" t="s">
        <v>654</v>
      </c>
      <c r="H456" s="90" t="s">
        <v>876</v>
      </c>
      <c r="I456" s="90" t="s">
        <v>148</v>
      </c>
      <c r="J456" s="90" t="s">
        <v>420</v>
      </c>
      <c r="K456" s="91">
        <v>0.25</v>
      </c>
      <c r="L456" s="90" t="s">
        <v>100</v>
      </c>
      <c r="M456" s="86">
        <v>4.4499999999999998E-2</v>
      </c>
      <c r="N456" s="86">
        <v>4.8300000000000003E-2</v>
      </c>
      <c r="O456" s="91">
        <v>775661.19</v>
      </c>
      <c r="P456" s="91">
        <v>101.03</v>
      </c>
      <c r="Q456" s="91">
        <v>0</v>
      </c>
      <c r="R456" s="91">
        <v>783.65050025699998</v>
      </c>
      <c r="S456" s="86">
        <v>4.3E-3</v>
      </c>
      <c r="T456" s="86">
        <f t="shared" si="12"/>
        <v>2.7256217579682757E-4</v>
      </c>
      <c r="U456" s="86">
        <f>R456/'סכום נכסי הקרן'!$C$42</f>
        <v>3.2885878779743176E-5</v>
      </c>
    </row>
    <row r="457" spans="2:21" s="85" customFormat="1">
      <c r="B457" s="90" t="s">
        <v>1538</v>
      </c>
      <c r="C457" s="90" t="s">
        <v>1539</v>
      </c>
      <c r="D457" s="90" t="s">
        <v>98</v>
      </c>
      <c r="E457" s="90" t="s">
        <v>121</v>
      </c>
      <c r="F457" s="90" t="s">
        <v>1540</v>
      </c>
      <c r="G457" s="90" t="s">
        <v>823</v>
      </c>
      <c r="H457" s="90" t="s">
        <v>876</v>
      </c>
      <c r="I457" s="90" t="s">
        <v>148</v>
      </c>
      <c r="J457" s="90" t="s">
        <v>1138</v>
      </c>
      <c r="K457" s="91">
        <v>0.82</v>
      </c>
      <c r="L457" s="90" t="s">
        <v>100</v>
      </c>
      <c r="M457" s="86">
        <v>5.1499999999999997E-2</v>
      </c>
      <c r="N457" s="86">
        <v>2.9899999999999999E-2</v>
      </c>
      <c r="O457" s="91">
        <v>687702</v>
      </c>
      <c r="P457" s="91">
        <v>102.6</v>
      </c>
      <c r="Q457" s="91">
        <v>0</v>
      </c>
      <c r="R457" s="91">
        <v>705.58225200000004</v>
      </c>
      <c r="S457" s="86">
        <v>1.2E-2</v>
      </c>
      <c r="T457" s="86">
        <f t="shared" si="12"/>
        <v>2.4540918910365698E-4</v>
      </c>
      <c r="U457" s="86">
        <f>R457/'סכום נכסי הקרן'!$C$42</f>
        <v>2.9609746182514398E-5</v>
      </c>
    </row>
    <row r="458" spans="2:21" s="85" customFormat="1">
      <c r="B458" s="90" t="s">
        <v>1541</v>
      </c>
      <c r="C458" s="90" t="s">
        <v>1542</v>
      </c>
      <c r="D458" s="90" t="s">
        <v>98</v>
      </c>
      <c r="E458" s="90" t="s">
        <v>121</v>
      </c>
      <c r="F458" s="90" t="s">
        <v>1540</v>
      </c>
      <c r="G458" s="90" t="s">
        <v>823</v>
      </c>
      <c r="H458" s="90" t="s">
        <v>876</v>
      </c>
      <c r="I458" s="90" t="s">
        <v>148</v>
      </c>
      <c r="J458" s="90" t="s">
        <v>420</v>
      </c>
      <c r="K458" s="91">
        <v>1.95</v>
      </c>
      <c r="L458" s="90" t="s">
        <v>100</v>
      </c>
      <c r="M458" s="86">
        <v>4.3999999999999997E-2</v>
      </c>
      <c r="N458" s="86">
        <v>3.3799999999999997E-2</v>
      </c>
      <c r="O458" s="91">
        <v>645797</v>
      </c>
      <c r="P458" s="91">
        <v>103.12</v>
      </c>
      <c r="Q458" s="91">
        <v>0</v>
      </c>
      <c r="R458" s="91">
        <v>665.9458664</v>
      </c>
      <c r="S458" s="86">
        <v>2.8999999999999998E-3</v>
      </c>
      <c r="T458" s="86">
        <f t="shared" si="12"/>
        <v>2.3162322266030618E-4</v>
      </c>
      <c r="U458" s="86">
        <f>R458/'סכום נכסי הקרן'!$C$42</f>
        <v>2.7946405992364222E-5</v>
      </c>
    </row>
    <row r="459" spans="2:21" s="85" customFormat="1">
      <c r="B459" s="90" t="s">
        <v>1543</v>
      </c>
      <c r="C459" s="90" t="s">
        <v>1544</v>
      </c>
      <c r="D459" s="90" t="s">
        <v>98</v>
      </c>
      <c r="E459" s="90" t="s">
        <v>121</v>
      </c>
      <c r="F459" s="90" t="s">
        <v>1545</v>
      </c>
      <c r="G459" s="90" t="s">
        <v>823</v>
      </c>
      <c r="H459" s="90" t="s">
        <v>871</v>
      </c>
      <c r="I459" s="90" t="s">
        <v>209</v>
      </c>
      <c r="J459" s="90" t="s">
        <v>1138</v>
      </c>
      <c r="K459" s="91">
        <v>0.92</v>
      </c>
      <c r="L459" s="90" t="s">
        <v>100</v>
      </c>
      <c r="M459" s="86">
        <v>4.3999999999999997E-2</v>
      </c>
      <c r="N459" s="86">
        <v>2.4299999999999999E-2</v>
      </c>
      <c r="O459" s="91">
        <v>674459.91</v>
      </c>
      <c r="P459" s="91">
        <v>102.91</v>
      </c>
      <c r="Q459" s="91">
        <v>0</v>
      </c>
      <c r="R459" s="91">
        <v>694.08669338100003</v>
      </c>
      <c r="S459" s="86">
        <v>8.0000000000000002E-3</v>
      </c>
      <c r="T459" s="86">
        <f t="shared" si="12"/>
        <v>2.41410908660823E-4</v>
      </c>
      <c r="U459" s="86">
        <f>R459/'סכום נכסי הקרן'!$C$42</f>
        <v>2.9127335277237255E-5</v>
      </c>
    </row>
    <row r="460" spans="2:21" s="85" customFormat="1">
      <c r="B460" s="90" t="s">
        <v>1546</v>
      </c>
      <c r="C460" s="90">
        <v>42502540</v>
      </c>
      <c r="D460" s="90" t="s">
        <v>98</v>
      </c>
      <c r="E460" s="90" t="s">
        <v>121</v>
      </c>
      <c r="F460" s="90" t="s">
        <v>1545</v>
      </c>
      <c r="G460" s="90" t="s">
        <v>823</v>
      </c>
      <c r="H460" s="90" t="s">
        <v>871</v>
      </c>
      <c r="I460" s="90" t="s">
        <v>209</v>
      </c>
      <c r="J460" s="90" t="s">
        <v>1547</v>
      </c>
      <c r="K460" s="91">
        <v>2.64</v>
      </c>
      <c r="L460" s="90" t="s">
        <v>100</v>
      </c>
      <c r="M460" s="86">
        <v>4.9500000000000002E-2</v>
      </c>
      <c r="N460" s="86">
        <v>3.3700000000000001E-2</v>
      </c>
      <c r="O460" s="91">
        <v>1200000</v>
      </c>
      <c r="P460" s="91">
        <f>R460*1000/O460*100</f>
        <v>104.58426229508197</v>
      </c>
      <c r="Q460" s="91">
        <v>0</v>
      </c>
      <c r="R460" s="91">
        <f>1266-10.9888524590163</f>
        <v>1255.0111475409838</v>
      </c>
      <c r="S460" s="86">
        <v>1.2E-2</v>
      </c>
      <c r="T460" s="86">
        <f t="shared" ref="T460:T523" si="14">R460/$R$11</f>
        <v>4.3650654074853744E-4</v>
      </c>
      <c r="U460" s="86">
        <f>R460/'סכום נכסי הקרן'!$C$42</f>
        <v>5.2666519643289804E-5</v>
      </c>
    </row>
    <row r="461" spans="2:21" s="85" customFormat="1">
      <c r="B461" s="90" t="s">
        <v>1548</v>
      </c>
      <c r="C461" s="90" t="s">
        <v>1549</v>
      </c>
      <c r="D461" s="90" t="s">
        <v>98</v>
      </c>
      <c r="E461" s="90" t="s">
        <v>121</v>
      </c>
      <c r="F461" s="90" t="s">
        <v>1550</v>
      </c>
      <c r="G461" s="90" t="s">
        <v>828</v>
      </c>
      <c r="H461" s="90" t="s">
        <v>876</v>
      </c>
      <c r="I461" s="90" t="s">
        <v>148</v>
      </c>
      <c r="J461" s="90" t="s">
        <v>420</v>
      </c>
      <c r="K461" s="91">
        <v>1.2</v>
      </c>
      <c r="L461" s="90" t="s">
        <v>100</v>
      </c>
      <c r="M461" s="86">
        <v>3.95E-2</v>
      </c>
      <c r="N461" s="86">
        <v>3.1300000000000001E-2</v>
      </c>
      <c r="O461" s="91">
        <v>3114.4</v>
      </c>
      <c r="P461" s="91">
        <v>101.14</v>
      </c>
      <c r="Q461" s="91">
        <v>0</v>
      </c>
      <c r="R461" s="91">
        <v>3.1499041600000002</v>
      </c>
      <c r="S461" s="86">
        <v>0</v>
      </c>
      <c r="T461" s="86">
        <f t="shared" si="14"/>
        <v>1.0955709606763688E-6</v>
      </c>
      <c r="U461" s="86">
        <f>R461/'סכום נכסי הקרן'!$C$42</f>
        <v>1.3218566993780651E-7</v>
      </c>
    </row>
    <row r="462" spans="2:21" s="85" customFormat="1">
      <c r="B462" s="90" t="s">
        <v>1551</v>
      </c>
      <c r="C462" s="90" t="s">
        <v>1552</v>
      </c>
      <c r="D462" s="90" t="s">
        <v>98</v>
      </c>
      <c r="E462" s="90" t="s">
        <v>121</v>
      </c>
      <c r="F462" s="90" t="s">
        <v>1550</v>
      </c>
      <c r="G462" s="90" t="s">
        <v>828</v>
      </c>
      <c r="H462" s="90" t="s">
        <v>876</v>
      </c>
      <c r="I462" s="90" t="s">
        <v>148</v>
      </c>
      <c r="J462" s="90" t="s">
        <v>697</v>
      </c>
      <c r="K462" s="91">
        <v>2.4</v>
      </c>
      <c r="L462" s="90" t="s">
        <v>100</v>
      </c>
      <c r="M462" s="86">
        <v>2.9000000000000001E-2</v>
      </c>
      <c r="N462" s="86">
        <v>3.9E-2</v>
      </c>
      <c r="O462" s="91">
        <v>1497000</v>
      </c>
      <c r="P462" s="91">
        <v>98.45</v>
      </c>
      <c r="Q462" s="91">
        <v>0</v>
      </c>
      <c r="R462" s="91">
        <v>1473.7964999999999</v>
      </c>
      <c r="S462" s="86">
        <v>0.01</v>
      </c>
      <c r="T462" s="86">
        <f t="shared" si="14"/>
        <v>5.1260246830699444E-4</v>
      </c>
      <c r="U462" s="86">
        <f>R462/'סכום נכסי הקרן'!$C$42</f>
        <v>6.1847842921193652E-5</v>
      </c>
    </row>
    <row r="463" spans="2:21" s="85" customFormat="1">
      <c r="B463" s="90" t="s">
        <v>1553</v>
      </c>
      <c r="C463" s="90" t="s">
        <v>1554</v>
      </c>
      <c r="D463" s="90" t="s">
        <v>98</v>
      </c>
      <c r="E463" s="90" t="s">
        <v>121</v>
      </c>
      <c r="F463" s="90" t="s">
        <v>1555</v>
      </c>
      <c r="G463" s="90" t="s">
        <v>684</v>
      </c>
      <c r="H463" s="90" t="s">
        <v>1556</v>
      </c>
      <c r="I463" s="90" t="s">
        <v>148</v>
      </c>
      <c r="J463" s="90" t="s">
        <v>420</v>
      </c>
      <c r="K463" s="91">
        <v>2.57</v>
      </c>
      <c r="L463" s="90" t="s">
        <v>100</v>
      </c>
      <c r="M463" s="86">
        <v>5.45E-2</v>
      </c>
      <c r="N463" s="86">
        <v>4.4499999999999998E-2</v>
      </c>
      <c r="O463" s="91">
        <v>4391</v>
      </c>
      <c r="P463" s="91">
        <v>103.98</v>
      </c>
      <c r="Q463" s="91">
        <v>0</v>
      </c>
      <c r="R463" s="91">
        <v>4.5657617999999998</v>
      </c>
      <c r="S463" s="86">
        <v>0</v>
      </c>
      <c r="T463" s="86">
        <f t="shared" si="14"/>
        <v>1.5880216626798787E-6</v>
      </c>
      <c r="U463" s="86">
        <f>R463/'סכום נכסי הקרן'!$C$42</f>
        <v>1.9160210966845585E-7</v>
      </c>
    </row>
    <row r="464" spans="2:21" s="85" customFormat="1">
      <c r="B464" s="90" t="s">
        <v>1557</v>
      </c>
      <c r="C464" s="90" t="s">
        <v>1558</v>
      </c>
      <c r="D464" s="90" t="s">
        <v>98</v>
      </c>
      <c r="E464" s="90" t="s">
        <v>121</v>
      </c>
      <c r="F464" s="90" t="s">
        <v>1559</v>
      </c>
      <c r="G464" s="90" t="s">
        <v>823</v>
      </c>
      <c r="H464" s="90" t="s">
        <v>882</v>
      </c>
      <c r="I464" s="90" t="s">
        <v>209</v>
      </c>
      <c r="J464" s="90" t="s">
        <v>270</v>
      </c>
      <c r="K464" s="91">
        <v>1.92</v>
      </c>
      <c r="L464" s="90" t="s">
        <v>100</v>
      </c>
      <c r="M464" s="86">
        <v>4.8000000000000001E-2</v>
      </c>
      <c r="N464" s="86">
        <v>3.5200000000000002E-2</v>
      </c>
      <c r="O464" s="91">
        <v>3097040</v>
      </c>
      <c r="P464" s="91">
        <v>102.49</v>
      </c>
      <c r="Q464" s="91">
        <v>0</v>
      </c>
      <c r="R464" s="91">
        <v>3174.1562960000001</v>
      </c>
      <c r="S464" s="86">
        <v>1.8200000000000001E-2</v>
      </c>
      <c r="T464" s="86">
        <f t="shared" si="14"/>
        <v>1.1040061176165006E-3</v>
      </c>
      <c r="U464" s="86">
        <f>R464/'סכום נכסי הקרן'!$C$42</f>
        <v>1.3320341037743397E-4</v>
      </c>
    </row>
    <row r="465" spans="2:21" s="85" customFormat="1">
      <c r="B465" s="90" t="s">
        <v>1560</v>
      </c>
      <c r="C465" s="90" t="s">
        <v>1561</v>
      </c>
      <c r="D465" s="90" t="s">
        <v>98</v>
      </c>
      <c r="E465" s="90" t="s">
        <v>121</v>
      </c>
      <c r="F465" s="90" t="s">
        <v>1562</v>
      </c>
      <c r="G465" s="90" t="s">
        <v>654</v>
      </c>
      <c r="H465" s="90" t="s">
        <v>1556</v>
      </c>
      <c r="I465" s="90" t="s">
        <v>148</v>
      </c>
      <c r="J465" s="90" t="s">
        <v>420</v>
      </c>
      <c r="K465" s="91">
        <v>1.53</v>
      </c>
      <c r="L465" s="90" t="s">
        <v>100</v>
      </c>
      <c r="M465" s="86">
        <v>6.6500000000000004E-2</v>
      </c>
      <c r="N465" s="86">
        <v>6.9599999999999995E-2</v>
      </c>
      <c r="O465" s="91">
        <v>7826.16</v>
      </c>
      <c r="P465" s="91">
        <v>102.45</v>
      </c>
      <c r="Q465" s="91">
        <v>0</v>
      </c>
      <c r="R465" s="91">
        <v>8.0179009200000007</v>
      </c>
      <c r="S465" s="86">
        <v>0</v>
      </c>
      <c r="T465" s="86">
        <f t="shared" si="14"/>
        <v>2.7887132329551074E-6</v>
      </c>
      <c r="U465" s="86">
        <f>R465/'סכום נכסי הקרן'!$C$42</f>
        <v>3.3647106412442569E-7</v>
      </c>
    </row>
    <row r="466" spans="2:21" s="85" customFormat="1">
      <c r="B466" s="90" t="s">
        <v>1563</v>
      </c>
      <c r="C466" s="90" t="s">
        <v>1564</v>
      </c>
      <c r="D466" s="90" t="s">
        <v>98</v>
      </c>
      <c r="E466" s="90" t="s">
        <v>121</v>
      </c>
      <c r="F466" s="90" t="s">
        <v>1565</v>
      </c>
      <c r="G466" s="90" t="s">
        <v>646</v>
      </c>
      <c r="H466" s="90" t="s">
        <v>882</v>
      </c>
      <c r="I466" s="90" t="s">
        <v>209</v>
      </c>
      <c r="J466" s="90" t="s">
        <v>1566</v>
      </c>
      <c r="K466" s="91">
        <v>0</v>
      </c>
      <c r="L466" s="90" t="s">
        <v>100</v>
      </c>
      <c r="M466" s="86">
        <v>4.8500000000000001E-2</v>
      </c>
      <c r="N466" s="86">
        <v>-0.33610000000000001</v>
      </c>
      <c r="O466" s="91">
        <v>236260.09</v>
      </c>
      <c r="P466" s="91">
        <v>102.54</v>
      </c>
      <c r="Q466" s="91">
        <v>0</v>
      </c>
      <c r="R466" s="91">
        <v>242.261096286</v>
      </c>
      <c r="S466" s="86">
        <v>3.15E-2</v>
      </c>
      <c r="T466" s="86">
        <f t="shared" si="14"/>
        <v>8.4261046848029591E-5</v>
      </c>
      <c r="U466" s="86">
        <f>R466/'סכום נכסי הקרן'!$C$42</f>
        <v>1.0166482434320275E-5</v>
      </c>
    </row>
    <row r="467" spans="2:21" s="85" customFormat="1">
      <c r="B467" s="90" t="s">
        <v>1567</v>
      </c>
      <c r="C467" s="90" t="s">
        <v>1568</v>
      </c>
      <c r="D467" s="90" t="s">
        <v>98</v>
      </c>
      <c r="E467" s="90" t="s">
        <v>121</v>
      </c>
      <c r="F467" s="90" t="s">
        <v>881</v>
      </c>
      <c r="G467" s="90" t="s">
        <v>762</v>
      </c>
      <c r="H467" s="90" t="s">
        <v>882</v>
      </c>
      <c r="I467" s="90" t="s">
        <v>209</v>
      </c>
      <c r="J467" s="90" t="s">
        <v>420</v>
      </c>
      <c r="K467" s="91">
        <v>2.56</v>
      </c>
      <c r="L467" s="90" t="s">
        <v>100</v>
      </c>
      <c r="M467" s="86">
        <v>4.8000000000000001E-2</v>
      </c>
      <c r="N467" s="86">
        <v>3.8100000000000002E-2</v>
      </c>
      <c r="O467" s="91">
        <v>6990426.6799999997</v>
      </c>
      <c r="P467" s="91">
        <v>103.81</v>
      </c>
      <c r="Q467" s="91">
        <v>0</v>
      </c>
      <c r="R467" s="91">
        <v>7256.761936508</v>
      </c>
      <c r="S467" s="86">
        <v>4.8999999999999998E-3</v>
      </c>
      <c r="T467" s="86">
        <f t="shared" si="14"/>
        <v>2.5239808077779026E-3</v>
      </c>
      <c r="U467" s="86">
        <f>R467/'סכום נכסי הקרן'!$C$42</f>
        <v>3.0452988073023912E-4</v>
      </c>
    </row>
    <row r="468" spans="2:21" s="85" customFormat="1">
      <c r="B468" s="90" t="s">
        <v>1569</v>
      </c>
      <c r="C468" s="90" t="s">
        <v>1570</v>
      </c>
      <c r="D468" s="90" t="s">
        <v>98</v>
      </c>
      <c r="E468" s="90" t="s">
        <v>121</v>
      </c>
      <c r="F468" s="90" t="s">
        <v>881</v>
      </c>
      <c r="G468" s="90" t="s">
        <v>762</v>
      </c>
      <c r="H468" s="90" t="s">
        <v>882</v>
      </c>
      <c r="I468" s="90" t="s">
        <v>209</v>
      </c>
      <c r="J468" s="90" t="s">
        <v>808</v>
      </c>
      <c r="K468" s="91">
        <v>4.34</v>
      </c>
      <c r="L468" s="90" t="s">
        <v>100</v>
      </c>
      <c r="M468" s="86">
        <v>3.4000000000000002E-2</v>
      </c>
      <c r="N468" s="86">
        <v>4.2700000000000002E-2</v>
      </c>
      <c r="O468" s="91">
        <v>11280</v>
      </c>
      <c r="P468" s="91">
        <v>97.35</v>
      </c>
      <c r="Q468" s="91">
        <v>0</v>
      </c>
      <c r="R468" s="91">
        <v>10.98108</v>
      </c>
      <c r="S468" s="86">
        <v>0</v>
      </c>
      <c r="T468" s="86">
        <f t="shared" si="14"/>
        <v>3.8193391778828151E-6</v>
      </c>
      <c r="U468" s="86">
        <f>R468/'סכום נכסי הקרן'!$C$42</f>
        <v>4.6082081952634656E-7</v>
      </c>
    </row>
    <row r="469" spans="2:21" s="85" customFormat="1">
      <c r="B469" s="90" t="s">
        <v>1571</v>
      </c>
      <c r="C469" s="90" t="s">
        <v>1572</v>
      </c>
      <c r="D469" s="90" t="s">
        <v>98</v>
      </c>
      <c r="E469" s="90" t="s">
        <v>121</v>
      </c>
      <c r="F469" s="90" t="s">
        <v>1573</v>
      </c>
      <c r="G469" s="90" t="s">
        <v>654</v>
      </c>
      <c r="H469" s="90" t="s">
        <v>882</v>
      </c>
      <c r="I469" s="90" t="s">
        <v>209</v>
      </c>
      <c r="J469" s="90" t="s">
        <v>420</v>
      </c>
      <c r="K469" s="91">
        <v>1.1100000000000001</v>
      </c>
      <c r="L469" s="90" t="s">
        <v>100</v>
      </c>
      <c r="M469" s="86">
        <v>5.7000000000000002E-2</v>
      </c>
      <c r="N469" s="86">
        <v>0.11559999999999999</v>
      </c>
      <c r="O469" s="91">
        <v>7290.67</v>
      </c>
      <c r="P469" s="91">
        <v>96.02</v>
      </c>
      <c r="Q469" s="91">
        <v>0</v>
      </c>
      <c r="R469" s="91">
        <v>7.000501334</v>
      </c>
      <c r="S469" s="86">
        <v>0</v>
      </c>
      <c r="T469" s="86">
        <f t="shared" si="14"/>
        <v>2.4348505802495847E-6</v>
      </c>
      <c r="U469" s="86">
        <f>R469/'סכום נכסי הקרן'!$C$42</f>
        <v>2.9377590927569621E-7</v>
      </c>
    </row>
    <row r="470" spans="2:21" s="85" customFormat="1">
      <c r="B470" s="90" t="s">
        <v>1574</v>
      </c>
      <c r="C470" s="90" t="s">
        <v>1575</v>
      </c>
      <c r="D470" s="90" t="s">
        <v>98</v>
      </c>
      <c r="E470" s="90" t="s">
        <v>121</v>
      </c>
      <c r="F470" s="90" t="s">
        <v>1576</v>
      </c>
      <c r="G470" s="90" t="s">
        <v>823</v>
      </c>
      <c r="H470" s="90" t="s">
        <v>1556</v>
      </c>
      <c r="I470" s="90" t="s">
        <v>148</v>
      </c>
      <c r="J470" s="90" t="s">
        <v>1577</v>
      </c>
      <c r="K470" s="91">
        <v>1.95</v>
      </c>
      <c r="L470" s="90" t="s">
        <v>100</v>
      </c>
      <c r="M470" s="86">
        <v>5.7000000000000002E-2</v>
      </c>
      <c r="N470" s="86">
        <v>2.8299999999999999E-2</v>
      </c>
      <c r="O470" s="91">
        <v>543368.43000000005</v>
      </c>
      <c r="P470" s="91">
        <v>106.97</v>
      </c>
      <c r="Q470" s="91">
        <v>0</v>
      </c>
      <c r="R470" s="91">
        <v>581.24120957100001</v>
      </c>
      <c r="S470" s="86">
        <v>6.4999999999999997E-3</v>
      </c>
      <c r="T470" s="86">
        <f t="shared" si="14"/>
        <v>2.0216202081348248E-4</v>
      </c>
      <c r="U470" s="86">
        <f>R470/'סכום נכסי הקרן'!$C$42</f>
        <v>2.4391776631897153E-5</v>
      </c>
    </row>
    <row r="471" spans="2:21" s="85" customFormat="1">
      <c r="B471" s="90" t="s">
        <v>1578</v>
      </c>
      <c r="C471" s="90" t="s">
        <v>1579</v>
      </c>
      <c r="D471" s="90" t="s">
        <v>98</v>
      </c>
      <c r="E471" s="90" t="s">
        <v>121</v>
      </c>
      <c r="F471" s="90" t="s">
        <v>1580</v>
      </c>
      <c r="G471" s="90" t="s">
        <v>654</v>
      </c>
      <c r="H471" s="90" t="s">
        <v>882</v>
      </c>
      <c r="I471" s="90" t="s">
        <v>209</v>
      </c>
      <c r="J471" s="90" t="s">
        <v>420</v>
      </c>
      <c r="K471" s="91">
        <v>2.1800000000000002</v>
      </c>
      <c r="L471" s="90" t="s">
        <v>100</v>
      </c>
      <c r="M471" s="86">
        <v>7.0000000000000007E-2</v>
      </c>
      <c r="N471" s="86">
        <v>0.10589999999999999</v>
      </c>
      <c r="O471" s="91">
        <v>5899.17</v>
      </c>
      <c r="P471" s="91">
        <v>96.16</v>
      </c>
      <c r="Q471" s="91">
        <v>0</v>
      </c>
      <c r="R471" s="91">
        <v>5.6726418719999998</v>
      </c>
      <c r="S471" s="86">
        <v>0</v>
      </c>
      <c r="T471" s="86">
        <f t="shared" si="14"/>
        <v>1.9730066026135966E-6</v>
      </c>
      <c r="U471" s="86">
        <f>R471/'סכום נכסי הקרן'!$C$42</f>
        <v>2.3805231146066769E-7</v>
      </c>
    </row>
    <row r="472" spans="2:21" s="85" customFormat="1">
      <c r="B472" s="90" t="s">
        <v>1581</v>
      </c>
      <c r="C472" s="90" t="s">
        <v>1582</v>
      </c>
      <c r="D472" s="90" t="s">
        <v>98</v>
      </c>
      <c r="E472" s="90" t="s">
        <v>121</v>
      </c>
      <c r="F472" s="90" t="s">
        <v>1341</v>
      </c>
      <c r="G472" s="90" t="s">
        <v>1017</v>
      </c>
      <c r="H472" s="90" t="s">
        <v>1583</v>
      </c>
      <c r="I472" s="90" t="s">
        <v>209</v>
      </c>
      <c r="J472" s="90" t="s">
        <v>1293</v>
      </c>
      <c r="K472" s="91">
        <v>3.93</v>
      </c>
      <c r="L472" s="90" t="s">
        <v>100</v>
      </c>
      <c r="M472" s="86">
        <v>5.4800000000000001E-2</v>
      </c>
      <c r="N472" s="86">
        <v>5.3800000000000001E-2</v>
      </c>
      <c r="O472" s="91">
        <v>1315840</v>
      </c>
      <c r="P472" s="91">
        <v>102.01</v>
      </c>
      <c r="Q472" s="91">
        <v>0</v>
      </c>
      <c r="R472" s="91">
        <v>1342.288384</v>
      </c>
      <c r="S472" s="86">
        <v>1E-3</v>
      </c>
      <c r="T472" s="86">
        <f t="shared" si="14"/>
        <v>4.6686251379902635E-4</v>
      </c>
      <c r="U472" s="86">
        <f>R472/'סכום נכסי הקרן'!$C$42</f>
        <v>5.6329107260449372E-5</v>
      </c>
    </row>
    <row r="473" spans="2:21" s="85" customFormat="1">
      <c r="B473" s="90" t="s">
        <v>1584</v>
      </c>
      <c r="C473" s="90" t="s">
        <v>1585</v>
      </c>
      <c r="D473" s="90" t="s">
        <v>98</v>
      </c>
      <c r="E473" s="90" t="s">
        <v>121</v>
      </c>
      <c r="F473" s="90" t="s">
        <v>1341</v>
      </c>
      <c r="G473" s="90" t="s">
        <v>1017</v>
      </c>
      <c r="H473" s="90" t="s">
        <v>1583</v>
      </c>
      <c r="I473" s="90" t="s">
        <v>209</v>
      </c>
      <c r="J473" s="90" t="s">
        <v>1586</v>
      </c>
      <c r="K473" s="91">
        <v>1.82</v>
      </c>
      <c r="L473" s="90" t="s">
        <v>100</v>
      </c>
      <c r="M473" s="86">
        <v>4.2999999999999997E-2</v>
      </c>
      <c r="N473" s="86">
        <v>3.0499999999999999E-2</v>
      </c>
      <c r="O473" s="91">
        <v>2524025.79</v>
      </c>
      <c r="P473" s="91">
        <v>103.5</v>
      </c>
      <c r="Q473" s="91">
        <v>0</v>
      </c>
      <c r="R473" s="91">
        <v>2612.36669265</v>
      </c>
      <c r="S473" s="86">
        <v>1.8E-3</v>
      </c>
      <c r="T473" s="86">
        <f t="shared" si="14"/>
        <v>9.0860957722139351E-4</v>
      </c>
      <c r="U473" s="86">
        <f>R473/'סכום נכסי הקרן'!$C$42</f>
        <v>1.0962792004159013E-4</v>
      </c>
    </row>
    <row r="474" spans="2:21" s="85" customFormat="1">
      <c r="B474" s="90" t="s">
        <v>1587</v>
      </c>
      <c r="C474" s="90" t="s">
        <v>1588</v>
      </c>
      <c r="D474" s="90" t="s">
        <v>98</v>
      </c>
      <c r="E474" s="90" t="s">
        <v>121</v>
      </c>
      <c r="F474" s="90" t="s">
        <v>1589</v>
      </c>
      <c r="G474" s="90" t="s">
        <v>130</v>
      </c>
      <c r="H474" s="90" t="s">
        <v>1590</v>
      </c>
      <c r="I474" s="90" t="s">
        <v>148</v>
      </c>
      <c r="J474" s="90" t="s">
        <v>1591</v>
      </c>
      <c r="K474" s="91">
        <v>2.54</v>
      </c>
      <c r="L474" s="90" t="s">
        <v>100</v>
      </c>
      <c r="M474" s="86">
        <v>3.85E-2</v>
      </c>
      <c r="N474" s="86">
        <v>3.3099999999999997E-2</v>
      </c>
      <c r="O474" s="91">
        <v>3321504.19</v>
      </c>
      <c r="P474" s="91">
        <v>102.33</v>
      </c>
      <c r="Q474" s="91">
        <v>0</v>
      </c>
      <c r="R474" s="91">
        <v>3398.8952376269999</v>
      </c>
      <c r="S474" s="86">
        <v>5.4999999999999997E-3</v>
      </c>
      <c r="T474" s="86">
        <f t="shared" si="14"/>
        <v>1.1821727683058608E-3</v>
      </c>
      <c r="U474" s="86">
        <f>R474/'סכום נכסי הקרן'!$C$42</f>
        <v>1.4263457591488912E-4</v>
      </c>
    </row>
    <row r="475" spans="2:21" s="85" customFormat="1">
      <c r="B475" s="90" t="s">
        <v>1592</v>
      </c>
      <c r="C475" s="90" t="s">
        <v>1593</v>
      </c>
      <c r="D475" s="90" t="s">
        <v>98</v>
      </c>
      <c r="E475" s="90" t="s">
        <v>121</v>
      </c>
      <c r="F475" s="90" t="s">
        <v>1594</v>
      </c>
      <c r="G475" s="90" t="s">
        <v>654</v>
      </c>
      <c r="H475" s="90" t="s">
        <v>1595</v>
      </c>
      <c r="I475" s="90" t="s">
        <v>148</v>
      </c>
      <c r="J475" s="90" t="s">
        <v>1596</v>
      </c>
      <c r="K475" s="91">
        <v>0</v>
      </c>
      <c r="L475" s="90" t="s">
        <v>100</v>
      </c>
      <c r="M475" s="86">
        <v>0.03</v>
      </c>
      <c r="N475" s="86">
        <v>0</v>
      </c>
      <c r="O475" s="91">
        <v>811218.1</v>
      </c>
      <c r="P475" s="91">
        <v>18.809999999999999</v>
      </c>
      <c r="Q475" s="91">
        <v>0</v>
      </c>
      <c r="R475" s="91">
        <v>152.59012461</v>
      </c>
      <c r="S475" s="86">
        <v>9.9000000000000008E-3</v>
      </c>
      <c r="T475" s="86">
        <f t="shared" si="14"/>
        <v>5.3072506627853882E-5</v>
      </c>
      <c r="U475" s="86">
        <f>R475/'סכום נכסי הקרן'!$C$42</f>
        <v>6.40344176296025E-6</v>
      </c>
    </row>
    <row r="476" spans="2:21" s="85" customFormat="1">
      <c r="B476" s="90" t="s">
        <v>1597</v>
      </c>
      <c r="C476" s="90" t="s">
        <v>1598</v>
      </c>
      <c r="D476" s="90" t="s">
        <v>98</v>
      </c>
      <c r="E476" s="90" t="s">
        <v>121</v>
      </c>
      <c r="F476" s="90" t="s">
        <v>1594</v>
      </c>
      <c r="G476" s="90" t="s">
        <v>654</v>
      </c>
      <c r="H476" s="90" t="s">
        <v>1595</v>
      </c>
      <c r="I476" s="90" t="s">
        <v>148</v>
      </c>
      <c r="J476" s="90" t="s">
        <v>1596</v>
      </c>
      <c r="K476" s="91">
        <v>1.8</v>
      </c>
      <c r="L476" s="90" t="s">
        <v>100</v>
      </c>
      <c r="M476" s="86">
        <v>3.95E-2</v>
      </c>
      <c r="N476" s="86">
        <v>0.249</v>
      </c>
      <c r="O476" s="91">
        <v>4559000.3099999996</v>
      </c>
      <c r="P476" s="91">
        <v>72</v>
      </c>
      <c r="Q476" s="91">
        <v>0</v>
      </c>
      <c r="R476" s="91">
        <v>3282.4802232000002</v>
      </c>
      <c r="S476" s="86">
        <v>7.9000000000000008E-3</v>
      </c>
      <c r="T476" s="86">
        <f t="shared" si="14"/>
        <v>1.1416823588475166E-3</v>
      </c>
      <c r="U476" s="86">
        <f>R476/'סכום נכסי הקרן'!$C$42</f>
        <v>1.3774922198308811E-4</v>
      </c>
    </row>
    <row r="477" spans="2:21" s="85" customFormat="1">
      <c r="B477" s="90" t="s">
        <v>1599</v>
      </c>
      <c r="C477" s="90" t="s">
        <v>1600</v>
      </c>
      <c r="D477" s="90" t="s">
        <v>98</v>
      </c>
      <c r="E477" s="90" t="s">
        <v>121</v>
      </c>
      <c r="F477" s="90" t="s">
        <v>1594</v>
      </c>
      <c r="G477" s="90" t="s">
        <v>654</v>
      </c>
      <c r="H477" s="90" t="s">
        <v>1601</v>
      </c>
      <c r="I477" s="90" t="s">
        <v>148</v>
      </c>
      <c r="J477" s="90" t="s">
        <v>1602</v>
      </c>
      <c r="K477" s="91">
        <v>0</v>
      </c>
      <c r="L477" s="90" t="s">
        <v>100</v>
      </c>
      <c r="M477" s="86">
        <v>6.8500000000000005E-2</v>
      </c>
      <c r="N477" s="86">
        <v>0</v>
      </c>
      <c r="O477" s="91">
        <v>2230.37</v>
      </c>
      <c r="P477" s="91">
        <v>18.559999999999999</v>
      </c>
      <c r="Q477" s="91">
        <v>0</v>
      </c>
      <c r="R477" s="91">
        <v>0.41395667200000003</v>
      </c>
      <c r="S477" s="86">
        <v>0</v>
      </c>
      <c r="T477" s="86">
        <f t="shared" si="14"/>
        <v>1.4397863737588527E-7</v>
      </c>
      <c r="U477" s="86">
        <f>R477/'סכום נכסי הקרן'!$C$42</f>
        <v>1.7371684100237777E-8</v>
      </c>
    </row>
    <row r="478" spans="2:21" s="85" customFormat="1">
      <c r="B478" s="90" t="s">
        <v>1603</v>
      </c>
      <c r="C478" s="90" t="s">
        <v>1604</v>
      </c>
      <c r="D478" s="90" t="s">
        <v>98</v>
      </c>
      <c r="E478" s="90" t="s">
        <v>121</v>
      </c>
      <c r="F478" s="90" t="s">
        <v>1605</v>
      </c>
      <c r="G478" s="90" t="s">
        <v>654</v>
      </c>
      <c r="H478" s="90" t="s">
        <v>217</v>
      </c>
      <c r="I478" s="90" t="s">
        <v>218</v>
      </c>
      <c r="J478" s="90" t="s">
        <v>297</v>
      </c>
      <c r="K478" s="91">
        <v>3.91</v>
      </c>
      <c r="L478" s="90" t="s">
        <v>100</v>
      </c>
      <c r="M478" s="86">
        <v>4.4999999999999998E-2</v>
      </c>
      <c r="N478" s="86">
        <v>4.4200000000000003E-2</v>
      </c>
      <c r="O478" s="91">
        <v>5000000</v>
      </c>
      <c r="P478" s="91">
        <v>100.93</v>
      </c>
      <c r="Q478" s="91">
        <v>0</v>
      </c>
      <c r="R478" s="91">
        <v>5046.5</v>
      </c>
      <c r="S478" s="86">
        <v>1.3899999999999999E-2</v>
      </c>
      <c r="T478" s="86">
        <f t="shared" si="14"/>
        <v>1.7552276425620819E-3</v>
      </c>
      <c r="U478" s="86">
        <f>R478/'סכום נכסי הקרן'!$C$42</f>
        <v>2.1177627935865215E-4</v>
      </c>
    </row>
    <row r="479" spans="2:21" s="85" customFormat="1">
      <c r="B479" s="90" t="s">
        <v>1606</v>
      </c>
      <c r="C479" s="90" t="s">
        <v>1607</v>
      </c>
      <c r="D479" s="90" t="s">
        <v>98</v>
      </c>
      <c r="E479" s="90" t="s">
        <v>121</v>
      </c>
      <c r="F479" s="90" t="s">
        <v>1608</v>
      </c>
      <c r="G479" s="90" t="s">
        <v>762</v>
      </c>
      <c r="H479" s="90" t="s">
        <v>217</v>
      </c>
      <c r="I479" s="90" t="s">
        <v>218</v>
      </c>
      <c r="J479" s="90" t="s">
        <v>1609</v>
      </c>
      <c r="K479" s="91">
        <v>0.52</v>
      </c>
      <c r="L479" s="90" t="s">
        <v>100</v>
      </c>
      <c r="M479" s="86">
        <v>5.4899999999999997E-2</v>
      </c>
      <c r="N479" s="86">
        <v>5.9200000000000003E-2</v>
      </c>
      <c r="O479" s="91">
        <v>6864663.5199999996</v>
      </c>
      <c r="P479" s="91">
        <v>102.33</v>
      </c>
      <c r="Q479" s="91">
        <v>0</v>
      </c>
      <c r="R479" s="91">
        <v>7024.6101800160004</v>
      </c>
      <c r="S479" s="86">
        <v>3.5499999999999997E-2</v>
      </c>
      <c r="T479" s="86">
        <f t="shared" si="14"/>
        <v>2.4432358993732462E-3</v>
      </c>
      <c r="U479" s="86">
        <f>R479/'סכום נכסי הקרן'!$C$42</f>
        <v>2.9478763655378979E-4</v>
      </c>
    </row>
    <row r="480" spans="2:21" s="85" customFormat="1">
      <c r="B480" s="90" t="s">
        <v>1610</v>
      </c>
      <c r="C480" s="90" t="s">
        <v>1611</v>
      </c>
      <c r="D480" s="90" t="s">
        <v>98</v>
      </c>
      <c r="E480" s="90" t="s">
        <v>121</v>
      </c>
      <c r="F480" s="90" t="s">
        <v>1612</v>
      </c>
      <c r="G480" s="90" t="s">
        <v>885</v>
      </c>
      <c r="H480" s="90" t="s">
        <v>217</v>
      </c>
      <c r="I480" s="90" t="s">
        <v>218</v>
      </c>
      <c r="J480" s="90" t="s">
        <v>1613</v>
      </c>
      <c r="K480" s="91">
        <v>4.03</v>
      </c>
      <c r="L480" s="90" t="s">
        <v>100</v>
      </c>
      <c r="M480" s="86">
        <v>2.5000000000000001E-2</v>
      </c>
      <c r="N480" s="86">
        <v>3.56E-2</v>
      </c>
      <c r="O480" s="91">
        <v>1494000</v>
      </c>
      <c r="P480" s="91">
        <v>96.7</v>
      </c>
      <c r="Q480" s="91">
        <v>0</v>
      </c>
      <c r="R480" s="91">
        <v>1444.6980000000001</v>
      </c>
      <c r="S480" s="86">
        <v>6.0000000000000001E-3</v>
      </c>
      <c r="T480" s="86">
        <f t="shared" si="14"/>
        <v>5.024816932040335E-4</v>
      </c>
      <c r="U480" s="86">
        <f>R480/'סכום נכסי הקרן'!$C$42</f>
        <v>6.0626724905753702E-5</v>
      </c>
    </row>
    <row r="481" spans="2:21" s="85" customFormat="1">
      <c r="B481" s="90" t="s">
        <v>1614</v>
      </c>
      <c r="C481" s="90">
        <v>11781510</v>
      </c>
      <c r="D481" s="90" t="s">
        <v>98</v>
      </c>
      <c r="E481" s="90" t="s">
        <v>121</v>
      </c>
      <c r="F481" s="90" t="s">
        <v>1589</v>
      </c>
      <c r="G481" s="90" t="s">
        <v>130</v>
      </c>
      <c r="H481" s="90" t="s">
        <v>217</v>
      </c>
      <c r="I481" s="90" t="s">
        <v>218</v>
      </c>
      <c r="J481" s="90" t="s">
        <v>1615</v>
      </c>
      <c r="K481" s="91">
        <v>4.28</v>
      </c>
      <c r="L481" s="90" t="s">
        <v>100</v>
      </c>
      <c r="M481" s="86">
        <v>3.6499999999999998E-2</v>
      </c>
      <c r="N481" s="86">
        <v>4.0300000000000002E-2</v>
      </c>
      <c r="O481" s="91">
        <v>2000000</v>
      </c>
      <c r="P481" s="91">
        <f t="shared" ref="P481:P482" si="15">R481*1000/O481*100</f>
        <v>99.297377049180497</v>
      </c>
      <c r="Q481" s="91">
        <v>0</v>
      </c>
      <c r="R481" s="91">
        <f>1985947.54098361/1000</f>
        <v>1985.94754098361</v>
      </c>
      <c r="S481" s="86">
        <v>5.1999999999999998E-3</v>
      </c>
      <c r="T481" s="86">
        <f t="shared" si="14"/>
        <v>6.9073417628309232E-4</v>
      </c>
      <c r="U481" s="86">
        <f>R481/'סכום נכסי הקרן'!$C$42</f>
        <v>8.3340251903492177E-5</v>
      </c>
    </row>
    <row r="482" spans="2:21" s="85" customFormat="1">
      <c r="B482" s="90" t="s">
        <v>1614</v>
      </c>
      <c r="C482" s="90">
        <v>117815</v>
      </c>
      <c r="D482" s="90" t="s">
        <v>98</v>
      </c>
      <c r="E482" s="90" t="s">
        <v>121</v>
      </c>
      <c r="F482" s="90" t="s">
        <v>1589</v>
      </c>
      <c r="G482" s="90" t="s">
        <v>130</v>
      </c>
      <c r="H482" s="90" t="s">
        <v>217</v>
      </c>
      <c r="I482" s="90" t="s">
        <v>218</v>
      </c>
      <c r="J482" s="90" t="s">
        <v>1615</v>
      </c>
      <c r="K482" s="91">
        <v>0</v>
      </c>
      <c r="L482" s="90" t="s">
        <v>100</v>
      </c>
      <c r="M482" s="86">
        <v>3.6499999999999998E-2</v>
      </c>
      <c r="N482" s="86">
        <v>4.0300000000000002E-2</v>
      </c>
      <c r="O482" s="91">
        <v>5653540</v>
      </c>
      <c r="P482" s="91">
        <f t="shared" si="15"/>
        <v>99.740000000000009</v>
      </c>
      <c r="Q482" s="91">
        <v>0</v>
      </c>
      <c r="R482" s="91">
        <f>5638840.796/1000</f>
        <v>5638.8407960000004</v>
      </c>
      <c r="S482" s="86">
        <v>0</v>
      </c>
      <c r="T482" s="86">
        <f t="shared" si="14"/>
        <v>1.9612502203796641E-3</v>
      </c>
      <c r="U482" s="86">
        <f>R482/'סכום נכסי הקרן'!$C$42</f>
        <v>2.3663384993018142E-4</v>
      </c>
    </row>
    <row r="483" spans="2:21" s="85" customFormat="1">
      <c r="B483" s="90" t="s">
        <v>1616</v>
      </c>
      <c r="C483" s="90" t="s">
        <v>1617</v>
      </c>
      <c r="D483" s="90" t="s">
        <v>98</v>
      </c>
      <c r="E483" s="90" t="s">
        <v>121</v>
      </c>
      <c r="F483" s="90" t="s">
        <v>1618</v>
      </c>
      <c r="G483" s="90" t="s">
        <v>823</v>
      </c>
      <c r="H483" s="90" t="s">
        <v>217</v>
      </c>
      <c r="I483" s="90" t="s">
        <v>218</v>
      </c>
      <c r="J483" s="90" t="s">
        <v>1619</v>
      </c>
      <c r="K483" s="91">
        <v>0</v>
      </c>
      <c r="L483" s="90" t="s">
        <v>100</v>
      </c>
      <c r="M483" s="86">
        <v>9.8500000000000004E-2</v>
      </c>
      <c r="N483" s="86">
        <v>0</v>
      </c>
      <c r="O483" s="91">
        <v>590661.75</v>
      </c>
      <c r="P483" s="91">
        <v>9.43</v>
      </c>
      <c r="Q483" s="91">
        <v>0</v>
      </c>
      <c r="R483" s="91">
        <v>55.699403025000002</v>
      </c>
      <c r="S483" s="86">
        <v>9.2999999999999992E-3</v>
      </c>
      <c r="T483" s="86">
        <f t="shared" si="14"/>
        <v>1.9372858786027158E-5</v>
      </c>
      <c r="U483" s="86">
        <f>R483/'סכום נכסי הקרן'!$C$42</f>
        <v>2.3374244199212436E-6</v>
      </c>
    </row>
    <row r="484" spans="2:21" s="85" customFormat="1">
      <c r="B484" s="90" t="s">
        <v>1620</v>
      </c>
      <c r="C484" s="90">
        <v>11778490</v>
      </c>
      <c r="D484" s="90" t="s">
        <v>98</v>
      </c>
      <c r="E484" s="90" t="s">
        <v>121</v>
      </c>
      <c r="F484" s="90" t="s">
        <v>1341</v>
      </c>
      <c r="G484" s="90" t="s">
        <v>1017</v>
      </c>
      <c r="H484" s="90" t="s">
        <v>217</v>
      </c>
      <c r="I484" s="90" t="s">
        <v>218</v>
      </c>
      <c r="J484" s="90" t="s">
        <v>1342</v>
      </c>
      <c r="K484" s="91">
        <v>3.68</v>
      </c>
      <c r="L484" s="90" t="s">
        <v>100</v>
      </c>
      <c r="M484" s="86">
        <v>7.1999999999999995E-2</v>
      </c>
      <c r="N484" s="86">
        <v>5.1999999999999998E-2</v>
      </c>
      <c r="O484" s="91">
        <v>1873000</v>
      </c>
      <c r="P484" s="91">
        <f>R484*1000/O484*100</f>
        <v>109.37279178664892</v>
      </c>
      <c r="Q484" s="91">
        <v>0</v>
      </c>
      <c r="R484" s="91">
        <f>2050.1858-1.6334098360656</f>
        <v>2048.5523901639344</v>
      </c>
      <c r="S484" s="86">
        <v>2.2000000000000001E-3</v>
      </c>
      <c r="T484" s="86">
        <f t="shared" si="14"/>
        <v>7.125088244233352E-4</v>
      </c>
      <c r="U484" s="86">
        <f>R484/'סכום נכסי הקרן'!$C$42</f>
        <v>8.59674632438704E-5</v>
      </c>
    </row>
    <row r="485" spans="2:21" s="85" customFormat="1">
      <c r="B485" s="90" t="s">
        <v>1621</v>
      </c>
      <c r="C485" s="90">
        <v>11811220</v>
      </c>
      <c r="D485" s="90" t="s">
        <v>98</v>
      </c>
      <c r="E485" s="90" t="s">
        <v>121</v>
      </c>
      <c r="F485" s="90" t="s">
        <v>1341</v>
      </c>
      <c r="G485" s="90" t="s">
        <v>1017</v>
      </c>
      <c r="H485" s="90" t="s">
        <v>217</v>
      </c>
      <c r="I485" s="90" t="s">
        <v>218</v>
      </c>
      <c r="J485" s="90" t="s">
        <v>1615</v>
      </c>
      <c r="K485" s="91">
        <v>3.94</v>
      </c>
      <c r="L485" s="90" t="s">
        <v>100</v>
      </c>
      <c r="M485" s="86">
        <v>6.2E-2</v>
      </c>
      <c r="N485" s="86">
        <v>5.28E-2</v>
      </c>
      <c r="O485" s="91">
        <v>2650000</v>
      </c>
      <c r="P485" s="91">
        <f>R485*1000/O485*100</f>
        <v>105.85278688524589</v>
      </c>
      <c r="Q485" s="91">
        <v>0</v>
      </c>
      <c r="R485" s="91">
        <f>2824.105-19.0061475409838</f>
        <v>2805.0988524590161</v>
      </c>
      <c r="S485" s="86">
        <v>6.1999999999999998E-3</v>
      </c>
      <c r="T485" s="86">
        <f t="shared" si="14"/>
        <v>9.7564392072827509E-4</v>
      </c>
      <c r="U485" s="86">
        <f>R485/'סכום נכסי הקרן'!$C$42</f>
        <v>1.1771592157079069E-4</v>
      </c>
    </row>
    <row r="486" spans="2:21" s="85" customFormat="1">
      <c r="B486" s="90" t="s">
        <v>1622</v>
      </c>
      <c r="C486" s="90" t="s">
        <v>1623</v>
      </c>
      <c r="D486" s="90" t="s">
        <v>98</v>
      </c>
      <c r="E486" s="90" t="s">
        <v>121</v>
      </c>
      <c r="F486" s="90" t="s">
        <v>893</v>
      </c>
      <c r="G486" s="90" t="s">
        <v>823</v>
      </c>
      <c r="H486" s="90" t="s">
        <v>217</v>
      </c>
      <c r="I486" s="90" t="s">
        <v>218</v>
      </c>
      <c r="J486" s="90" t="s">
        <v>1624</v>
      </c>
      <c r="K486" s="91">
        <v>1.1399999999999999</v>
      </c>
      <c r="L486" s="90" t="s">
        <v>100</v>
      </c>
      <c r="M486" s="86">
        <v>3.4000000000000002E-2</v>
      </c>
      <c r="N486" s="86">
        <v>3.0499999999999999E-2</v>
      </c>
      <c r="O486" s="91">
        <v>1016160</v>
      </c>
      <c r="P486" s="91">
        <v>101.27</v>
      </c>
      <c r="Q486" s="91">
        <v>0</v>
      </c>
      <c r="R486" s="91">
        <v>1029.0652319999999</v>
      </c>
      <c r="S486" s="86">
        <v>1.38E-2</v>
      </c>
      <c r="T486" s="86">
        <f t="shared" si="14"/>
        <v>3.5792009139125368E-4</v>
      </c>
      <c r="U486" s="86">
        <f>R486/'סכום נכסי הקרן'!$C$42</f>
        <v>4.3184703467810993E-5</v>
      </c>
    </row>
    <row r="487" spans="2:21" s="85" customFormat="1">
      <c r="B487" s="90" t="s">
        <v>1625</v>
      </c>
      <c r="C487" s="90" t="s">
        <v>1626</v>
      </c>
      <c r="D487" s="90" t="s">
        <v>98</v>
      </c>
      <c r="E487" s="90" t="s">
        <v>121</v>
      </c>
      <c r="F487" s="90" t="s">
        <v>893</v>
      </c>
      <c r="G487" s="90" t="s">
        <v>823</v>
      </c>
      <c r="H487" s="90" t="s">
        <v>217</v>
      </c>
      <c r="I487" s="90" t="s">
        <v>218</v>
      </c>
      <c r="J487" s="90" t="s">
        <v>635</v>
      </c>
      <c r="K487" s="91">
        <v>3.52</v>
      </c>
      <c r="L487" s="90" t="s">
        <v>100</v>
      </c>
      <c r="M487" s="86">
        <v>3.9E-2</v>
      </c>
      <c r="N487" s="86">
        <v>4.3499999999999997E-2</v>
      </c>
      <c r="O487" s="91">
        <v>2400000</v>
      </c>
      <c r="P487" s="91">
        <v>100.1</v>
      </c>
      <c r="Q487" s="91">
        <v>0</v>
      </c>
      <c r="R487" s="91">
        <v>2402.4</v>
      </c>
      <c r="S487" s="86">
        <v>1.41E-2</v>
      </c>
      <c r="T487" s="86">
        <f t="shared" si="14"/>
        <v>8.3558087555556245E-4</v>
      </c>
      <c r="U487" s="86">
        <f>R487/'סכום נכסי הקרן'!$C$42</f>
        <v>1.0081667165980897E-4</v>
      </c>
    </row>
    <row r="488" spans="2:21" s="85" customFormat="1">
      <c r="B488" s="90" t="s">
        <v>1627</v>
      </c>
      <c r="C488" s="90" t="s">
        <v>1628</v>
      </c>
      <c r="D488" s="90" t="s">
        <v>98</v>
      </c>
      <c r="E488" s="90" t="s">
        <v>121</v>
      </c>
      <c r="F488" s="90" t="s">
        <v>893</v>
      </c>
      <c r="G488" s="90" t="s">
        <v>823</v>
      </c>
      <c r="H488" s="90" t="s">
        <v>217</v>
      </c>
      <c r="I488" s="90" t="s">
        <v>218</v>
      </c>
      <c r="J488" s="90" t="s">
        <v>685</v>
      </c>
      <c r="K488" s="91">
        <v>3.02</v>
      </c>
      <c r="L488" s="90" t="s">
        <v>100</v>
      </c>
      <c r="M488" s="86">
        <v>4.9000000000000002E-2</v>
      </c>
      <c r="N488" s="86">
        <v>5.0200000000000002E-2</v>
      </c>
      <c r="O488" s="91">
        <v>1500000</v>
      </c>
      <c r="P488" s="91">
        <v>101.75</v>
      </c>
      <c r="Q488" s="91">
        <v>0</v>
      </c>
      <c r="R488" s="91">
        <v>1526.25</v>
      </c>
      <c r="S488" s="86">
        <v>1.2E-2</v>
      </c>
      <c r="T488" s="86">
        <f t="shared" si="14"/>
        <v>5.3084636668193359E-4</v>
      </c>
      <c r="U488" s="86">
        <f>R488/'סכום נכסי הקרן'!$C$42</f>
        <v>6.4049053080579181E-5</v>
      </c>
    </row>
    <row r="489" spans="2:21" s="85" customFormat="1">
      <c r="B489" s="90" t="s">
        <v>1629</v>
      </c>
      <c r="C489" s="90">
        <v>43402120</v>
      </c>
      <c r="D489" s="90" t="s">
        <v>98</v>
      </c>
      <c r="E489" s="90" t="s">
        <v>121</v>
      </c>
      <c r="F489" s="90" t="s">
        <v>1630</v>
      </c>
      <c r="G489" s="90" t="s">
        <v>823</v>
      </c>
      <c r="H489" s="90" t="s">
        <v>217</v>
      </c>
      <c r="I489" s="90" t="s">
        <v>218</v>
      </c>
      <c r="J489" s="90" t="s">
        <v>1631</v>
      </c>
      <c r="K489" s="91">
        <v>3.93</v>
      </c>
      <c r="L489" s="90" t="s">
        <v>100</v>
      </c>
      <c r="M489" s="86">
        <v>3.95E-2</v>
      </c>
      <c r="N489" s="86">
        <v>5.5E-2</v>
      </c>
      <c r="O489" s="91">
        <v>4200000</v>
      </c>
      <c r="P489" s="91">
        <f>R489*1000/O489*100</f>
        <v>94.622076502732227</v>
      </c>
      <c r="Q489" s="91">
        <v>0</v>
      </c>
      <c r="R489" s="91">
        <f>4005.96-31.8327868852462</f>
        <v>3974.1272131147539</v>
      </c>
      <c r="S489" s="86">
        <v>5.0000000000000001E-3</v>
      </c>
      <c r="T489" s="86">
        <f t="shared" si="14"/>
        <v>1.3822447120810911E-3</v>
      </c>
      <c r="U489" s="86">
        <f>R489/'סכום נכסי הקרן'!$C$42</f>
        <v>1.6677417514939302E-4</v>
      </c>
    </row>
    <row r="490" spans="2:21" s="85" customFormat="1">
      <c r="B490" s="90" t="s">
        <v>1632</v>
      </c>
      <c r="C490" s="90" t="s">
        <v>1633</v>
      </c>
      <c r="D490" s="90" t="s">
        <v>98</v>
      </c>
      <c r="E490" s="90" t="s">
        <v>121</v>
      </c>
      <c r="F490" s="90" t="s">
        <v>1634</v>
      </c>
      <c r="G490" s="90" t="s">
        <v>823</v>
      </c>
      <c r="H490" s="90" t="s">
        <v>217</v>
      </c>
      <c r="I490" s="90" t="s">
        <v>218</v>
      </c>
      <c r="J490" s="90" t="s">
        <v>967</v>
      </c>
      <c r="K490" s="91">
        <v>3.39</v>
      </c>
      <c r="L490" s="90" t="s">
        <v>100</v>
      </c>
      <c r="M490" s="86">
        <v>7.0000000000000007E-2</v>
      </c>
      <c r="N490" s="86">
        <v>6.9400000000000003E-2</v>
      </c>
      <c r="O490" s="91">
        <v>1490189</v>
      </c>
      <c r="P490" s="91">
        <v>101.01</v>
      </c>
      <c r="Q490" s="91">
        <v>0</v>
      </c>
      <c r="R490" s="91">
        <v>1505.2399089</v>
      </c>
      <c r="S490" s="86">
        <v>1.8200000000000001E-2</v>
      </c>
      <c r="T490" s="86">
        <f t="shared" si="14"/>
        <v>5.2353882825501041E-4</v>
      </c>
      <c r="U490" s="86">
        <f>R490/'סכום נכסי הקרן'!$C$42</f>
        <v>6.3167364995343018E-5</v>
      </c>
    </row>
    <row r="491" spans="2:21" s="85" customFormat="1">
      <c r="B491" s="90" t="s">
        <v>1635</v>
      </c>
      <c r="C491" s="90">
        <v>42101910</v>
      </c>
      <c r="D491" s="90" t="s">
        <v>98</v>
      </c>
      <c r="E491" s="90" t="s">
        <v>121</v>
      </c>
      <c r="F491" s="90" t="s">
        <v>1636</v>
      </c>
      <c r="G491" s="90" t="s">
        <v>823</v>
      </c>
      <c r="H491" s="90" t="s">
        <v>217</v>
      </c>
      <c r="I491" s="90" t="s">
        <v>218</v>
      </c>
      <c r="J491" s="90" t="s">
        <v>1637</v>
      </c>
      <c r="K491" s="91">
        <v>1.27</v>
      </c>
      <c r="L491" s="90" t="s">
        <v>100</v>
      </c>
      <c r="M491" s="86">
        <v>4.6800000000000001E-2</v>
      </c>
      <c r="N491" s="86">
        <v>3.6900000000000002E-2</v>
      </c>
      <c r="O491" s="91">
        <v>1190000</v>
      </c>
      <c r="P491" s="91">
        <f t="shared" ref="P491:P493" si="16">R491*1000/O491*100</f>
        <v>102.39514533682352</v>
      </c>
      <c r="Q491" s="91">
        <v>0</v>
      </c>
      <c r="R491" s="91">
        <f>1218502.2295082/1000</f>
        <v>1218.5022295081999</v>
      </c>
      <c r="S491" s="86">
        <v>1.2E-2</v>
      </c>
      <c r="T491" s="86">
        <f t="shared" si="14"/>
        <v>4.2380834157461974E-4</v>
      </c>
      <c r="U491" s="86">
        <f>R491/'סכום נכסי הקרן'!$C$42</f>
        <v>5.1134423571875364E-5</v>
      </c>
    </row>
    <row r="492" spans="2:21" s="85" customFormat="1">
      <c r="B492" s="90" t="s">
        <v>1635</v>
      </c>
      <c r="C492" s="90">
        <v>421019</v>
      </c>
      <c r="D492" s="90" t="s">
        <v>98</v>
      </c>
      <c r="E492" s="90" t="s">
        <v>121</v>
      </c>
      <c r="F492" s="90" t="s">
        <v>1636</v>
      </c>
      <c r="G492" s="90" t="s">
        <v>823</v>
      </c>
      <c r="H492" s="90" t="s">
        <v>217</v>
      </c>
      <c r="I492" s="90" t="s">
        <v>218</v>
      </c>
      <c r="J492" s="90" t="s">
        <v>1637</v>
      </c>
      <c r="K492" s="91">
        <v>0</v>
      </c>
      <c r="L492" s="90" t="s">
        <v>100</v>
      </c>
      <c r="M492" s="86">
        <v>4.6800000000000001E-2</v>
      </c>
      <c r="N492" s="86">
        <v>3.6900000000000002E-2</v>
      </c>
      <c r="O492" s="91">
        <v>10000</v>
      </c>
      <c r="P492" s="91">
        <f t="shared" si="16"/>
        <v>102.84</v>
      </c>
      <c r="Q492" s="91">
        <v>0</v>
      </c>
      <c r="R492" s="91">
        <f>10284/1000</f>
        <v>10.284000000000001</v>
      </c>
      <c r="S492" s="86">
        <v>0</v>
      </c>
      <c r="T492" s="86">
        <f t="shared" si="14"/>
        <v>3.576887164590994E-6</v>
      </c>
      <c r="U492" s="86">
        <f>R492/'סכום נכסי הקרן'!$C$42</f>
        <v>4.3156787019208933E-7</v>
      </c>
    </row>
    <row r="493" spans="2:21" s="85" customFormat="1">
      <c r="B493" s="90" t="s">
        <v>1638</v>
      </c>
      <c r="C493" s="90">
        <v>42102330</v>
      </c>
      <c r="D493" s="90" t="s">
        <v>98</v>
      </c>
      <c r="E493" s="90" t="s">
        <v>121</v>
      </c>
      <c r="F493" s="90" t="s">
        <v>1636</v>
      </c>
      <c r="G493" s="90" t="s">
        <v>823</v>
      </c>
      <c r="H493" s="90" t="s">
        <v>217</v>
      </c>
      <c r="I493" s="90" t="s">
        <v>218</v>
      </c>
      <c r="J493" s="90" t="s">
        <v>770</v>
      </c>
      <c r="K493" s="91">
        <v>2.88</v>
      </c>
      <c r="L493" s="90" t="s">
        <v>100</v>
      </c>
      <c r="M493" s="86">
        <v>4.53E-2</v>
      </c>
      <c r="N493" s="86">
        <v>4.2900000000000001E-2</v>
      </c>
      <c r="O493" s="91">
        <v>1200000</v>
      </c>
      <c r="P493" s="91">
        <f t="shared" si="16"/>
        <v>100.73245901639345</v>
      </c>
      <c r="Q493" s="91">
        <v>0</v>
      </c>
      <c r="R493" s="91">
        <f>1218.36-9.5704918032787</f>
        <v>1208.7895081967213</v>
      </c>
      <c r="S493" s="86">
        <v>6.0000000000000001E-3</v>
      </c>
      <c r="T493" s="86">
        <f t="shared" si="14"/>
        <v>4.2043015135755665E-4</v>
      </c>
      <c r="U493" s="86">
        <f>R493/'סכום נכסי הקרן'!$C$42</f>
        <v>5.07268294013032E-5</v>
      </c>
    </row>
    <row r="494" spans="2:21" s="85" customFormat="1">
      <c r="B494" s="90" t="s">
        <v>1639</v>
      </c>
      <c r="C494" s="90" t="s">
        <v>1640</v>
      </c>
      <c r="D494" s="90" t="s">
        <v>98</v>
      </c>
      <c r="E494" s="90" t="s">
        <v>121</v>
      </c>
      <c r="F494" s="90" t="s">
        <v>1641</v>
      </c>
      <c r="G494" s="90" t="s">
        <v>654</v>
      </c>
      <c r="H494" s="90" t="s">
        <v>217</v>
      </c>
      <c r="I494" s="90" t="s">
        <v>218</v>
      </c>
      <c r="J494" s="90" t="s">
        <v>1637</v>
      </c>
      <c r="K494" s="91">
        <v>2.5099999999999998</v>
      </c>
      <c r="L494" s="90" t="s">
        <v>100</v>
      </c>
      <c r="M494" s="86">
        <v>0.06</v>
      </c>
      <c r="N494" s="86">
        <v>6.6400000000000001E-2</v>
      </c>
      <c r="O494" s="91">
        <v>3580712.76</v>
      </c>
      <c r="P494" s="91">
        <v>99.9</v>
      </c>
      <c r="Q494" s="91">
        <v>0</v>
      </c>
      <c r="R494" s="91">
        <v>3577.1320472399998</v>
      </c>
      <c r="S494" s="86">
        <v>1.9400000000000001E-2</v>
      </c>
      <c r="T494" s="86">
        <f t="shared" si="14"/>
        <v>1.2441654711999087E-3</v>
      </c>
      <c r="U494" s="86">
        <f>R494/'סכום נכסי הקרן'!$C$42</f>
        <v>1.5011428034064907E-4</v>
      </c>
    </row>
    <row r="495" spans="2:21" s="85" customFormat="1">
      <c r="B495" s="90" t="s">
        <v>1642</v>
      </c>
      <c r="C495" s="90" t="s">
        <v>1643</v>
      </c>
      <c r="D495" s="90" t="s">
        <v>98</v>
      </c>
      <c r="E495" s="90" t="s">
        <v>121</v>
      </c>
      <c r="F495" s="90" t="s">
        <v>1644</v>
      </c>
      <c r="G495" s="90" t="s">
        <v>1101</v>
      </c>
      <c r="H495" s="90" t="s">
        <v>217</v>
      </c>
      <c r="I495" s="90" t="s">
        <v>218</v>
      </c>
      <c r="J495" s="90" t="s">
        <v>1631</v>
      </c>
      <c r="K495" s="91">
        <v>3.62</v>
      </c>
      <c r="L495" s="90" t="s">
        <v>100</v>
      </c>
      <c r="M495" s="86">
        <v>1.9900000000000001E-2</v>
      </c>
      <c r="N495" s="86">
        <v>3.1399999999999997E-2</v>
      </c>
      <c r="O495" s="91">
        <v>1395000</v>
      </c>
      <c r="P495" s="91">
        <v>96.5</v>
      </c>
      <c r="Q495" s="91">
        <v>0</v>
      </c>
      <c r="R495" s="91">
        <v>1346.175</v>
      </c>
      <c r="S495" s="86">
        <v>9.2999999999999992E-3</v>
      </c>
      <c r="T495" s="86">
        <f t="shared" si="14"/>
        <v>4.6821432115842874E-4</v>
      </c>
      <c r="U495" s="86">
        <f>R495/'סכום נכסי הקרן'!$C$42</f>
        <v>5.6492209029155564E-5</v>
      </c>
    </row>
    <row r="496" spans="2:21" s="85" customFormat="1">
      <c r="B496" s="90" t="s">
        <v>1645</v>
      </c>
      <c r="C496" s="90" t="s">
        <v>1646</v>
      </c>
      <c r="D496" s="90" t="s">
        <v>98</v>
      </c>
      <c r="E496" s="90" t="s">
        <v>121</v>
      </c>
      <c r="F496" s="90" t="s">
        <v>1647</v>
      </c>
      <c r="G496" s="90" t="s">
        <v>646</v>
      </c>
      <c r="H496" s="90" t="s">
        <v>217</v>
      </c>
      <c r="I496" s="90" t="s">
        <v>218</v>
      </c>
      <c r="J496" s="90" t="s">
        <v>1648</v>
      </c>
      <c r="K496" s="91">
        <v>0.75</v>
      </c>
      <c r="L496" s="90" t="s">
        <v>100</v>
      </c>
      <c r="M496" s="86">
        <v>2.9000000000000001E-2</v>
      </c>
      <c r="N496" s="86">
        <v>1.83E-2</v>
      </c>
      <c r="O496" s="91">
        <v>1215282.7</v>
      </c>
      <c r="P496" s="91">
        <v>101.52</v>
      </c>
      <c r="Q496" s="91">
        <v>0</v>
      </c>
      <c r="R496" s="91">
        <v>1233.75499704</v>
      </c>
      <c r="S496" s="86">
        <v>3.7600000000000001E-2</v>
      </c>
      <c r="T496" s="86">
        <f t="shared" si="14"/>
        <v>4.2911342018303925E-4</v>
      </c>
      <c r="U496" s="86">
        <f>R496/'סכום נכסי הקרן'!$C$42</f>
        <v>5.1774505679832774E-5</v>
      </c>
    </row>
    <row r="497" spans="2:21" s="85" customFormat="1">
      <c r="B497" s="90" t="s">
        <v>1649</v>
      </c>
      <c r="C497" s="90" t="s">
        <v>1650</v>
      </c>
      <c r="D497" s="90" t="s">
        <v>98</v>
      </c>
      <c r="E497" s="90" t="s">
        <v>121</v>
      </c>
      <c r="F497" s="90" t="s">
        <v>1651</v>
      </c>
      <c r="G497" s="90" t="s">
        <v>823</v>
      </c>
      <c r="H497" s="90" t="s">
        <v>217</v>
      </c>
      <c r="I497" s="90" t="s">
        <v>218</v>
      </c>
      <c r="J497" s="90" t="s">
        <v>1652</v>
      </c>
      <c r="K497" s="91">
        <v>1.72</v>
      </c>
      <c r="L497" s="90" t="s">
        <v>100</v>
      </c>
      <c r="M497" s="86">
        <v>3.56E-2</v>
      </c>
      <c r="N497" s="86">
        <v>3.4000000000000002E-2</v>
      </c>
      <c r="O497" s="91">
        <v>422538</v>
      </c>
      <c r="P497" s="91">
        <v>101.06</v>
      </c>
      <c r="Q497" s="91">
        <v>0</v>
      </c>
      <c r="R497" s="91">
        <v>427.01690280000003</v>
      </c>
      <c r="S497" s="86">
        <v>3.5000000000000001E-3</v>
      </c>
      <c r="T497" s="86">
        <f t="shared" si="14"/>
        <v>1.4852112783826529E-4</v>
      </c>
      <c r="U497" s="86">
        <f>R497/'סכום נכסי הקרן'!$C$42</f>
        <v>1.791975644471202E-5</v>
      </c>
    </row>
    <row r="498" spans="2:21" s="85" customFormat="1">
      <c r="B498" s="90" t="s">
        <v>1653</v>
      </c>
      <c r="C498" s="90" t="s">
        <v>1654</v>
      </c>
      <c r="D498" s="90" t="s">
        <v>98</v>
      </c>
      <c r="E498" s="90" t="s">
        <v>121</v>
      </c>
      <c r="F498" s="90" t="s">
        <v>1655</v>
      </c>
      <c r="G498" s="90" t="s">
        <v>823</v>
      </c>
      <c r="H498" s="90" t="s">
        <v>217</v>
      </c>
      <c r="I498" s="90" t="s">
        <v>218</v>
      </c>
      <c r="J498" s="90" t="s">
        <v>1656</v>
      </c>
      <c r="K498" s="91">
        <v>2.0499999999999998</v>
      </c>
      <c r="L498" s="90" t="s">
        <v>100</v>
      </c>
      <c r="M498" s="86">
        <v>4.4900000000000002E-2</v>
      </c>
      <c r="N498" s="86">
        <v>3.5200000000000002E-2</v>
      </c>
      <c r="O498" s="91">
        <v>3816463.56</v>
      </c>
      <c r="P498" s="91">
        <v>103.15</v>
      </c>
      <c r="Q498" s="91">
        <v>0</v>
      </c>
      <c r="R498" s="91">
        <v>3936.6821621399999</v>
      </c>
      <c r="S498" s="86">
        <v>3.1399999999999997E-2</v>
      </c>
      <c r="T498" s="86">
        <f t="shared" si="14"/>
        <v>1.3692209156780327E-3</v>
      </c>
      <c r="U498" s="86">
        <f>R498/'סכום נכסי הקרן'!$C$42</f>
        <v>1.6520279427634666E-4</v>
      </c>
    </row>
    <row r="499" spans="2:21" s="85" customFormat="1">
      <c r="B499" s="87" t="s">
        <v>403</v>
      </c>
      <c r="K499" s="88">
        <v>2.76</v>
      </c>
      <c r="N499" s="89">
        <v>4.5900000000000003E-2</v>
      </c>
      <c r="O499" s="88">
        <v>121467234.06999999</v>
      </c>
      <c r="Q499" s="88">
        <v>0</v>
      </c>
      <c r="R499" s="88">
        <v>108468.620895406</v>
      </c>
      <c r="T499" s="89">
        <f t="shared" si="14"/>
        <v>3.7726567273596287E-2</v>
      </c>
      <c r="U499" s="89">
        <f>R499/'סכום נכסי הקרן'!$C$42</f>
        <v>4.5518836739112719E-3</v>
      </c>
    </row>
    <row r="500" spans="2:21" s="85" customFormat="1">
      <c r="B500" s="90" t="s">
        <v>1657</v>
      </c>
      <c r="C500" s="90" t="s">
        <v>1658</v>
      </c>
      <c r="D500" s="90" t="s">
        <v>98</v>
      </c>
      <c r="E500" s="90" t="s">
        <v>121</v>
      </c>
      <c r="F500" s="90" t="s">
        <v>408</v>
      </c>
      <c r="G500" s="90" t="s">
        <v>409</v>
      </c>
      <c r="H500" s="90" t="s">
        <v>208</v>
      </c>
      <c r="I500" s="90" t="s">
        <v>209</v>
      </c>
      <c r="J500" s="90" t="s">
        <v>853</v>
      </c>
      <c r="K500" s="91">
        <v>1.36</v>
      </c>
      <c r="L500" s="90" t="s">
        <v>100</v>
      </c>
      <c r="M500" s="86">
        <v>2.9000000000000001E-2</v>
      </c>
      <c r="N500" s="86">
        <v>3.2000000000000001E-2</v>
      </c>
      <c r="O500" s="91">
        <v>22108551</v>
      </c>
      <c r="P500" s="91">
        <v>88.8</v>
      </c>
      <c r="Q500" s="91">
        <v>0</v>
      </c>
      <c r="R500" s="91">
        <v>19632.393287999999</v>
      </c>
      <c r="S500" s="86">
        <v>2.5000000000000001E-2</v>
      </c>
      <c r="T500" s="86">
        <f t="shared" si="14"/>
        <v>6.8283601285540237E-3</v>
      </c>
      <c r="U500" s="86">
        <f>R500/'סכום נכסי הקרן'!$C$42</f>
        <v>8.2387302198323894E-4</v>
      </c>
    </row>
    <row r="501" spans="2:21" s="85" customFormat="1">
      <c r="B501" s="90" t="s">
        <v>1659</v>
      </c>
      <c r="C501" s="90" t="s">
        <v>1660</v>
      </c>
      <c r="D501" s="90" t="s">
        <v>98</v>
      </c>
      <c r="E501" s="90" t="s">
        <v>121</v>
      </c>
      <c r="F501" s="90" t="s">
        <v>408</v>
      </c>
      <c r="G501" s="90" t="s">
        <v>409</v>
      </c>
      <c r="H501" s="90" t="s">
        <v>208</v>
      </c>
      <c r="I501" s="90" t="s">
        <v>209</v>
      </c>
      <c r="J501" s="90" t="s">
        <v>1661</v>
      </c>
      <c r="K501" s="91">
        <v>3.84</v>
      </c>
      <c r="L501" s="90" t="s">
        <v>100</v>
      </c>
      <c r="M501" s="86">
        <v>2.47E-2</v>
      </c>
      <c r="N501" s="86">
        <v>3.6400000000000002E-2</v>
      </c>
      <c r="O501" s="91">
        <v>5000000</v>
      </c>
      <c r="P501" s="91">
        <v>88.4</v>
      </c>
      <c r="Q501" s="91">
        <v>0</v>
      </c>
      <c r="R501" s="91">
        <v>4420</v>
      </c>
      <c r="S501" s="86">
        <v>1.77E-2</v>
      </c>
      <c r="T501" s="86">
        <f t="shared" si="14"/>
        <v>1.5373241216931344E-3</v>
      </c>
      <c r="U501" s="86">
        <f>R501/'סכום נכסי הקרן'!$C$42</f>
        <v>1.8548521842172644E-4</v>
      </c>
    </row>
    <row r="502" spans="2:21" s="85" customFormat="1">
      <c r="B502" s="90" t="s">
        <v>1662</v>
      </c>
      <c r="C502" s="90" t="s">
        <v>1663</v>
      </c>
      <c r="D502" s="90" t="s">
        <v>98</v>
      </c>
      <c r="E502" s="90" t="s">
        <v>121</v>
      </c>
      <c r="F502" s="90" t="s">
        <v>983</v>
      </c>
      <c r="G502" s="90" t="s">
        <v>977</v>
      </c>
      <c r="H502" s="90" t="s">
        <v>545</v>
      </c>
      <c r="I502" s="90" t="s">
        <v>209</v>
      </c>
      <c r="J502" s="90" t="s">
        <v>1664</v>
      </c>
      <c r="K502" s="91">
        <v>5.88</v>
      </c>
      <c r="L502" s="90" t="s">
        <v>100</v>
      </c>
      <c r="M502" s="86">
        <v>2.6700000000000002E-2</v>
      </c>
      <c r="N502" s="86">
        <v>3.5400000000000001E-2</v>
      </c>
      <c r="O502" s="91">
        <v>3829000</v>
      </c>
      <c r="P502" s="91">
        <v>93</v>
      </c>
      <c r="Q502" s="91">
        <v>0</v>
      </c>
      <c r="R502" s="91">
        <v>3560.97</v>
      </c>
      <c r="S502" s="86">
        <v>1.9099999999999999E-2</v>
      </c>
      <c r="T502" s="86">
        <f t="shared" si="14"/>
        <v>1.2385441352094119E-3</v>
      </c>
      <c r="U502" s="86">
        <f>R502/'סכום נכסי הקרן'!$C$42</f>
        <v>1.4943604032651927E-4</v>
      </c>
    </row>
    <row r="503" spans="2:21" s="85" customFormat="1">
      <c r="B503" s="90" t="s">
        <v>1665</v>
      </c>
      <c r="C503" s="90" t="s">
        <v>1666</v>
      </c>
      <c r="D503" s="90" t="s">
        <v>98</v>
      </c>
      <c r="E503" s="90" t="s">
        <v>121</v>
      </c>
      <c r="F503" s="90" t="s">
        <v>983</v>
      </c>
      <c r="G503" s="90" t="s">
        <v>977</v>
      </c>
      <c r="H503" s="90" t="s">
        <v>545</v>
      </c>
      <c r="I503" s="90" t="s">
        <v>209</v>
      </c>
      <c r="J503" s="90" t="s">
        <v>808</v>
      </c>
      <c r="K503" s="91">
        <v>3.5</v>
      </c>
      <c r="L503" s="90" t="s">
        <v>100</v>
      </c>
      <c r="M503" s="86">
        <v>2.12E-2</v>
      </c>
      <c r="N503" s="86">
        <v>3.2399999999999998E-2</v>
      </c>
      <c r="O503" s="91">
        <v>4512</v>
      </c>
      <c r="P503" s="91">
        <v>93.9</v>
      </c>
      <c r="Q503" s="91">
        <v>0</v>
      </c>
      <c r="R503" s="91">
        <v>4.2367679999999996</v>
      </c>
      <c r="S503" s="86">
        <v>0</v>
      </c>
      <c r="T503" s="86">
        <f t="shared" si="14"/>
        <v>1.4735940371985467E-6</v>
      </c>
      <c r="U503" s="86">
        <f>R503/'סכום נכסי הקרן'!$C$42</f>
        <v>1.7779589092357038E-7</v>
      </c>
    </row>
    <row r="504" spans="2:21" s="85" customFormat="1">
      <c r="B504" s="90" t="s">
        <v>1667</v>
      </c>
      <c r="C504" s="90" t="s">
        <v>1668</v>
      </c>
      <c r="D504" s="90" t="s">
        <v>98</v>
      </c>
      <c r="E504" s="90" t="s">
        <v>121</v>
      </c>
      <c r="F504" s="90" t="s">
        <v>1016</v>
      </c>
      <c r="G504" s="90" t="s">
        <v>1017</v>
      </c>
      <c r="H504" s="90" t="s">
        <v>545</v>
      </c>
      <c r="I504" s="90" t="s">
        <v>209</v>
      </c>
      <c r="J504" s="90" t="s">
        <v>1669</v>
      </c>
      <c r="K504" s="91">
        <v>4.5599999999999996</v>
      </c>
      <c r="L504" s="90" t="s">
        <v>100</v>
      </c>
      <c r="M504" s="86">
        <v>3.7699999999999997E-2</v>
      </c>
      <c r="N504" s="86">
        <v>2.93E-2</v>
      </c>
      <c r="O504" s="91">
        <v>673697.78</v>
      </c>
      <c r="P504" s="91">
        <v>98.59</v>
      </c>
      <c r="Q504" s="91">
        <v>0</v>
      </c>
      <c r="R504" s="91">
        <v>664.19864130200006</v>
      </c>
      <c r="S504" s="86">
        <v>5.1000000000000004E-3</v>
      </c>
      <c r="T504" s="86">
        <f t="shared" si="14"/>
        <v>2.3101551874872634E-4</v>
      </c>
      <c r="U504" s="86">
        <f>R504/'סכום נכסי הקרן'!$C$42</f>
        <v>2.7873083723374529E-5</v>
      </c>
    </row>
    <row r="505" spans="2:21" s="85" customFormat="1">
      <c r="B505" s="90" t="s">
        <v>1670</v>
      </c>
      <c r="C505" s="90" t="s">
        <v>1671</v>
      </c>
      <c r="D505" s="90" t="s">
        <v>98</v>
      </c>
      <c r="E505" s="90" t="s">
        <v>121</v>
      </c>
      <c r="F505" s="90" t="s">
        <v>1016</v>
      </c>
      <c r="G505" s="90" t="s">
        <v>1017</v>
      </c>
      <c r="H505" s="90" t="s">
        <v>545</v>
      </c>
      <c r="I505" s="90" t="s">
        <v>209</v>
      </c>
      <c r="J505" s="90" t="s">
        <v>413</v>
      </c>
      <c r="K505" s="91">
        <v>1.69</v>
      </c>
      <c r="L505" s="90" t="s">
        <v>100</v>
      </c>
      <c r="M505" s="86">
        <v>3.49E-2</v>
      </c>
      <c r="N505" s="86">
        <v>3.8899999999999997E-2</v>
      </c>
      <c r="O505" s="91">
        <v>11848664.25</v>
      </c>
      <c r="P505" s="91">
        <v>88.88</v>
      </c>
      <c r="Q505" s="91">
        <v>0</v>
      </c>
      <c r="R505" s="91">
        <v>10531.0927854</v>
      </c>
      <c r="S505" s="86">
        <v>8.8000000000000005E-3</v>
      </c>
      <c r="T505" s="86">
        <f t="shared" si="14"/>
        <v>3.6628287255167325E-3</v>
      </c>
      <c r="U505" s="86">
        <f>R505/'סכום נכסי הקרן'!$C$42</f>
        <v>4.4193711437090196E-4</v>
      </c>
    </row>
    <row r="506" spans="2:21" s="85" customFormat="1">
      <c r="B506" s="90" t="s">
        <v>1672</v>
      </c>
      <c r="C506" s="90" t="s">
        <v>1673</v>
      </c>
      <c r="D506" s="90" t="s">
        <v>98</v>
      </c>
      <c r="E506" s="90" t="s">
        <v>121</v>
      </c>
      <c r="F506" s="90" t="s">
        <v>1674</v>
      </c>
      <c r="G506" s="90" t="s">
        <v>1017</v>
      </c>
      <c r="H506" s="90" t="s">
        <v>666</v>
      </c>
      <c r="I506" s="90" t="s">
        <v>148</v>
      </c>
      <c r="J506" s="90" t="s">
        <v>420</v>
      </c>
      <c r="K506" s="91">
        <v>3.95</v>
      </c>
      <c r="L506" s="90" t="s">
        <v>100</v>
      </c>
      <c r="M506" s="86">
        <v>5.4800000000000001E-2</v>
      </c>
      <c r="N506" s="86">
        <v>4.8599999999999997E-2</v>
      </c>
      <c r="O506" s="91">
        <v>1650643.72</v>
      </c>
      <c r="P506" s="91">
        <v>94.27</v>
      </c>
      <c r="Q506" s="91">
        <v>0</v>
      </c>
      <c r="R506" s="91">
        <v>1556.061834844</v>
      </c>
      <c r="S506" s="86">
        <v>6.8999999999999999E-3</v>
      </c>
      <c r="T506" s="86">
        <f t="shared" si="14"/>
        <v>5.4121524740990035E-4</v>
      </c>
      <c r="U506" s="86">
        <f>R506/'סכום נכסי הקרן'!$C$42</f>
        <v>6.5300106179581852E-5</v>
      </c>
    </row>
    <row r="507" spans="2:21" s="85" customFormat="1">
      <c r="B507" s="90" t="s">
        <v>1675</v>
      </c>
      <c r="C507" s="90" t="s">
        <v>1676</v>
      </c>
      <c r="D507" s="90" t="s">
        <v>98</v>
      </c>
      <c r="E507" s="90" t="s">
        <v>121</v>
      </c>
      <c r="F507" s="90" t="s">
        <v>1677</v>
      </c>
      <c r="G507" s="90" t="s">
        <v>654</v>
      </c>
      <c r="H507" s="90" t="s">
        <v>666</v>
      </c>
      <c r="I507" s="90" t="s">
        <v>148</v>
      </c>
      <c r="J507" s="90" t="s">
        <v>510</v>
      </c>
      <c r="K507" s="91">
        <v>4.34</v>
      </c>
      <c r="L507" s="90" t="s">
        <v>100</v>
      </c>
      <c r="M507" s="86">
        <v>4.2999999999999997E-2</v>
      </c>
      <c r="N507" s="86">
        <v>7.2599999999999998E-2</v>
      </c>
      <c r="O507" s="91">
        <v>20235255.059999999</v>
      </c>
      <c r="P507" s="91">
        <v>89.48</v>
      </c>
      <c r="Q507" s="91">
        <v>0</v>
      </c>
      <c r="R507" s="91">
        <v>18106.506227688002</v>
      </c>
      <c r="S507" s="86">
        <v>1.55E-2</v>
      </c>
      <c r="T507" s="86">
        <f t="shared" si="14"/>
        <v>6.2976399962469962E-3</v>
      </c>
      <c r="U507" s="86">
        <f>R507/'סכום נכסי הקרן'!$C$42</f>
        <v>7.5983919965996814E-4</v>
      </c>
    </row>
    <row r="508" spans="2:21" s="85" customFormat="1">
      <c r="B508" s="90" t="s">
        <v>1678</v>
      </c>
      <c r="C508" s="90" t="s">
        <v>1679</v>
      </c>
      <c r="D508" s="90" t="s">
        <v>98</v>
      </c>
      <c r="E508" s="90" t="s">
        <v>121</v>
      </c>
      <c r="F508" s="90" t="s">
        <v>1158</v>
      </c>
      <c r="G508" s="90" t="s">
        <v>1159</v>
      </c>
      <c r="H508" s="90" t="s">
        <v>734</v>
      </c>
      <c r="I508" s="90" t="s">
        <v>209</v>
      </c>
      <c r="J508" s="90" t="s">
        <v>420</v>
      </c>
      <c r="K508" s="91">
        <v>2.14</v>
      </c>
      <c r="L508" s="90" t="s">
        <v>100</v>
      </c>
      <c r="M508" s="86">
        <v>3.9E-2</v>
      </c>
      <c r="N508" s="86">
        <v>3.9399999999999998E-2</v>
      </c>
      <c r="O508" s="91">
        <v>601207.19999999995</v>
      </c>
      <c r="P508" s="91">
        <v>87.7</v>
      </c>
      <c r="Q508" s="91">
        <v>0</v>
      </c>
      <c r="R508" s="91">
        <v>527.25871440000003</v>
      </c>
      <c r="S508" s="86">
        <v>3.8E-3</v>
      </c>
      <c r="T508" s="86">
        <f t="shared" si="14"/>
        <v>1.8338632127150027E-4</v>
      </c>
      <c r="U508" s="86">
        <f>R508/'סכום נכסי הקרן'!$C$42</f>
        <v>2.2126402218380697E-5</v>
      </c>
    </row>
    <row r="509" spans="2:21" s="85" customFormat="1">
      <c r="B509" s="90" t="s">
        <v>1680</v>
      </c>
      <c r="C509" s="90" t="s">
        <v>1681</v>
      </c>
      <c r="D509" s="90" t="s">
        <v>98</v>
      </c>
      <c r="E509" s="90" t="s">
        <v>121</v>
      </c>
      <c r="F509" s="90" t="s">
        <v>1172</v>
      </c>
      <c r="G509" s="90" t="s">
        <v>99</v>
      </c>
      <c r="H509" s="90" t="s">
        <v>749</v>
      </c>
      <c r="I509" s="90" t="s">
        <v>148</v>
      </c>
      <c r="J509" s="90" t="s">
        <v>420</v>
      </c>
      <c r="K509" s="91">
        <v>2.59</v>
      </c>
      <c r="L509" s="90" t="s">
        <v>100</v>
      </c>
      <c r="M509" s="86">
        <v>3.85E-2</v>
      </c>
      <c r="N509" s="86">
        <v>3.5299999999999998E-2</v>
      </c>
      <c r="O509" s="91">
        <v>449136.72</v>
      </c>
      <c r="P509" s="91">
        <v>89.4</v>
      </c>
      <c r="Q509" s="91">
        <v>0</v>
      </c>
      <c r="R509" s="91">
        <v>401.52822767999999</v>
      </c>
      <c r="S509" s="86">
        <v>1.6000000000000001E-3</v>
      </c>
      <c r="T509" s="86">
        <f t="shared" si="14"/>
        <v>1.3965588912967348E-4</v>
      </c>
      <c r="U509" s="86">
        <f>R509/'סכום נכסי הקרן'!$C$42</f>
        <v>1.6850124663736087E-5</v>
      </c>
    </row>
    <row r="510" spans="2:21" s="85" customFormat="1">
      <c r="B510" s="90" t="s">
        <v>1682</v>
      </c>
      <c r="C510" s="90" t="s">
        <v>1683</v>
      </c>
      <c r="D510" s="90" t="s">
        <v>98</v>
      </c>
      <c r="E510" s="90" t="s">
        <v>121</v>
      </c>
      <c r="F510" s="90" t="s">
        <v>1684</v>
      </c>
      <c r="G510" s="90" t="s">
        <v>127</v>
      </c>
      <c r="H510" s="90" t="s">
        <v>734</v>
      </c>
      <c r="I510" s="90" t="s">
        <v>209</v>
      </c>
      <c r="J510" s="90" t="s">
        <v>410</v>
      </c>
      <c r="K510" s="91">
        <v>2.15</v>
      </c>
      <c r="L510" s="90" t="s">
        <v>100</v>
      </c>
      <c r="M510" s="86">
        <v>3.3700000000000001E-2</v>
      </c>
      <c r="N510" s="86">
        <v>3.73E-2</v>
      </c>
      <c r="O510" s="91">
        <v>5921631.1299999999</v>
      </c>
      <c r="P510" s="91">
        <v>90.28</v>
      </c>
      <c r="Q510" s="91">
        <v>0</v>
      </c>
      <c r="R510" s="91">
        <v>5346.0485841640002</v>
      </c>
      <c r="S510" s="86">
        <v>2.1100000000000001E-2</v>
      </c>
      <c r="T510" s="86">
        <f t="shared" si="14"/>
        <v>1.8594139013979063E-3</v>
      </c>
      <c r="U510" s="86">
        <f>R510/'סכום נכסי הקרן'!$C$42</f>
        <v>2.2434683016443914E-4</v>
      </c>
    </row>
    <row r="511" spans="2:21" s="85" customFormat="1">
      <c r="B511" s="90" t="s">
        <v>1685</v>
      </c>
      <c r="C511" s="90" t="s">
        <v>1686</v>
      </c>
      <c r="D511" s="90" t="s">
        <v>98</v>
      </c>
      <c r="E511" s="90" t="s">
        <v>121</v>
      </c>
      <c r="F511" s="90" t="s">
        <v>1687</v>
      </c>
      <c r="G511" s="90" t="s">
        <v>1017</v>
      </c>
      <c r="H511" s="90" t="s">
        <v>749</v>
      </c>
      <c r="I511" s="90" t="s">
        <v>148</v>
      </c>
      <c r="J511" s="90" t="s">
        <v>1688</v>
      </c>
      <c r="K511" s="91">
        <v>4.42</v>
      </c>
      <c r="L511" s="90" t="s">
        <v>100</v>
      </c>
      <c r="M511" s="86">
        <v>4.6899999999999997E-2</v>
      </c>
      <c r="N511" s="86">
        <v>5.1299999999999998E-2</v>
      </c>
      <c r="O511" s="91">
        <v>15642202.93</v>
      </c>
      <c r="P511" s="91">
        <v>89.07</v>
      </c>
      <c r="Q511" s="91">
        <v>0</v>
      </c>
      <c r="R511" s="91">
        <v>13932.510149751</v>
      </c>
      <c r="S511" s="86">
        <v>9.7000000000000003E-3</v>
      </c>
      <c r="T511" s="86">
        <f t="shared" si="14"/>
        <v>4.8458787169562527E-3</v>
      </c>
      <c r="U511" s="86">
        <f>R511/'סכום נכסי הקרן'!$C$42</f>
        <v>5.8467753128721379E-4</v>
      </c>
    </row>
    <row r="512" spans="2:21" s="85" customFormat="1">
      <c r="B512" s="90" t="s">
        <v>1689</v>
      </c>
      <c r="C512" s="90" t="s">
        <v>1690</v>
      </c>
      <c r="D512" s="90" t="s">
        <v>98</v>
      </c>
      <c r="E512" s="90" t="s">
        <v>121</v>
      </c>
      <c r="F512" s="90" t="s">
        <v>1687</v>
      </c>
      <c r="G512" s="90" t="s">
        <v>1017</v>
      </c>
      <c r="H512" s="90" t="s">
        <v>749</v>
      </c>
      <c r="I512" s="90" t="s">
        <v>148</v>
      </c>
      <c r="J512" s="90" t="s">
        <v>420</v>
      </c>
      <c r="K512" s="91">
        <v>4.51</v>
      </c>
      <c r="L512" s="90" t="s">
        <v>100</v>
      </c>
      <c r="M512" s="86">
        <v>4.6899999999999997E-2</v>
      </c>
      <c r="N512" s="86">
        <v>5.0900000000000001E-2</v>
      </c>
      <c r="O512" s="91">
        <v>281805.28999999998</v>
      </c>
      <c r="P512" s="91">
        <v>90.67</v>
      </c>
      <c r="Q512" s="91">
        <v>0</v>
      </c>
      <c r="R512" s="91">
        <v>255.512856443</v>
      </c>
      <c r="S512" s="86">
        <v>2.0000000000000001E-4</v>
      </c>
      <c r="T512" s="86">
        <f t="shared" si="14"/>
        <v>8.8870153306004279E-5</v>
      </c>
      <c r="U512" s="86">
        <f>R512/'סכום נכסי הקרן'!$C$42</f>
        <v>1.0722592304726038E-5</v>
      </c>
    </row>
    <row r="513" spans="2:21" s="85" customFormat="1">
      <c r="B513" s="90" t="s">
        <v>1691</v>
      </c>
      <c r="C513" s="90" t="s">
        <v>1692</v>
      </c>
      <c r="D513" s="90" t="s">
        <v>98</v>
      </c>
      <c r="E513" s="90" t="s">
        <v>121</v>
      </c>
      <c r="F513" s="90" t="s">
        <v>1328</v>
      </c>
      <c r="G513" s="90" t="s">
        <v>503</v>
      </c>
      <c r="H513" s="90" t="s">
        <v>798</v>
      </c>
      <c r="I513" s="90" t="s">
        <v>209</v>
      </c>
      <c r="J513" s="90" t="s">
        <v>420</v>
      </c>
      <c r="K513" s="91">
        <v>2.4300000000000002</v>
      </c>
      <c r="L513" s="90" t="s">
        <v>100</v>
      </c>
      <c r="M513" s="86">
        <v>4.7E-2</v>
      </c>
      <c r="N513" s="86">
        <v>4.7600000000000003E-2</v>
      </c>
      <c r="O513" s="91">
        <v>7276413.71</v>
      </c>
      <c r="P513" s="91">
        <v>87.02</v>
      </c>
      <c r="Q513" s="91">
        <v>0</v>
      </c>
      <c r="R513" s="91">
        <v>6331.9352104420004</v>
      </c>
      <c r="S513" s="86">
        <v>1.32E-2</v>
      </c>
      <c r="T513" s="86">
        <f t="shared" si="14"/>
        <v>2.2023160036223031E-3</v>
      </c>
      <c r="U513" s="86">
        <f>R513/'סכום נכסי הקרן'!$C$42</f>
        <v>2.6571954424005768E-4</v>
      </c>
    </row>
    <row r="514" spans="2:21" s="85" customFormat="1">
      <c r="B514" s="90" t="s">
        <v>1693</v>
      </c>
      <c r="C514" s="90" t="s">
        <v>1694</v>
      </c>
      <c r="D514" s="90" t="s">
        <v>98</v>
      </c>
      <c r="E514" s="90" t="s">
        <v>121</v>
      </c>
      <c r="F514" s="90" t="s">
        <v>1328</v>
      </c>
      <c r="G514" s="90" t="s">
        <v>503</v>
      </c>
      <c r="H514" s="90" t="s">
        <v>798</v>
      </c>
      <c r="I514" s="90" t="s">
        <v>209</v>
      </c>
      <c r="J514" s="90" t="s">
        <v>480</v>
      </c>
      <c r="K514" s="91">
        <v>0.73</v>
      </c>
      <c r="L514" s="90" t="s">
        <v>100</v>
      </c>
      <c r="M514" s="86">
        <v>6.7000000000000004E-2</v>
      </c>
      <c r="N514" s="86">
        <v>4.2500000000000003E-2</v>
      </c>
      <c r="O514" s="91">
        <v>3794295.78</v>
      </c>
      <c r="P514" s="91">
        <v>84.79</v>
      </c>
      <c r="Q514" s="91">
        <v>0</v>
      </c>
      <c r="R514" s="91">
        <v>3217.183391862</v>
      </c>
      <c r="S514" s="86">
        <v>4.4999999999999997E-3</v>
      </c>
      <c r="T514" s="86">
        <f t="shared" si="14"/>
        <v>1.1189714100045222E-3</v>
      </c>
      <c r="U514" s="86">
        <f>R514/'סכום נכסי הקרן'!$C$42</f>
        <v>1.3500904166114793E-4</v>
      </c>
    </row>
    <row r="515" spans="2:21" s="85" customFormat="1">
      <c r="B515" s="90" t="s">
        <v>1695</v>
      </c>
      <c r="C515" s="90" t="s">
        <v>1696</v>
      </c>
      <c r="D515" s="90" t="s">
        <v>98</v>
      </c>
      <c r="E515" s="90" t="s">
        <v>121</v>
      </c>
      <c r="F515" s="90" t="s">
        <v>1354</v>
      </c>
      <c r="G515" s="90" t="s">
        <v>762</v>
      </c>
      <c r="H515" s="90" t="s">
        <v>798</v>
      </c>
      <c r="I515" s="90" t="s">
        <v>209</v>
      </c>
      <c r="J515" s="90" t="s">
        <v>413</v>
      </c>
      <c r="K515" s="91">
        <v>1.19</v>
      </c>
      <c r="L515" s="90" t="s">
        <v>100</v>
      </c>
      <c r="M515" s="86">
        <v>5.2499999999999998E-2</v>
      </c>
      <c r="N515" s="86">
        <v>3.8600000000000002E-2</v>
      </c>
      <c r="O515" s="91">
        <v>9574145.9499999993</v>
      </c>
      <c r="P515" s="91">
        <v>85.22</v>
      </c>
      <c r="Q515" s="91">
        <v>0</v>
      </c>
      <c r="R515" s="91">
        <v>8159.0871785899999</v>
      </c>
      <c r="S515" s="86">
        <v>1.1299999999999999E-2</v>
      </c>
      <c r="T515" s="86">
        <f t="shared" si="14"/>
        <v>2.8378193508243406E-3</v>
      </c>
      <c r="U515" s="86">
        <f>R515/'סכום נכסי הקרן'!$C$42</f>
        <v>3.4239594286033349E-4</v>
      </c>
    </row>
    <row r="516" spans="2:21" s="85" customFormat="1">
      <c r="B516" s="90" t="s">
        <v>1697</v>
      </c>
      <c r="C516" s="90" t="s">
        <v>1698</v>
      </c>
      <c r="D516" s="90" t="s">
        <v>98</v>
      </c>
      <c r="E516" s="90" t="s">
        <v>121</v>
      </c>
      <c r="F516" s="90" t="s">
        <v>1354</v>
      </c>
      <c r="G516" s="90" t="s">
        <v>762</v>
      </c>
      <c r="H516" s="90" t="s">
        <v>798</v>
      </c>
      <c r="I516" s="90" t="s">
        <v>209</v>
      </c>
      <c r="J516" s="90" t="s">
        <v>420</v>
      </c>
      <c r="K516" s="91">
        <v>2.41</v>
      </c>
      <c r="L516" s="90" t="s">
        <v>100</v>
      </c>
      <c r="M516" s="86">
        <v>5.6000000000000001E-2</v>
      </c>
      <c r="N516" s="86">
        <v>3.61E-2</v>
      </c>
      <c r="O516" s="91">
        <v>2520440.2999999998</v>
      </c>
      <c r="P516" s="91">
        <v>95.38</v>
      </c>
      <c r="Q516" s="91">
        <v>0</v>
      </c>
      <c r="R516" s="91">
        <v>2403.9959581399999</v>
      </c>
      <c r="S516" s="86">
        <v>9.7000000000000003E-3</v>
      </c>
      <c r="T516" s="86">
        <f t="shared" si="14"/>
        <v>8.3613596717226697E-4</v>
      </c>
      <c r="U516" s="86">
        <f>R516/'סכום נכסי הקרן'!$C$42</f>
        <v>1.0088364601369806E-4</v>
      </c>
    </row>
    <row r="517" spans="2:21" s="85" customFormat="1">
      <c r="B517" s="90" t="s">
        <v>1699</v>
      </c>
      <c r="C517" s="90" t="s">
        <v>1700</v>
      </c>
      <c r="D517" s="90" t="s">
        <v>98</v>
      </c>
      <c r="E517" s="90" t="s">
        <v>121</v>
      </c>
      <c r="F517" s="90" t="s">
        <v>1701</v>
      </c>
      <c r="G517" s="90" t="s">
        <v>828</v>
      </c>
      <c r="H517" s="90" t="s">
        <v>848</v>
      </c>
      <c r="I517" s="90" t="s">
        <v>209</v>
      </c>
      <c r="J517" s="90" t="s">
        <v>677</v>
      </c>
      <c r="K517" s="91">
        <v>1.45</v>
      </c>
      <c r="L517" s="90" t="s">
        <v>100</v>
      </c>
      <c r="M517" s="86">
        <v>3.8300000000000001E-2</v>
      </c>
      <c r="N517" s="86">
        <v>3.9399999999999998E-2</v>
      </c>
      <c r="O517" s="91">
        <v>7039175.25</v>
      </c>
      <c r="P517" s="91">
        <v>91</v>
      </c>
      <c r="Q517" s="91">
        <v>0</v>
      </c>
      <c r="R517" s="91">
        <v>6405.6494775000001</v>
      </c>
      <c r="S517" s="86">
        <v>2.06E-2</v>
      </c>
      <c r="T517" s="86">
        <f t="shared" si="14"/>
        <v>2.2279546282515323E-3</v>
      </c>
      <c r="U517" s="86">
        <f>R517/'סכום נכסי הקרן'!$C$42</f>
        <v>2.6881296209663017E-4</v>
      </c>
    </row>
    <row r="518" spans="2:21" s="85" customFormat="1">
      <c r="B518" s="90" t="s">
        <v>1702</v>
      </c>
      <c r="C518" s="90" t="s">
        <v>1703</v>
      </c>
      <c r="D518" s="90" t="s">
        <v>98</v>
      </c>
      <c r="E518" s="90" t="s">
        <v>121</v>
      </c>
      <c r="F518" s="90" t="s">
        <v>889</v>
      </c>
      <c r="G518" s="90" t="s">
        <v>130</v>
      </c>
      <c r="H518" s="90" t="s">
        <v>217</v>
      </c>
      <c r="I518" s="90" t="s">
        <v>218</v>
      </c>
      <c r="J518" s="90" t="s">
        <v>1704</v>
      </c>
      <c r="K518" s="91">
        <v>1.66</v>
      </c>
      <c r="L518" s="90" t="s">
        <v>100</v>
      </c>
      <c r="M518" s="86">
        <v>5.5E-2</v>
      </c>
      <c r="N518" s="86">
        <v>0.2752</v>
      </c>
      <c r="O518" s="91">
        <v>290892</v>
      </c>
      <c r="P518" s="91">
        <v>74</v>
      </c>
      <c r="Q518" s="91">
        <v>0</v>
      </c>
      <c r="R518" s="91">
        <v>215.26007999999999</v>
      </c>
      <c r="S518" s="86">
        <v>1.1999999999999999E-3</v>
      </c>
      <c r="T518" s="86">
        <f t="shared" si="14"/>
        <v>7.4869799416650177E-5</v>
      </c>
      <c r="U518" s="86">
        <f>R518/'סכום נכסי הקרן'!$C$42</f>
        <v>9.0333852842258607E-6</v>
      </c>
    </row>
    <row r="519" spans="2:21" s="85" customFormat="1">
      <c r="B519" s="90" t="s">
        <v>1705</v>
      </c>
      <c r="C519" s="90" t="s">
        <v>1706</v>
      </c>
      <c r="D519" s="90" t="s">
        <v>98</v>
      </c>
      <c r="E519" s="90" t="s">
        <v>121</v>
      </c>
      <c r="F519" s="90" t="s">
        <v>889</v>
      </c>
      <c r="G519" s="90" t="s">
        <v>130</v>
      </c>
      <c r="H519" s="90" t="s">
        <v>217</v>
      </c>
      <c r="I519" s="90" t="s">
        <v>218</v>
      </c>
      <c r="J519" s="90" t="s">
        <v>1707</v>
      </c>
      <c r="K519" s="91">
        <v>1.73</v>
      </c>
      <c r="L519" s="90" t="s">
        <v>100</v>
      </c>
      <c r="M519" s="86">
        <v>5.9499999999999997E-2</v>
      </c>
      <c r="N519" s="86">
        <v>9.9199999999999997E-2</v>
      </c>
      <c r="O519" s="91">
        <v>887564</v>
      </c>
      <c r="P519" s="91">
        <v>79.33</v>
      </c>
      <c r="Q519" s="91">
        <v>0</v>
      </c>
      <c r="R519" s="91">
        <v>704.10452120000002</v>
      </c>
      <c r="S519" s="86">
        <v>8.9999999999999998E-4</v>
      </c>
      <c r="T519" s="86">
        <f t="shared" si="14"/>
        <v>2.4489521824297623E-4</v>
      </c>
      <c r="U519" s="86">
        <f>R519/'סכום נכסי הקרן'!$C$42</f>
        <v>2.9547733236766317E-5</v>
      </c>
    </row>
    <row r="520" spans="2:21" s="85" customFormat="1">
      <c r="B520" s="90" t="s">
        <v>1708</v>
      </c>
      <c r="C520" s="90" t="s">
        <v>1709</v>
      </c>
      <c r="D520" s="90" t="s">
        <v>98</v>
      </c>
      <c r="E520" s="90" t="s">
        <v>121</v>
      </c>
      <c r="F520" s="90" t="s">
        <v>1461</v>
      </c>
      <c r="G520" s="90" t="s">
        <v>1017</v>
      </c>
      <c r="H520" s="90" t="s">
        <v>217</v>
      </c>
      <c r="I520" s="90" t="s">
        <v>218</v>
      </c>
      <c r="J520" s="90" t="s">
        <v>1342</v>
      </c>
      <c r="K520" s="91">
        <v>4.28</v>
      </c>
      <c r="L520" s="90" t="s">
        <v>100</v>
      </c>
      <c r="M520" s="86">
        <v>0.05</v>
      </c>
      <c r="N520" s="86">
        <v>2.4299999999999999E-2</v>
      </c>
      <c r="O520" s="91">
        <v>1600000</v>
      </c>
      <c r="P520" s="91">
        <v>115.4</v>
      </c>
      <c r="Q520" s="91">
        <v>0</v>
      </c>
      <c r="R520" s="91">
        <v>1846.4</v>
      </c>
      <c r="S520" s="86">
        <v>1.03E-2</v>
      </c>
      <c r="T520" s="86">
        <f t="shared" si="14"/>
        <v>6.4219802223850755E-4</v>
      </c>
      <c r="U520" s="86">
        <f>R520/'סכום נכסי הקרן'!$C$42</f>
        <v>7.7484141921691337E-5</v>
      </c>
    </row>
    <row r="521" spans="2:21" s="85" customFormat="1">
      <c r="B521" s="90" t="s">
        <v>1710</v>
      </c>
      <c r="C521" s="90" t="s">
        <v>1711</v>
      </c>
      <c r="D521" s="90" t="s">
        <v>98</v>
      </c>
      <c r="E521" s="90" t="s">
        <v>121</v>
      </c>
      <c r="F521" s="90" t="s">
        <v>1712</v>
      </c>
      <c r="G521" s="90" t="s">
        <v>1017</v>
      </c>
      <c r="H521" s="90" t="s">
        <v>217</v>
      </c>
      <c r="I521" s="90" t="s">
        <v>218</v>
      </c>
      <c r="J521" s="90" t="s">
        <v>1713</v>
      </c>
      <c r="K521" s="91">
        <v>4.21</v>
      </c>
      <c r="L521" s="90" t="s">
        <v>100</v>
      </c>
      <c r="M521" s="86">
        <v>5.7000000000000002E-2</v>
      </c>
      <c r="N521" s="86">
        <v>4.8000000000000001E-2</v>
      </c>
      <c r="O521" s="91">
        <v>238000</v>
      </c>
      <c r="P521" s="91">
        <v>103.65</v>
      </c>
      <c r="Q521" s="91">
        <v>0</v>
      </c>
      <c r="R521" s="91">
        <v>246.68700000000001</v>
      </c>
      <c r="S521" s="86">
        <v>8.0000000000000004E-4</v>
      </c>
      <c r="T521" s="86">
        <f t="shared" si="14"/>
        <v>8.5800424345727202E-5</v>
      </c>
      <c r="U521" s="86">
        <f>R521/'סכום נכסי הקרן'!$C$42</f>
        <v>1.0352215401991049E-5</v>
      </c>
    </row>
    <row r="522" spans="2:21" s="85" customFormat="1">
      <c r="B522" s="87" t="s">
        <v>1714</v>
      </c>
      <c r="K522" s="88">
        <v>0</v>
      </c>
      <c r="N522" s="89">
        <v>0</v>
      </c>
      <c r="O522" s="88">
        <v>0</v>
      </c>
      <c r="Q522" s="88">
        <v>0</v>
      </c>
      <c r="R522" s="88">
        <v>0</v>
      </c>
      <c r="T522" s="89">
        <f t="shared" si="14"/>
        <v>0</v>
      </c>
      <c r="U522" s="89">
        <f>R522/'סכום נכסי הקרן'!$C$42</f>
        <v>0</v>
      </c>
    </row>
    <row r="523" spans="2:21" s="85" customFormat="1">
      <c r="B523" s="90" t="s">
        <v>217</v>
      </c>
      <c r="C523" s="90" t="s">
        <v>217</v>
      </c>
      <c r="G523" s="90" t="s">
        <v>217</v>
      </c>
      <c r="H523" s="90" t="s">
        <v>217</v>
      </c>
      <c r="K523" s="91">
        <v>0</v>
      </c>
      <c r="L523" s="90" t="s">
        <v>217</v>
      </c>
      <c r="M523" s="86">
        <v>0</v>
      </c>
      <c r="N523" s="86">
        <v>0</v>
      </c>
      <c r="O523" s="91">
        <v>0</v>
      </c>
      <c r="P523" s="91">
        <v>0</v>
      </c>
      <c r="R523" s="91">
        <v>0</v>
      </c>
      <c r="S523" s="86">
        <v>0</v>
      </c>
      <c r="T523" s="86">
        <f t="shared" si="14"/>
        <v>0</v>
      </c>
      <c r="U523" s="86">
        <f>R523/'סכום נכסי הקרן'!$C$42</f>
        <v>0</v>
      </c>
    </row>
    <row r="524" spans="2:21" s="85" customFormat="1">
      <c r="B524" s="87" t="s">
        <v>262</v>
      </c>
      <c r="K524" s="88">
        <v>5.44</v>
      </c>
      <c r="N524" s="89">
        <v>5.28E-2</v>
      </c>
      <c r="O524" s="88">
        <v>68952428</v>
      </c>
      <c r="Q524" s="88">
        <v>783.63829999999996</v>
      </c>
      <c r="R524" s="88">
        <v>210986.78517088681</v>
      </c>
      <c r="T524" s="89">
        <f t="shared" ref="T524:T580" si="17">R524/$R$11</f>
        <v>7.3383500950608957E-2</v>
      </c>
      <c r="U524" s="89">
        <f>R524/'סכום נכסי הקרן'!$C$42</f>
        <v>8.8540565455927176E-3</v>
      </c>
    </row>
    <row r="525" spans="2:21" s="85" customFormat="1">
      <c r="B525" s="87" t="s">
        <v>404</v>
      </c>
      <c r="K525" s="88">
        <v>9.5399999999999991</v>
      </c>
      <c r="N525" s="89">
        <v>4.8399999999999999E-2</v>
      </c>
      <c r="O525" s="88">
        <v>20237000</v>
      </c>
      <c r="Q525" s="88">
        <v>763.3913</v>
      </c>
      <c r="R525" s="88">
        <v>58013.768115966159</v>
      </c>
      <c r="T525" s="89">
        <f t="shared" si="17"/>
        <v>2.0177820161761728E-2</v>
      </c>
      <c r="U525" s="89">
        <f>R525/'סכום נכסי הקרן'!$C$42</f>
        <v>2.4345467082482744E-3</v>
      </c>
    </row>
    <row r="526" spans="2:21" s="85" customFormat="1">
      <c r="B526" s="90" t="s">
        <v>1715</v>
      </c>
      <c r="C526" s="90" t="s">
        <v>1716</v>
      </c>
      <c r="D526" s="90" t="s">
        <v>121</v>
      </c>
      <c r="E526" s="90" t="s">
        <v>1717</v>
      </c>
      <c r="F526" s="90" t="s">
        <v>1718</v>
      </c>
      <c r="G526" s="90" t="s">
        <v>1719</v>
      </c>
      <c r="H526" s="90" t="s">
        <v>1720</v>
      </c>
      <c r="I526" s="90" t="s">
        <v>1721</v>
      </c>
      <c r="J526" s="90" t="s">
        <v>1722</v>
      </c>
      <c r="K526" s="91">
        <v>2.4500000000000002</v>
      </c>
      <c r="L526" s="90" t="s">
        <v>104</v>
      </c>
      <c r="M526" s="86">
        <v>0.05</v>
      </c>
      <c r="N526" s="86">
        <v>3.7100000000000001E-2</v>
      </c>
      <c r="O526" s="91">
        <v>1000000</v>
      </c>
      <c r="P526" s="91">
        <v>105.16166667</v>
      </c>
      <c r="Q526" s="91">
        <v>0</v>
      </c>
      <c r="R526" s="91">
        <v>3339.9345334392001</v>
      </c>
      <c r="S526" s="86">
        <v>8.0000000000000004E-4</v>
      </c>
      <c r="T526" s="86">
        <f t="shared" si="17"/>
        <v>1.1616655934687753E-3</v>
      </c>
      <c r="U526" s="86">
        <f>R526/'סכום נכסי הקרן'!$C$42</f>
        <v>1.4016029105186359E-4</v>
      </c>
    </row>
    <row r="527" spans="2:21" s="85" customFormat="1">
      <c r="B527" s="90" t="s">
        <v>1723</v>
      </c>
      <c r="C527" s="90" t="s">
        <v>1724</v>
      </c>
      <c r="D527" s="90" t="s">
        <v>121</v>
      </c>
      <c r="E527" s="90" t="s">
        <v>1717</v>
      </c>
      <c r="F527" s="90" t="s">
        <v>1725</v>
      </c>
      <c r="G527" s="90" t="s">
        <v>1726</v>
      </c>
      <c r="H527" s="90" t="s">
        <v>1727</v>
      </c>
      <c r="I527" s="90" t="s">
        <v>1721</v>
      </c>
      <c r="J527" s="90" t="s">
        <v>727</v>
      </c>
      <c r="K527" s="91">
        <v>4.5</v>
      </c>
      <c r="L527" s="90" t="s">
        <v>104</v>
      </c>
      <c r="M527" s="86">
        <v>4.7500000000000001E-2</v>
      </c>
      <c r="N527" s="86">
        <v>5.8200000000000002E-2</v>
      </c>
      <c r="O527" s="91">
        <v>500000</v>
      </c>
      <c r="P527" s="91">
        <v>97.545610999999994</v>
      </c>
      <c r="Q527" s="91">
        <v>0</v>
      </c>
      <c r="R527" s="91">
        <v>1549.0243042679999</v>
      </c>
      <c r="S527" s="86">
        <v>5.0000000000000001E-4</v>
      </c>
      <c r="T527" s="86">
        <f t="shared" si="17"/>
        <v>5.3876751765613606E-4</v>
      </c>
      <c r="U527" s="86">
        <f>R527/'סכום נכסי הקרן'!$C$42</f>
        <v>6.5004776338849058E-5</v>
      </c>
    </row>
    <row r="528" spans="2:21" s="85" customFormat="1">
      <c r="B528" s="90" t="s">
        <v>1728</v>
      </c>
      <c r="C528" s="90" t="s">
        <v>1729</v>
      </c>
      <c r="D528" s="90" t="s">
        <v>121</v>
      </c>
      <c r="E528" s="90" t="s">
        <v>1717</v>
      </c>
      <c r="F528" s="90" t="s">
        <v>1725</v>
      </c>
      <c r="G528" s="90" t="s">
        <v>1726</v>
      </c>
      <c r="H528" s="90" t="s">
        <v>1727</v>
      </c>
      <c r="I528" s="90" t="s">
        <v>1721</v>
      </c>
      <c r="J528" s="90" t="s">
        <v>727</v>
      </c>
      <c r="K528" s="91">
        <v>5.9</v>
      </c>
      <c r="L528" s="90" t="s">
        <v>104</v>
      </c>
      <c r="M528" s="86">
        <v>5.1299999999999998E-2</v>
      </c>
      <c r="N528" s="86">
        <v>5.9799999999999999E-2</v>
      </c>
      <c r="O528" s="91">
        <v>500000</v>
      </c>
      <c r="P528" s="91">
        <v>97.601527666666669</v>
      </c>
      <c r="Q528" s="91">
        <v>0</v>
      </c>
      <c r="R528" s="91">
        <v>1549.9122611463999</v>
      </c>
      <c r="S528" s="86">
        <v>5.0000000000000001E-4</v>
      </c>
      <c r="T528" s="86">
        <f t="shared" si="17"/>
        <v>5.3907635872586183E-4</v>
      </c>
      <c r="U528" s="86">
        <f>R528/'סכום נכסי הקרן'!$C$42</f>
        <v>6.504203943286243E-5</v>
      </c>
    </row>
    <row r="529" spans="2:21" s="85" customFormat="1">
      <c r="B529" s="90" t="s">
        <v>1730</v>
      </c>
      <c r="C529" s="90" t="s">
        <v>1731</v>
      </c>
      <c r="D529" s="90" t="s">
        <v>121</v>
      </c>
      <c r="E529" s="90" t="s">
        <v>1717</v>
      </c>
      <c r="F529" s="90" t="s">
        <v>1725</v>
      </c>
      <c r="G529" s="90" t="s">
        <v>1726</v>
      </c>
      <c r="H529" s="90" t="s">
        <v>1727</v>
      </c>
      <c r="I529" s="90" t="s">
        <v>1721</v>
      </c>
      <c r="J529" s="90" t="s">
        <v>1732</v>
      </c>
      <c r="K529" s="91">
        <v>6.92</v>
      </c>
      <c r="L529" s="90" t="s">
        <v>108</v>
      </c>
      <c r="M529" s="86">
        <v>3.7499999999999999E-2</v>
      </c>
      <c r="N529" s="86">
        <v>4.6600000000000003E-2</v>
      </c>
      <c r="O529" s="91">
        <v>1700000</v>
      </c>
      <c r="P529" s="91">
        <v>95.731166669014087</v>
      </c>
      <c r="Q529" s="91">
        <v>0</v>
      </c>
      <c r="R529" s="91">
        <v>5734.4117613205999</v>
      </c>
      <c r="S529" s="86">
        <v>1.5E-3</v>
      </c>
      <c r="T529" s="86">
        <f t="shared" si="17"/>
        <v>1.9944908426242016E-3</v>
      </c>
      <c r="U529" s="86">
        <f>R529/'סכום נכסי הקרן'!$C$42</f>
        <v>2.406444837259431E-4</v>
      </c>
    </row>
    <row r="530" spans="2:21" s="85" customFormat="1">
      <c r="B530" s="90" t="s">
        <v>1733</v>
      </c>
      <c r="C530" s="90" t="s">
        <v>1734</v>
      </c>
      <c r="D530" s="90" t="s">
        <v>379</v>
      </c>
      <c r="E530" s="90" t="s">
        <v>1717</v>
      </c>
      <c r="F530" s="90" t="s">
        <v>1725</v>
      </c>
      <c r="G530" s="90" t="s">
        <v>1726</v>
      </c>
      <c r="H530" s="90" t="s">
        <v>1727</v>
      </c>
      <c r="I530" s="90" t="s">
        <v>1721</v>
      </c>
      <c r="J530" s="90" t="s">
        <v>394</v>
      </c>
      <c r="K530" s="91">
        <v>13.91</v>
      </c>
      <c r="L530" s="90" t="s">
        <v>104</v>
      </c>
      <c r="M530" s="86">
        <v>4.1000000000000002E-2</v>
      </c>
      <c r="N530" s="86">
        <v>6.0499999999999998E-2</v>
      </c>
      <c r="O530" s="91">
        <v>11725000</v>
      </c>
      <c r="P530" s="91">
        <v>78.156000000000006</v>
      </c>
      <c r="Q530" s="91">
        <v>763.3913</v>
      </c>
      <c r="R530" s="91">
        <v>29867.591516</v>
      </c>
      <c r="S530" s="86">
        <v>5.8999999999999999E-3</v>
      </c>
      <c r="T530" s="86">
        <f t="shared" si="17"/>
        <v>1.0388273505525795E-2</v>
      </c>
      <c r="U530" s="86">
        <f>R530/'סכום נכסי הקרן'!$C$42</f>
        <v>1.2533929267140643E-3</v>
      </c>
    </row>
    <row r="531" spans="2:21" s="85" customFormat="1">
      <c r="B531" s="90" t="s">
        <v>1735</v>
      </c>
      <c r="C531" s="90" t="s">
        <v>1736</v>
      </c>
      <c r="D531" s="90" t="s">
        <v>121</v>
      </c>
      <c r="E531" s="90" t="s">
        <v>1717</v>
      </c>
      <c r="F531" s="90" t="s">
        <v>1725</v>
      </c>
      <c r="G531" s="90" t="s">
        <v>1726</v>
      </c>
      <c r="H531" s="90" t="s">
        <v>1727</v>
      </c>
      <c r="I531" s="90" t="s">
        <v>1721</v>
      </c>
      <c r="J531" s="90" t="s">
        <v>1732</v>
      </c>
      <c r="K531" s="91">
        <v>6.74</v>
      </c>
      <c r="L531" s="90" t="s">
        <v>108</v>
      </c>
      <c r="M531" s="86">
        <v>4.3799999999999999E-2</v>
      </c>
      <c r="N531" s="86">
        <v>5.57E-2</v>
      </c>
      <c r="O531" s="91">
        <v>1600000</v>
      </c>
      <c r="P531" s="91">
        <v>94.452694446428566</v>
      </c>
      <c r="Q531" s="91">
        <v>0</v>
      </c>
      <c r="R531" s="91">
        <v>5325.0162262719596</v>
      </c>
      <c r="S531" s="86">
        <v>1.1000000000000001E-3</v>
      </c>
      <c r="T531" s="86">
        <f t="shared" si="17"/>
        <v>1.852098618338287E-3</v>
      </c>
      <c r="U531" s="86">
        <f>R531/'סכום נכסי הקרן'!$C$42</f>
        <v>2.2346420765368595E-4</v>
      </c>
    </row>
    <row r="532" spans="2:21" s="85" customFormat="1">
      <c r="B532" s="90" t="s">
        <v>1737</v>
      </c>
      <c r="C532" s="90" t="s">
        <v>1738</v>
      </c>
      <c r="D532" s="90" t="s">
        <v>121</v>
      </c>
      <c r="E532" s="90" t="s">
        <v>1717</v>
      </c>
      <c r="F532" s="90" t="s">
        <v>1739</v>
      </c>
      <c r="G532" s="90" t="s">
        <v>1740</v>
      </c>
      <c r="H532" s="90" t="s">
        <v>1741</v>
      </c>
      <c r="I532" s="90" t="s">
        <v>381</v>
      </c>
      <c r="J532" s="90" t="s">
        <v>581</v>
      </c>
      <c r="K532" s="91">
        <v>1.65</v>
      </c>
      <c r="L532" s="90" t="s">
        <v>104</v>
      </c>
      <c r="M532" s="86">
        <v>7.4899999999999994E-2</v>
      </c>
      <c r="N532" s="86">
        <v>6.5699999999999995E-2</v>
      </c>
      <c r="O532" s="91">
        <v>1162000</v>
      </c>
      <c r="P532" s="91">
        <v>103.5335</v>
      </c>
      <c r="Q532" s="91">
        <v>0</v>
      </c>
      <c r="R532" s="91">
        <v>3820.9162415199999</v>
      </c>
      <c r="S532" s="86">
        <v>6.4999999999999997E-3</v>
      </c>
      <c r="T532" s="86">
        <f t="shared" si="17"/>
        <v>1.3289562681126166E-3</v>
      </c>
      <c r="U532" s="86">
        <f>R532/'סכום נכסי הקרן'!$C$42</f>
        <v>1.6034467955417631E-4</v>
      </c>
    </row>
    <row r="533" spans="2:21" s="85" customFormat="1">
      <c r="B533" s="90" t="s">
        <v>1742</v>
      </c>
      <c r="C533" s="90" t="s">
        <v>1743</v>
      </c>
      <c r="D533" s="90" t="s">
        <v>121</v>
      </c>
      <c r="E533" s="90" t="s">
        <v>1717</v>
      </c>
      <c r="F533" s="90" t="s">
        <v>1744</v>
      </c>
      <c r="G533" s="90" t="s">
        <v>1745</v>
      </c>
      <c r="H533" s="90" t="s">
        <v>217</v>
      </c>
      <c r="I533" s="90" t="s">
        <v>218</v>
      </c>
      <c r="J533" s="90" t="s">
        <v>829</v>
      </c>
      <c r="K533" s="91">
        <v>4.59</v>
      </c>
      <c r="L533" s="90" t="s">
        <v>104</v>
      </c>
      <c r="M533" s="86">
        <v>0</v>
      </c>
      <c r="N533" s="86">
        <v>2.5100000000000001E-2</v>
      </c>
      <c r="O533" s="91">
        <v>1000000</v>
      </c>
      <c r="P533" s="91">
        <v>89.875</v>
      </c>
      <c r="Q533" s="91">
        <v>0</v>
      </c>
      <c r="R533" s="91">
        <v>2854.43</v>
      </c>
      <c r="S533" s="86">
        <v>5.0000000000000001E-3</v>
      </c>
      <c r="T533" s="86">
        <f t="shared" si="17"/>
        <v>9.928018309241025E-4</v>
      </c>
      <c r="U533" s="86">
        <f>R533/'סכום נכסי הקרן'!$C$42</f>
        <v>1.1978610226686167E-4</v>
      </c>
    </row>
    <row r="534" spans="2:21" s="85" customFormat="1">
      <c r="B534" s="90" t="s">
        <v>1746</v>
      </c>
      <c r="C534" s="90" t="s">
        <v>1747</v>
      </c>
      <c r="D534" s="90" t="s">
        <v>121</v>
      </c>
      <c r="E534" s="90" t="s">
        <v>1717</v>
      </c>
      <c r="F534" s="90" t="s">
        <v>1748</v>
      </c>
      <c r="G534" s="90" t="s">
        <v>1749</v>
      </c>
      <c r="H534" s="90" t="s">
        <v>217</v>
      </c>
      <c r="I534" s="90" t="s">
        <v>218</v>
      </c>
      <c r="J534" s="90" t="s">
        <v>1750</v>
      </c>
      <c r="K534" s="91">
        <v>3.5</v>
      </c>
      <c r="L534" s="90" t="s">
        <v>104</v>
      </c>
      <c r="M534" s="86">
        <v>0</v>
      </c>
      <c r="N534" s="86">
        <v>4.2000000000000003E-2</v>
      </c>
      <c r="O534" s="91">
        <v>550000</v>
      </c>
      <c r="P534" s="91">
        <v>86.213999999999999</v>
      </c>
      <c r="Q534" s="91">
        <v>0</v>
      </c>
      <c r="R534" s="91">
        <v>1505.9861519999999</v>
      </c>
      <c r="S534" s="86">
        <v>1.1999999999999999E-3</v>
      </c>
      <c r="T534" s="86">
        <f t="shared" si="17"/>
        <v>5.2379837972973368E-4</v>
      </c>
      <c r="U534" s="86">
        <f>R534/'סכום נכסי הקרן'!$C$42</f>
        <v>6.3198681073261387E-5</v>
      </c>
    </row>
    <row r="535" spans="2:21" s="85" customFormat="1">
      <c r="B535" s="90" t="s">
        <v>1751</v>
      </c>
      <c r="C535" s="90" t="s">
        <v>1752</v>
      </c>
      <c r="D535" s="90" t="s">
        <v>121</v>
      </c>
      <c r="E535" s="90" t="s">
        <v>1717</v>
      </c>
      <c r="F535" s="90" t="s">
        <v>1753</v>
      </c>
      <c r="G535" s="90" t="s">
        <v>1754</v>
      </c>
      <c r="H535" s="90" t="s">
        <v>217</v>
      </c>
      <c r="I535" s="90" t="s">
        <v>218</v>
      </c>
      <c r="J535" s="90" t="s">
        <v>1755</v>
      </c>
      <c r="K535" s="91">
        <v>5.53</v>
      </c>
      <c r="L535" s="90" t="s">
        <v>104</v>
      </c>
      <c r="M535" s="86">
        <v>0</v>
      </c>
      <c r="N535" s="86">
        <v>-0.1027</v>
      </c>
      <c r="O535" s="91">
        <v>500000</v>
      </c>
      <c r="P535" s="91">
        <v>155.32400000000001</v>
      </c>
      <c r="Q535" s="91">
        <v>0</v>
      </c>
      <c r="R535" s="91">
        <v>2466.5451200000002</v>
      </c>
      <c r="S535" s="86">
        <v>2.5000000000000001E-3</v>
      </c>
      <c r="T535" s="86">
        <f t="shared" si="17"/>
        <v>8.5789124665621873E-4</v>
      </c>
      <c r="U535" s="86">
        <f>R535/'סכום נכסי הקרן'!$C$42</f>
        <v>1.0350852043670668E-4</v>
      </c>
    </row>
    <row r="536" spans="2:21" s="85" customFormat="1">
      <c r="B536" s="87" t="s">
        <v>405</v>
      </c>
      <c r="K536" s="88">
        <v>3.88</v>
      </c>
      <c r="N536" s="89">
        <v>5.4399999999999997E-2</v>
      </c>
      <c r="O536" s="88">
        <v>48715428</v>
      </c>
      <c r="Q536" s="88">
        <v>20.247</v>
      </c>
      <c r="R536" s="88">
        <v>152973.01705492064</v>
      </c>
      <c r="T536" s="89">
        <f t="shared" si="17"/>
        <v>5.3205680788847222E-2</v>
      </c>
      <c r="U536" s="89">
        <f>R536/'סכום נכסי הקרן'!$C$42</f>
        <v>6.4195098373444432E-3</v>
      </c>
    </row>
    <row r="537" spans="2:21" s="85" customFormat="1">
      <c r="B537" s="90" t="s">
        <v>1756</v>
      </c>
      <c r="C537" s="90" t="s">
        <v>1757</v>
      </c>
      <c r="D537" s="90" t="s">
        <v>121</v>
      </c>
      <c r="E537" s="90" t="s">
        <v>1717</v>
      </c>
      <c r="F537" s="90" t="s">
        <v>1758</v>
      </c>
      <c r="G537" s="90" t="s">
        <v>1754</v>
      </c>
      <c r="H537" s="90" t="s">
        <v>1759</v>
      </c>
      <c r="I537" s="90" t="s">
        <v>1721</v>
      </c>
      <c r="J537" s="90" t="s">
        <v>1760</v>
      </c>
      <c r="K537" s="91">
        <v>1.81</v>
      </c>
      <c r="L537" s="90" t="s">
        <v>104</v>
      </c>
      <c r="M537" s="86">
        <v>2.8799999999999999E-2</v>
      </c>
      <c r="N537" s="86">
        <v>2.2700000000000001E-2</v>
      </c>
      <c r="O537" s="91">
        <v>200000</v>
      </c>
      <c r="P537" s="91">
        <v>101.53225</v>
      </c>
      <c r="Q537" s="91">
        <v>0</v>
      </c>
      <c r="R537" s="91">
        <v>644.93285200000003</v>
      </c>
      <c r="S537" s="86">
        <v>1E-4</v>
      </c>
      <c r="T537" s="86">
        <f t="shared" si="17"/>
        <v>2.2431466747781633E-4</v>
      </c>
      <c r="U537" s="86">
        <f>R537/'סכום נכסי הקרן'!$C$42</f>
        <v>2.7064595230897507E-5</v>
      </c>
    </row>
    <row r="538" spans="2:21" s="85" customFormat="1">
      <c r="B538" s="90" t="s">
        <v>1761</v>
      </c>
      <c r="C538" s="90" t="s">
        <v>1762</v>
      </c>
      <c r="D538" s="90" t="s">
        <v>121</v>
      </c>
      <c r="E538" s="90" t="s">
        <v>1717</v>
      </c>
      <c r="F538" s="90" t="s">
        <v>1763</v>
      </c>
      <c r="G538" s="90" t="s">
        <v>1754</v>
      </c>
      <c r="H538" s="90" t="s">
        <v>1764</v>
      </c>
      <c r="I538" s="90" t="s">
        <v>1721</v>
      </c>
      <c r="J538" s="90" t="s">
        <v>1765</v>
      </c>
      <c r="K538" s="91">
        <v>0.89</v>
      </c>
      <c r="L538" s="90" t="s">
        <v>104</v>
      </c>
      <c r="M538" s="86">
        <v>2.8500000000000001E-2</v>
      </c>
      <c r="N538" s="86">
        <v>1.89E-2</v>
      </c>
      <c r="O538" s="91">
        <v>73000</v>
      </c>
      <c r="P538" s="91">
        <v>101.14391671232876</v>
      </c>
      <c r="Q538" s="91">
        <v>0</v>
      </c>
      <c r="R538" s="91">
        <v>234.5001480192</v>
      </c>
      <c r="S538" s="86">
        <v>0</v>
      </c>
      <c r="T538" s="86">
        <f t="shared" si="17"/>
        <v>8.1561704545368011E-5</v>
      </c>
      <c r="U538" s="86">
        <f>R538/'סכום נכסי הקרן'!$C$42</f>
        <v>9.8407943835449085E-6</v>
      </c>
    </row>
    <row r="539" spans="2:21" s="85" customFormat="1">
      <c r="B539" s="90" t="s">
        <v>1766</v>
      </c>
      <c r="C539" s="90" t="s">
        <v>1767</v>
      </c>
      <c r="D539" s="90" t="s">
        <v>121</v>
      </c>
      <c r="E539" s="90" t="s">
        <v>1717</v>
      </c>
      <c r="F539" s="90" t="s">
        <v>1768</v>
      </c>
      <c r="G539" s="90" t="s">
        <v>1769</v>
      </c>
      <c r="H539" s="90" t="s">
        <v>1770</v>
      </c>
      <c r="I539" s="90" t="s">
        <v>1721</v>
      </c>
      <c r="J539" s="90" t="s">
        <v>1771</v>
      </c>
      <c r="K539" s="91">
        <v>3.75</v>
      </c>
      <c r="L539" s="90" t="s">
        <v>104</v>
      </c>
      <c r="M539" s="86">
        <v>3.1300000000000001E-2</v>
      </c>
      <c r="N539" s="86">
        <v>2.87E-2</v>
      </c>
      <c r="O539" s="91">
        <v>240000</v>
      </c>
      <c r="P539" s="91">
        <v>101.15920833333334</v>
      </c>
      <c r="Q539" s="91">
        <v>0</v>
      </c>
      <c r="R539" s="91">
        <v>771.07594959999994</v>
      </c>
      <c r="S539" s="86">
        <v>1E-4</v>
      </c>
      <c r="T539" s="86">
        <f t="shared" si="17"/>
        <v>2.6818861017590935E-4</v>
      </c>
      <c r="U539" s="86">
        <f>R539/'סכום נכסי הקרן'!$C$42</f>
        <v>3.2358187993505912E-5</v>
      </c>
    </row>
    <row r="540" spans="2:21" s="85" customFormat="1">
      <c r="B540" s="90" t="s">
        <v>1772</v>
      </c>
      <c r="C540" s="90" t="s">
        <v>1773</v>
      </c>
      <c r="D540" s="90" t="s">
        <v>121</v>
      </c>
      <c r="E540" s="90" t="s">
        <v>1717</v>
      </c>
      <c r="F540" s="90" t="s">
        <v>1774</v>
      </c>
      <c r="G540" s="90" t="s">
        <v>1775</v>
      </c>
      <c r="H540" s="90" t="s">
        <v>1776</v>
      </c>
      <c r="I540" s="90" t="s">
        <v>1721</v>
      </c>
      <c r="J540" s="90" t="s">
        <v>1771</v>
      </c>
      <c r="K540" s="91">
        <v>3.31</v>
      </c>
      <c r="L540" s="90" t="s">
        <v>104</v>
      </c>
      <c r="M540" s="86">
        <v>3.5000000000000003E-2</v>
      </c>
      <c r="N540" s="86">
        <v>3.0099999999999998E-2</v>
      </c>
      <c r="O540" s="91">
        <v>240000</v>
      </c>
      <c r="P540" s="91">
        <v>101.72933333333333</v>
      </c>
      <c r="Q540" s="91">
        <v>0</v>
      </c>
      <c r="R540" s="91">
        <v>775.42167040000004</v>
      </c>
      <c r="S540" s="86">
        <v>2.9999999999999997E-4</v>
      </c>
      <c r="T540" s="86">
        <f t="shared" si="17"/>
        <v>2.6970009918314553E-4</v>
      </c>
      <c r="U540" s="86">
        <f>R540/'סכום נכסי הקרן'!$C$42</f>
        <v>3.2540556086670584E-5</v>
      </c>
    </row>
    <row r="541" spans="2:21" s="85" customFormat="1">
      <c r="B541" s="90" t="s">
        <v>1777</v>
      </c>
      <c r="C541" s="90" t="s">
        <v>1778</v>
      </c>
      <c r="D541" s="90" t="s">
        <v>121</v>
      </c>
      <c r="E541" s="90" t="s">
        <v>1717</v>
      </c>
      <c r="F541" s="90" t="s">
        <v>1779</v>
      </c>
      <c r="G541" s="90" t="s">
        <v>1749</v>
      </c>
      <c r="H541" s="90" t="s">
        <v>1776</v>
      </c>
      <c r="I541" s="90" t="s">
        <v>1721</v>
      </c>
      <c r="J541" s="90" t="s">
        <v>1780</v>
      </c>
      <c r="K541" s="91">
        <v>8.43</v>
      </c>
      <c r="L541" s="90" t="s">
        <v>104</v>
      </c>
      <c r="M541" s="86">
        <v>1.0999999999999999E-2</v>
      </c>
      <c r="N541" s="86">
        <v>0.03</v>
      </c>
      <c r="O541" s="91">
        <v>250000</v>
      </c>
      <c r="P541" s="91">
        <v>85.5625</v>
      </c>
      <c r="Q541" s="91">
        <v>0</v>
      </c>
      <c r="R541" s="91">
        <v>679.36625000000004</v>
      </c>
      <c r="S541" s="86">
        <v>2.9999999999999997E-4</v>
      </c>
      <c r="T541" s="86">
        <f t="shared" si="17"/>
        <v>2.362909781876037E-4</v>
      </c>
      <c r="U541" s="86">
        <f>R541/'סכום נכסי הקרן'!$C$42</f>
        <v>2.8509592142443261E-5</v>
      </c>
    </row>
    <row r="542" spans="2:21" s="85" customFormat="1">
      <c r="B542" s="90" t="s">
        <v>1781</v>
      </c>
      <c r="C542" s="90" t="s">
        <v>1782</v>
      </c>
      <c r="D542" s="90" t="s">
        <v>121</v>
      </c>
      <c r="E542" s="90" t="s">
        <v>1717</v>
      </c>
      <c r="F542" s="90" t="s">
        <v>1779</v>
      </c>
      <c r="G542" s="90" t="s">
        <v>1749</v>
      </c>
      <c r="H542" s="90" t="s">
        <v>1776</v>
      </c>
      <c r="I542" s="90" t="s">
        <v>1721</v>
      </c>
      <c r="J542" s="90" t="s">
        <v>1783</v>
      </c>
      <c r="K542" s="91">
        <v>0.7</v>
      </c>
      <c r="L542" s="90" t="s">
        <v>104</v>
      </c>
      <c r="M542" s="86">
        <v>2.8000000000000001E-2</v>
      </c>
      <c r="N542" s="86">
        <v>1.7600000000000001E-2</v>
      </c>
      <c r="O542" s="91">
        <v>234000</v>
      </c>
      <c r="P542" s="91">
        <v>101.54944444444445</v>
      </c>
      <c r="Q542" s="91">
        <v>0</v>
      </c>
      <c r="R542" s="91">
        <v>754.69922320000001</v>
      </c>
      <c r="S542" s="86">
        <v>1E-4</v>
      </c>
      <c r="T542" s="86">
        <f t="shared" si="17"/>
        <v>2.6249260643629655E-4</v>
      </c>
      <c r="U542" s="86">
        <f>R542/'סכום נכסי הקרן'!$C$42</f>
        <v>3.1670938972388978E-5</v>
      </c>
    </row>
    <row r="543" spans="2:21" s="85" customFormat="1">
      <c r="B543" s="90" t="s">
        <v>1784</v>
      </c>
      <c r="C543" s="90" t="s">
        <v>1785</v>
      </c>
      <c r="D543" s="90" t="s">
        <v>121</v>
      </c>
      <c r="E543" s="90" t="s">
        <v>1717</v>
      </c>
      <c r="F543" s="90" t="s">
        <v>1786</v>
      </c>
      <c r="G543" s="90" t="s">
        <v>1740</v>
      </c>
      <c r="H543" s="90" t="s">
        <v>1776</v>
      </c>
      <c r="I543" s="90" t="s">
        <v>1721</v>
      </c>
      <c r="J543" s="90" t="s">
        <v>1760</v>
      </c>
      <c r="K543" s="91">
        <v>2.84</v>
      </c>
      <c r="L543" s="90" t="s">
        <v>104</v>
      </c>
      <c r="M543" s="86">
        <v>2.7099999999999999E-2</v>
      </c>
      <c r="N543" s="86">
        <v>2.86E-2</v>
      </c>
      <c r="O543" s="91">
        <v>203000</v>
      </c>
      <c r="P543" s="91">
        <v>99.810599999999994</v>
      </c>
      <c r="Q543" s="91">
        <v>0</v>
      </c>
      <c r="R543" s="91">
        <v>643.50688516800005</v>
      </c>
      <c r="S543" s="86">
        <v>1E-4</v>
      </c>
      <c r="T543" s="86">
        <f t="shared" si="17"/>
        <v>2.2381870068877383E-4</v>
      </c>
      <c r="U543" s="86">
        <f>R543/'סכום נכסי הקרן'!$C$42</f>
        <v>2.7004754559111161E-5</v>
      </c>
    </row>
    <row r="544" spans="2:21" s="85" customFormat="1">
      <c r="B544" s="90" t="s">
        <v>1787</v>
      </c>
      <c r="C544" s="90" t="s">
        <v>1788</v>
      </c>
      <c r="D544" s="90" t="s">
        <v>121</v>
      </c>
      <c r="E544" s="90" t="s">
        <v>1717</v>
      </c>
      <c r="F544" s="90" t="s">
        <v>1789</v>
      </c>
      <c r="G544" s="90" t="s">
        <v>1790</v>
      </c>
      <c r="H544" s="90" t="s">
        <v>1791</v>
      </c>
      <c r="I544" s="90" t="s">
        <v>1721</v>
      </c>
      <c r="J544" s="90" t="s">
        <v>1792</v>
      </c>
      <c r="K544" s="91">
        <v>10.69</v>
      </c>
      <c r="L544" s="90" t="s">
        <v>104</v>
      </c>
      <c r="M544" s="86">
        <v>2.9000000000000001E-2</v>
      </c>
      <c r="N544" s="86">
        <v>3.9800000000000002E-2</v>
      </c>
      <c r="O544" s="91">
        <v>100000</v>
      </c>
      <c r="P544" s="91">
        <v>89.799033294117649</v>
      </c>
      <c r="Q544" s="91">
        <v>0</v>
      </c>
      <c r="R544" s="91">
        <v>285.20172976079999</v>
      </c>
      <c r="S544" s="86">
        <v>2.0000000000000001E-4</v>
      </c>
      <c r="T544" s="86">
        <f t="shared" si="17"/>
        <v>9.9196266676444453E-5</v>
      </c>
      <c r="U544" s="86">
        <f>R544/'סכום נכסי הקרן'!$C$42</f>
        <v>1.1968485325551174E-5</v>
      </c>
    </row>
    <row r="545" spans="2:21" s="85" customFormat="1">
      <c r="B545" s="90" t="s">
        <v>1793</v>
      </c>
      <c r="C545" s="90" t="s">
        <v>1794</v>
      </c>
      <c r="D545" s="90" t="s">
        <v>121</v>
      </c>
      <c r="E545" s="90" t="s">
        <v>1717</v>
      </c>
      <c r="F545" s="90" t="s">
        <v>1795</v>
      </c>
      <c r="G545" s="90" t="s">
        <v>1726</v>
      </c>
      <c r="H545" s="90" t="s">
        <v>1796</v>
      </c>
      <c r="I545" s="90" t="s">
        <v>393</v>
      </c>
      <c r="J545" s="90" t="s">
        <v>1797</v>
      </c>
      <c r="K545" s="91">
        <v>1.92</v>
      </c>
      <c r="L545" s="90" t="s">
        <v>104</v>
      </c>
      <c r="M545" s="86">
        <v>2.9499999999999998E-2</v>
      </c>
      <c r="N545" s="86">
        <v>2.5600000000000001E-2</v>
      </c>
      <c r="O545" s="91">
        <v>164000</v>
      </c>
      <c r="P545" s="91">
        <v>100.88891664634146</v>
      </c>
      <c r="Q545" s="91">
        <v>0</v>
      </c>
      <c r="R545" s="91">
        <v>525.49404680079999</v>
      </c>
      <c r="S545" s="86">
        <v>2.0000000000000001E-4</v>
      </c>
      <c r="T545" s="86">
        <f t="shared" si="17"/>
        <v>1.8277255066810196E-4</v>
      </c>
      <c r="U545" s="86">
        <f>R545/'סכום נכסי הקרן'!$C$42</f>
        <v>2.2052347975150073E-5</v>
      </c>
    </row>
    <row r="546" spans="2:21" s="85" customFormat="1">
      <c r="B546" s="90" t="s">
        <v>1798</v>
      </c>
      <c r="C546" s="90" t="s">
        <v>1799</v>
      </c>
      <c r="D546" s="90" t="s">
        <v>379</v>
      </c>
      <c r="E546" s="90" t="s">
        <v>1717</v>
      </c>
      <c r="F546" s="90" t="s">
        <v>1800</v>
      </c>
      <c r="G546" s="90" t="s">
        <v>1801</v>
      </c>
      <c r="H546" s="90" t="s">
        <v>1802</v>
      </c>
      <c r="I546" s="90" t="s">
        <v>1721</v>
      </c>
      <c r="J546" s="90" t="s">
        <v>1803</v>
      </c>
      <c r="K546" s="91">
        <v>8.0299999999999994</v>
      </c>
      <c r="L546" s="90" t="s">
        <v>104</v>
      </c>
      <c r="M546" s="86">
        <v>1.2500000000000001E-2</v>
      </c>
      <c r="N546" s="86">
        <v>3.3000000000000002E-2</v>
      </c>
      <c r="O546" s="91">
        <v>250000</v>
      </c>
      <c r="P546" s="91">
        <v>85.552916679999996</v>
      </c>
      <c r="Q546" s="91">
        <v>0</v>
      </c>
      <c r="R546" s="91">
        <v>679.29015843920001</v>
      </c>
      <c r="S546" s="86">
        <v>2.9999999999999997E-4</v>
      </c>
      <c r="T546" s="86">
        <f t="shared" si="17"/>
        <v>2.3626451271432878E-4</v>
      </c>
      <c r="U546" s="86">
        <f>R546/'סכום נכסי הקרן'!$C$42</f>
        <v>2.8506398961498682E-5</v>
      </c>
    </row>
    <row r="547" spans="2:21" s="85" customFormat="1">
      <c r="B547" s="90" t="s">
        <v>1804</v>
      </c>
      <c r="C547" s="90" t="s">
        <v>1805</v>
      </c>
      <c r="D547" s="90" t="s">
        <v>121</v>
      </c>
      <c r="E547" s="90" t="s">
        <v>1717</v>
      </c>
      <c r="F547" s="90" t="s">
        <v>1806</v>
      </c>
      <c r="G547" s="90" t="s">
        <v>1726</v>
      </c>
      <c r="H547" s="90" t="s">
        <v>1807</v>
      </c>
      <c r="I547" s="90" t="s">
        <v>1721</v>
      </c>
      <c r="J547" s="90" t="s">
        <v>1808</v>
      </c>
      <c r="K547" s="91">
        <v>7.81</v>
      </c>
      <c r="L547" s="90" t="s">
        <v>104</v>
      </c>
      <c r="M547" s="86">
        <v>1.6500000000000001E-2</v>
      </c>
      <c r="N547" s="86">
        <v>3.5700000000000003E-2</v>
      </c>
      <c r="O547" s="91">
        <v>500000</v>
      </c>
      <c r="P547" s="91">
        <v>87.742000000000004</v>
      </c>
      <c r="Q547" s="91">
        <v>13.101000000000001</v>
      </c>
      <c r="R547" s="91">
        <v>1406.4439600000001</v>
      </c>
      <c r="S547" s="86">
        <v>5.0000000000000001E-4</v>
      </c>
      <c r="T547" s="86">
        <f t="shared" si="17"/>
        <v>4.8917652161031984E-4</v>
      </c>
      <c r="U547" s="86">
        <f>R547/'סכום נכסי הקרן'!$C$42</f>
        <v>5.9021394823194093E-5</v>
      </c>
    </row>
    <row r="548" spans="2:21" s="85" customFormat="1">
      <c r="B548" s="90" t="s">
        <v>1809</v>
      </c>
      <c r="C548" s="90" t="s">
        <v>1810</v>
      </c>
      <c r="D548" s="90" t="s">
        <v>379</v>
      </c>
      <c r="E548" s="90" t="s">
        <v>1717</v>
      </c>
      <c r="F548" s="90" t="s">
        <v>1811</v>
      </c>
      <c r="G548" s="90" t="s">
        <v>1812</v>
      </c>
      <c r="H548" s="90" t="s">
        <v>1807</v>
      </c>
      <c r="I548" s="90" t="s">
        <v>1721</v>
      </c>
      <c r="J548" s="90" t="s">
        <v>878</v>
      </c>
      <c r="K548" s="91">
        <v>5.72</v>
      </c>
      <c r="L548" s="90" t="s">
        <v>104</v>
      </c>
      <c r="M548" s="86">
        <v>2.3900000000000001E-2</v>
      </c>
      <c r="N548" s="86">
        <v>3.44E-2</v>
      </c>
      <c r="O548" s="91">
        <v>400000</v>
      </c>
      <c r="P548" s="91">
        <v>95.142372225000003</v>
      </c>
      <c r="Q548" s="91">
        <v>0</v>
      </c>
      <c r="R548" s="91">
        <v>1208.6886967464</v>
      </c>
      <c r="S548" s="86">
        <v>1E-4</v>
      </c>
      <c r="T548" s="86">
        <f t="shared" si="17"/>
        <v>4.203950880375743E-4</v>
      </c>
      <c r="U548" s="86">
        <f>R548/'סכום נכסי הקרן'!$C$42</f>
        <v>5.0722598850651102E-5</v>
      </c>
    </row>
    <row r="549" spans="2:21" s="85" customFormat="1">
      <c r="B549" s="90" t="s">
        <v>1813</v>
      </c>
      <c r="C549" s="90" t="s">
        <v>1814</v>
      </c>
      <c r="D549" s="90" t="s">
        <v>121</v>
      </c>
      <c r="E549" s="90" t="s">
        <v>1717</v>
      </c>
      <c r="F549" s="90" t="s">
        <v>1815</v>
      </c>
      <c r="G549" s="90" t="s">
        <v>1812</v>
      </c>
      <c r="H549" s="90" t="s">
        <v>1720</v>
      </c>
      <c r="I549" s="90" t="s">
        <v>1721</v>
      </c>
      <c r="J549" s="90" t="s">
        <v>1816</v>
      </c>
      <c r="K549" s="91">
        <v>2.0499999999999998</v>
      </c>
      <c r="L549" s="90" t="s">
        <v>104</v>
      </c>
      <c r="M549" s="86">
        <v>3.6999999999999998E-2</v>
      </c>
      <c r="N549" s="86">
        <v>3.4000000000000002E-2</v>
      </c>
      <c r="O549" s="91">
        <v>380000</v>
      </c>
      <c r="P549" s="91">
        <v>101.13131315789474</v>
      </c>
      <c r="Q549" s="91">
        <v>0</v>
      </c>
      <c r="R549" s="91">
        <v>1220.53359224</v>
      </c>
      <c r="S549" s="86">
        <v>2.9999999999999997E-4</v>
      </c>
      <c r="T549" s="86">
        <f t="shared" si="17"/>
        <v>4.2451487164871585E-4</v>
      </c>
      <c r="U549" s="86">
        <f>R549/'סכום נכסי הקרן'!$C$42</f>
        <v>5.121966967142326E-5</v>
      </c>
    </row>
    <row r="550" spans="2:21" s="85" customFormat="1">
      <c r="B550" s="90" t="s">
        <v>1817</v>
      </c>
      <c r="C550" s="90" t="s">
        <v>1818</v>
      </c>
      <c r="D550" s="90" t="s">
        <v>121</v>
      </c>
      <c r="E550" s="90" t="s">
        <v>1717</v>
      </c>
      <c r="F550" s="90" t="s">
        <v>1819</v>
      </c>
      <c r="G550" s="90" t="s">
        <v>1754</v>
      </c>
      <c r="H550" s="90" t="s">
        <v>1720</v>
      </c>
      <c r="I550" s="90" t="s">
        <v>1721</v>
      </c>
      <c r="J550" s="90" t="s">
        <v>1820</v>
      </c>
      <c r="K550" s="91">
        <v>7.36</v>
      </c>
      <c r="L550" s="90" t="s">
        <v>104</v>
      </c>
      <c r="M550" s="86">
        <v>2.5399999999999999E-2</v>
      </c>
      <c r="N550" s="86">
        <v>3.9199999999999999E-2</v>
      </c>
      <c r="O550" s="91">
        <v>100000</v>
      </c>
      <c r="P550" s="91">
        <v>91.373249999999999</v>
      </c>
      <c r="Q550" s="91">
        <v>0</v>
      </c>
      <c r="R550" s="91">
        <v>290.20144199999999</v>
      </c>
      <c r="S550" s="86">
        <v>2.0000000000000001E-4</v>
      </c>
      <c r="T550" s="86">
        <f t="shared" si="17"/>
        <v>1.0093522102640973E-4</v>
      </c>
      <c r="U550" s="86">
        <f>R550/'סכום נכסי הקרן'!$C$42</f>
        <v>1.2178298157391398E-5</v>
      </c>
    </row>
    <row r="551" spans="2:21" s="85" customFormat="1">
      <c r="B551" s="90" t="s">
        <v>1821</v>
      </c>
      <c r="C551" s="90" t="s">
        <v>1822</v>
      </c>
      <c r="D551" s="90" t="s">
        <v>1823</v>
      </c>
      <c r="E551" s="90" t="s">
        <v>1717</v>
      </c>
      <c r="F551" s="90" t="s">
        <v>1824</v>
      </c>
      <c r="G551" s="90" t="s">
        <v>1769</v>
      </c>
      <c r="H551" s="90" t="s">
        <v>1825</v>
      </c>
      <c r="I551" s="90" t="s">
        <v>393</v>
      </c>
      <c r="J551" s="90" t="s">
        <v>1826</v>
      </c>
      <c r="K551" s="91">
        <v>6.42</v>
      </c>
      <c r="L551" s="90" t="s">
        <v>108</v>
      </c>
      <c r="M551" s="86">
        <v>1.7500000000000002E-2</v>
      </c>
      <c r="N551" s="86">
        <v>2.0199999999999999E-2</v>
      </c>
      <c r="O551" s="91">
        <v>2375000</v>
      </c>
      <c r="P551" s="91">
        <v>98.492583333333329</v>
      </c>
      <c r="Q551" s="91">
        <v>0</v>
      </c>
      <c r="R551" s="91">
        <v>8242.4010826591202</v>
      </c>
      <c r="S551" s="86">
        <v>4.0000000000000001E-3</v>
      </c>
      <c r="T551" s="86">
        <f t="shared" si="17"/>
        <v>2.8667968337197898E-3</v>
      </c>
      <c r="U551" s="86">
        <f>R551/'סכום נכסי הקרן'!$C$42</f>
        <v>3.4589220930690079E-4</v>
      </c>
    </row>
    <row r="552" spans="2:21" s="85" customFormat="1">
      <c r="B552" s="90" t="s">
        <v>1827</v>
      </c>
      <c r="C552" s="90" t="s">
        <v>1828</v>
      </c>
      <c r="D552" s="90" t="s">
        <v>121</v>
      </c>
      <c r="E552" s="90" t="s">
        <v>1717</v>
      </c>
      <c r="F552" s="90" t="s">
        <v>1829</v>
      </c>
      <c r="G552" s="90" t="s">
        <v>1769</v>
      </c>
      <c r="H552" s="90" t="s">
        <v>1830</v>
      </c>
      <c r="I552" s="90" t="s">
        <v>381</v>
      </c>
      <c r="J552" s="90" t="s">
        <v>1831</v>
      </c>
      <c r="K552" s="91">
        <v>3.57</v>
      </c>
      <c r="L552" s="90" t="s">
        <v>104</v>
      </c>
      <c r="M552" s="86">
        <v>3.4000000000000002E-2</v>
      </c>
      <c r="N552" s="86">
        <v>4.4400000000000002E-2</v>
      </c>
      <c r="O552" s="91">
        <v>800000</v>
      </c>
      <c r="P552" s="91">
        <v>97.213999999999999</v>
      </c>
      <c r="Q552" s="91">
        <v>0</v>
      </c>
      <c r="R552" s="91">
        <v>2470.013312</v>
      </c>
      <c r="S552" s="86">
        <v>8.0000000000000004E-4</v>
      </c>
      <c r="T552" s="86">
        <f t="shared" si="17"/>
        <v>8.5909752159292984E-4</v>
      </c>
      <c r="U552" s="86">
        <f>R552/'סכום נכסי הקרן'!$C$42</f>
        <v>1.0365406304997555E-4</v>
      </c>
    </row>
    <row r="553" spans="2:21" s="85" customFormat="1">
      <c r="B553" s="90" t="s">
        <v>1832</v>
      </c>
      <c r="C553" s="90" t="s">
        <v>1833</v>
      </c>
      <c r="D553" s="90" t="s">
        <v>379</v>
      </c>
      <c r="E553" s="90" t="s">
        <v>1717</v>
      </c>
      <c r="F553" s="90" t="s">
        <v>1829</v>
      </c>
      <c r="G553" s="90" t="s">
        <v>1769</v>
      </c>
      <c r="H553" s="90" t="s">
        <v>1830</v>
      </c>
      <c r="I553" s="90" t="s">
        <v>381</v>
      </c>
      <c r="J553" s="90" t="s">
        <v>1834</v>
      </c>
      <c r="K553" s="91">
        <v>2.1800000000000002</v>
      </c>
      <c r="L553" s="90" t="s">
        <v>104</v>
      </c>
      <c r="M553" s="86">
        <v>4.6300000000000001E-2</v>
      </c>
      <c r="N553" s="86">
        <v>4.1000000000000002E-2</v>
      </c>
      <c r="O553" s="91">
        <v>2500000</v>
      </c>
      <c r="P553" s="91">
        <v>102.15</v>
      </c>
      <c r="Q553" s="91">
        <v>0</v>
      </c>
      <c r="R553" s="91">
        <v>8110.71</v>
      </c>
      <c r="S553" s="86">
        <v>6.3E-3</v>
      </c>
      <c r="T553" s="86">
        <f t="shared" si="17"/>
        <v>2.820993241415774E-3</v>
      </c>
      <c r="U553" s="86">
        <f>R553/'סכום נכסי הקרן'!$C$42</f>
        <v>3.4036579545368347E-4</v>
      </c>
    </row>
    <row r="554" spans="2:21" s="85" customFormat="1">
      <c r="B554" s="90" t="s">
        <v>1835</v>
      </c>
      <c r="C554" s="90" t="s">
        <v>1836</v>
      </c>
      <c r="D554" s="90" t="s">
        <v>121</v>
      </c>
      <c r="E554" s="90" t="s">
        <v>1717</v>
      </c>
      <c r="F554" s="90" t="s">
        <v>1837</v>
      </c>
      <c r="G554" s="90" t="s">
        <v>1769</v>
      </c>
      <c r="H554" s="90" t="s">
        <v>1830</v>
      </c>
      <c r="I554" s="90" t="s">
        <v>381</v>
      </c>
      <c r="J554" s="90" t="s">
        <v>1838</v>
      </c>
      <c r="K554" s="91">
        <v>2.73</v>
      </c>
      <c r="L554" s="90" t="s">
        <v>104</v>
      </c>
      <c r="M554" s="86">
        <v>3.7499999999999999E-2</v>
      </c>
      <c r="N554" s="86">
        <v>3.8199999999999998E-2</v>
      </c>
      <c r="O554" s="91">
        <v>1550000</v>
      </c>
      <c r="P554" s="91">
        <v>100.41183333079847</v>
      </c>
      <c r="Q554" s="91">
        <v>0</v>
      </c>
      <c r="R554" s="91">
        <v>4943.0737311215998</v>
      </c>
      <c r="S554" s="86">
        <v>4.3E-3</v>
      </c>
      <c r="T554" s="86">
        <f t="shared" si="17"/>
        <v>1.7192548602174022E-3</v>
      </c>
      <c r="U554" s="86">
        <f>R554/'סכום נכסי הקרן'!$C$42</f>
        <v>2.0743599789406974E-4</v>
      </c>
    </row>
    <row r="555" spans="2:21" s="85" customFormat="1">
      <c r="B555" s="90" t="s">
        <v>1839</v>
      </c>
      <c r="C555" s="90" t="s">
        <v>1840</v>
      </c>
      <c r="D555" s="90" t="s">
        <v>1823</v>
      </c>
      <c r="E555" s="90" t="s">
        <v>1717</v>
      </c>
      <c r="F555" s="90" t="s">
        <v>1841</v>
      </c>
      <c r="G555" s="90" t="s">
        <v>1801</v>
      </c>
      <c r="H555" s="90" t="s">
        <v>1830</v>
      </c>
      <c r="I555" s="90" t="s">
        <v>1721</v>
      </c>
      <c r="J555" s="90" t="s">
        <v>1842</v>
      </c>
      <c r="K555" s="91">
        <v>1.26</v>
      </c>
      <c r="L555" s="90" t="s">
        <v>104</v>
      </c>
      <c r="M555" s="86">
        <v>5.2499999999999998E-2</v>
      </c>
      <c r="N555" s="86">
        <v>6.13E-2</v>
      </c>
      <c r="O555" s="91">
        <v>250000</v>
      </c>
      <c r="P555" s="91">
        <v>102.53425</v>
      </c>
      <c r="Q555" s="91">
        <v>0</v>
      </c>
      <c r="R555" s="91">
        <v>814.12194499999998</v>
      </c>
      <c r="S555" s="86">
        <v>4.0000000000000002E-4</v>
      </c>
      <c r="T555" s="86">
        <f t="shared" si="17"/>
        <v>2.8316047602901158E-4</v>
      </c>
      <c r="U555" s="86">
        <f>R555/'סכום נכסי הקרן'!$C$42</f>
        <v>3.4164612395983201E-5</v>
      </c>
    </row>
    <row r="556" spans="2:21" s="85" customFormat="1">
      <c r="B556" s="90" t="s">
        <v>1843</v>
      </c>
      <c r="C556" s="90" t="s">
        <v>1844</v>
      </c>
      <c r="D556" s="90" t="s">
        <v>121</v>
      </c>
      <c r="E556" s="90" t="s">
        <v>1717</v>
      </c>
      <c r="F556" s="90" t="s">
        <v>1845</v>
      </c>
      <c r="G556" s="90" t="s">
        <v>1769</v>
      </c>
      <c r="H556" s="90" t="s">
        <v>1830</v>
      </c>
      <c r="I556" s="90" t="s">
        <v>1721</v>
      </c>
      <c r="J556" s="90" t="s">
        <v>385</v>
      </c>
      <c r="K556" s="91">
        <v>3.13</v>
      </c>
      <c r="L556" s="90" t="s">
        <v>104</v>
      </c>
      <c r="M556" s="86">
        <v>3.2500000000000001E-2</v>
      </c>
      <c r="N556" s="86">
        <v>4.36E-2</v>
      </c>
      <c r="O556" s="91">
        <v>3150000</v>
      </c>
      <c r="P556" s="91">
        <v>97.402000000000001</v>
      </c>
      <c r="Q556" s="91">
        <v>0</v>
      </c>
      <c r="R556" s="91">
        <v>9744.4856880000007</v>
      </c>
      <c r="S556" s="86">
        <v>2.5000000000000001E-3</v>
      </c>
      <c r="T556" s="86">
        <f t="shared" si="17"/>
        <v>3.3892382130443254E-3</v>
      </c>
      <c r="U556" s="86">
        <f>R556/'סכום נכסי הקרן'!$C$42</f>
        <v>4.0892716204662157E-4</v>
      </c>
    </row>
    <row r="557" spans="2:21" s="85" customFormat="1">
      <c r="B557" s="90" t="s">
        <v>1846</v>
      </c>
      <c r="C557" s="90" t="s">
        <v>1847</v>
      </c>
      <c r="D557" s="90" t="s">
        <v>121</v>
      </c>
      <c r="E557" s="90" t="s">
        <v>1717</v>
      </c>
      <c r="F557" s="90" t="s">
        <v>1848</v>
      </c>
      <c r="G557" s="90" t="s">
        <v>1849</v>
      </c>
      <c r="H557" s="90" t="s">
        <v>1830</v>
      </c>
      <c r="I557" s="90" t="s">
        <v>1721</v>
      </c>
      <c r="J557" s="90" t="s">
        <v>1850</v>
      </c>
      <c r="K557" s="91">
        <v>7.94</v>
      </c>
      <c r="L557" s="90" t="s">
        <v>104</v>
      </c>
      <c r="M557" s="86">
        <v>2.4500000000000001E-2</v>
      </c>
      <c r="N557" s="86">
        <v>4.0500000000000001E-2</v>
      </c>
      <c r="O557" s="91">
        <v>150000</v>
      </c>
      <c r="P557" s="91">
        <v>88.700249999999997</v>
      </c>
      <c r="Q557" s="91">
        <v>0</v>
      </c>
      <c r="R557" s="91">
        <v>422.56799100000001</v>
      </c>
      <c r="S557" s="86">
        <v>1E-4</v>
      </c>
      <c r="T557" s="86">
        <f t="shared" si="17"/>
        <v>1.4697374787776184E-4</v>
      </c>
      <c r="U557" s="86">
        <f>R557/'סכום נכסי הקרן'!$C$42</f>
        <v>1.7733057943136909E-5</v>
      </c>
    </row>
    <row r="558" spans="2:21" s="85" customFormat="1">
      <c r="B558" s="90" t="s">
        <v>1851</v>
      </c>
      <c r="C558" s="90" t="s">
        <v>1852</v>
      </c>
      <c r="D558" s="90" t="s">
        <v>1853</v>
      </c>
      <c r="E558" s="90" t="s">
        <v>1717</v>
      </c>
      <c r="F558" s="90" t="s">
        <v>1854</v>
      </c>
      <c r="G558" s="90" t="s">
        <v>1801</v>
      </c>
      <c r="H558" s="90" t="s">
        <v>1830</v>
      </c>
      <c r="I558" s="90" t="s">
        <v>1721</v>
      </c>
      <c r="J558" s="90" t="s">
        <v>1855</v>
      </c>
      <c r="K558" s="91">
        <v>5.69</v>
      </c>
      <c r="L558" s="90" t="s">
        <v>108</v>
      </c>
      <c r="M558" s="86">
        <v>1.6299999999999999E-2</v>
      </c>
      <c r="N558" s="86">
        <v>4.58E-2</v>
      </c>
      <c r="O558" s="91">
        <v>300000</v>
      </c>
      <c r="P558" s="91">
        <v>84.988277781818184</v>
      </c>
      <c r="Q558" s="91">
        <v>0</v>
      </c>
      <c r="R558" s="91">
        <v>898.39408696824</v>
      </c>
      <c r="S558" s="86">
        <v>8.9999999999999998E-4</v>
      </c>
      <c r="T558" s="86">
        <f t="shared" si="17"/>
        <v>3.1247124449836083E-4</v>
      </c>
      <c r="U558" s="86">
        <f>R558/'סכום נכסי הקרן'!$C$42</f>
        <v>3.7701091278301246E-5</v>
      </c>
    </row>
    <row r="559" spans="2:21" s="85" customFormat="1">
      <c r="B559" s="90" t="s">
        <v>1856</v>
      </c>
      <c r="C559" s="90" t="s">
        <v>1857</v>
      </c>
      <c r="D559" s="90" t="s">
        <v>121</v>
      </c>
      <c r="E559" s="90" t="s">
        <v>1717</v>
      </c>
      <c r="F559" s="90" t="s">
        <v>1829</v>
      </c>
      <c r="G559" s="90" t="s">
        <v>1769</v>
      </c>
      <c r="H559" s="90" t="s">
        <v>1830</v>
      </c>
      <c r="I559" s="90" t="s">
        <v>381</v>
      </c>
      <c r="J559" s="90" t="s">
        <v>1858</v>
      </c>
      <c r="K559" s="91">
        <v>5.83</v>
      </c>
      <c r="L559" s="90" t="s">
        <v>104</v>
      </c>
      <c r="M559" s="86">
        <v>3.1300000000000001E-2</v>
      </c>
      <c r="N559" s="86">
        <v>5.1700000000000003E-2</v>
      </c>
      <c r="O559" s="91">
        <v>600000</v>
      </c>
      <c r="P559" s="91">
        <v>90.539013892857142</v>
      </c>
      <c r="Q559" s="91">
        <v>0</v>
      </c>
      <c r="R559" s="91">
        <v>1725.3114488783999</v>
      </c>
      <c r="S559" s="86">
        <v>8.0000000000000004E-4</v>
      </c>
      <c r="T559" s="86">
        <f t="shared" si="17"/>
        <v>6.0008210583576815E-4</v>
      </c>
      <c r="U559" s="86">
        <f>R559/'סכום נכסי הקרן'!$C$42</f>
        <v>7.2402663108759121E-5</v>
      </c>
    </row>
    <row r="560" spans="2:21" s="85" customFormat="1">
      <c r="B560" s="90" t="s">
        <v>1859</v>
      </c>
      <c r="C560" s="90" t="s">
        <v>1860</v>
      </c>
      <c r="D560" s="90" t="s">
        <v>121</v>
      </c>
      <c r="E560" s="90" t="s">
        <v>1717</v>
      </c>
      <c r="F560" s="90" t="s">
        <v>1829</v>
      </c>
      <c r="G560" s="90" t="s">
        <v>1769</v>
      </c>
      <c r="H560" s="90" t="s">
        <v>1830</v>
      </c>
      <c r="I560" s="90" t="s">
        <v>381</v>
      </c>
      <c r="J560" s="90" t="s">
        <v>1797</v>
      </c>
      <c r="K560" s="91">
        <v>2.62</v>
      </c>
      <c r="L560" s="90" t="s">
        <v>104</v>
      </c>
      <c r="M560" s="86">
        <v>4.1300000000000003E-2</v>
      </c>
      <c r="N560" s="86">
        <v>4.2500000000000003E-2</v>
      </c>
      <c r="O560" s="91">
        <v>675000</v>
      </c>
      <c r="P560" s="91">
        <v>100.43704167407408</v>
      </c>
      <c r="Q560" s="91">
        <v>0</v>
      </c>
      <c r="R560" s="91">
        <v>2153.1692994087998</v>
      </c>
      <c r="S560" s="86">
        <v>1.4E-3</v>
      </c>
      <c r="T560" s="86">
        <f t="shared" si="17"/>
        <v>7.488957244502838E-4</v>
      </c>
      <c r="U560" s="86">
        <f>R560/'סכום נכסי הקרן'!$C$42</f>
        <v>9.0357709909456323E-5</v>
      </c>
    </row>
    <row r="561" spans="2:21" s="85" customFormat="1">
      <c r="B561" s="90" t="s">
        <v>1861</v>
      </c>
      <c r="C561" s="90" t="s">
        <v>1862</v>
      </c>
      <c r="D561" s="90" t="s">
        <v>1853</v>
      </c>
      <c r="E561" s="90" t="s">
        <v>1717</v>
      </c>
      <c r="F561" s="90" t="s">
        <v>1863</v>
      </c>
      <c r="G561" s="90" t="s">
        <v>1801</v>
      </c>
      <c r="H561" s="90" t="s">
        <v>1830</v>
      </c>
      <c r="I561" s="90" t="s">
        <v>1721</v>
      </c>
      <c r="J561" s="90" t="s">
        <v>1864</v>
      </c>
      <c r="K561" s="91">
        <v>1.54</v>
      </c>
      <c r="L561" s="90" t="s">
        <v>108</v>
      </c>
      <c r="M561" s="86">
        <v>2.5000000000000001E-2</v>
      </c>
      <c r="N561" s="86">
        <v>3.5499999999999997E-2</v>
      </c>
      <c r="O561" s="91">
        <v>2000000</v>
      </c>
      <c r="P561" s="91">
        <v>99.492493150000001</v>
      </c>
      <c r="Q561" s="91">
        <v>0</v>
      </c>
      <c r="R561" s="91">
        <v>7011.4349772668002</v>
      </c>
      <c r="S561" s="86">
        <v>5.7000000000000002E-3</v>
      </c>
      <c r="T561" s="86">
        <f t="shared" si="17"/>
        <v>2.4386534204152046E-3</v>
      </c>
      <c r="U561" s="86">
        <f>R561/'סכום נכסי הקרן'!$C$42</f>
        <v>2.9423473941358937E-4</v>
      </c>
    </row>
    <row r="562" spans="2:21" s="85" customFormat="1">
      <c r="B562" s="90" t="s">
        <v>1865</v>
      </c>
      <c r="C562" s="90" t="s">
        <v>1866</v>
      </c>
      <c r="D562" s="90" t="s">
        <v>121</v>
      </c>
      <c r="E562" s="90" t="s">
        <v>1717</v>
      </c>
      <c r="F562" s="90" t="s">
        <v>1867</v>
      </c>
      <c r="G562" s="90" t="s">
        <v>1740</v>
      </c>
      <c r="H562" s="90" t="s">
        <v>1830</v>
      </c>
      <c r="I562" s="90" t="s">
        <v>1721</v>
      </c>
      <c r="J562" s="90" t="s">
        <v>1868</v>
      </c>
      <c r="K562" s="91">
        <v>6.95</v>
      </c>
      <c r="L562" s="90" t="s">
        <v>104</v>
      </c>
      <c r="M562" s="86">
        <v>4.4999999999999998E-2</v>
      </c>
      <c r="N562" s="86">
        <v>5.3600000000000002E-2</v>
      </c>
      <c r="O562" s="91">
        <v>100000</v>
      </c>
      <c r="P562" s="91">
        <v>96.858000000000004</v>
      </c>
      <c r="Q562" s="91">
        <v>7.1459999999999999</v>
      </c>
      <c r="R562" s="91">
        <v>314.76700799999998</v>
      </c>
      <c r="S562" s="86">
        <v>2.9999999999999997E-4</v>
      </c>
      <c r="T562" s="86">
        <f t="shared" si="17"/>
        <v>1.0947939233293568E-4</v>
      </c>
      <c r="U562" s="86">
        <f>R562/'סכום נכסי הקרן'!$C$42</f>
        <v>1.3209191681184007E-5</v>
      </c>
    </row>
    <row r="563" spans="2:21" s="85" customFormat="1">
      <c r="B563" s="90" t="s">
        <v>1869</v>
      </c>
      <c r="C563" s="90" t="s">
        <v>1870</v>
      </c>
      <c r="D563" s="90" t="s">
        <v>121</v>
      </c>
      <c r="E563" s="90" t="s">
        <v>1717</v>
      </c>
      <c r="F563" s="90" t="s">
        <v>1871</v>
      </c>
      <c r="G563" s="90" t="s">
        <v>1769</v>
      </c>
      <c r="H563" s="90" t="s">
        <v>1830</v>
      </c>
      <c r="I563" s="90" t="s">
        <v>1721</v>
      </c>
      <c r="J563" s="90" t="s">
        <v>1797</v>
      </c>
      <c r="K563" s="91">
        <v>3.12</v>
      </c>
      <c r="L563" s="90" t="s">
        <v>104</v>
      </c>
      <c r="M563" s="86">
        <v>3.7499999999999999E-2</v>
      </c>
      <c r="N563" s="86">
        <v>4.82E-2</v>
      </c>
      <c r="O563" s="91">
        <v>1900000</v>
      </c>
      <c r="P563" s="91">
        <v>97.625333335294115</v>
      </c>
      <c r="Q563" s="91">
        <v>0</v>
      </c>
      <c r="R563" s="91">
        <v>5891.1031148784004</v>
      </c>
      <c r="S563" s="86">
        <v>3.8E-3</v>
      </c>
      <c r="T563" s="86">
        <f t="shared" si="17"/>
        <v>2.0489898013312498E-3</v>
      </c>
      <c r="U563" s="86">
        <f>R563/'סכום נכסי הקרן'!$C$42</f>
        <v>2.4722003348600296E-4</v>
      </c>
    </row>
    <row r="564" spans="2:21" s="85" customFormat="1">
      <c r="B564" s="90" t="s">
        <v>1872</v>
      </c>
      <c r="C564" s="90" t="s">
        <v>1873</v>
      </c>
      <c r="D564" s="90" t="s">
        <v>121</v>
      </c>
      <c r="E564" s="90" t="s">
        <v>1717</v>
      </c>
      <c r="F564" s="90" t="s">
        <v>1874</v>
      </c>
      <c r="G564" s="90" t="s">
        <v>1769</v>
      </c>
      <c r="H564" s="90" t="s">
        <v>1830</v>
      </c>
      <c r="I564" s="90" t="s">
        <v>1721</v>
      </c>
      <c r="J564" s="90" t="s">
        <v>1875</v>
      </c>
      <c r="K564" s="91">
        <v>4.25</v>
      </c>
      <c r="L564" s="90" t="s">
        <v>104</v>
      </c>
      <c r="M564" s="86">
        <v>3.3599999999999998E-2</v>
      </c>
      <c r="N564" s="86">
        <v>5.5199999999999999E-2</v>
      </c>
      <c r="O564" s="91">
        <v>2000000</v>
      </c>
      <c r="P564" s="91">
        <v>92.814499999999995</v>
      </c>
      <c r="Q564" s="91">
        <v>0</v>
      </c>
      <c r="R564" s="91">
        <v>5895.5770400000001</v>
      </c>
      <c r="S564" s="86">
        <v>6.7000000000000002E-3</v>
      </c>
      <c r="T564" s="86">
        <f t="shared" si="17"/>
        <v>2.0505458811973321E-3</v>
      </c>
      <c r="U564" s="86">
        <f>R564/'סכום נכסי הקרן'!$C$42</f>
        <v>2.4740778167115732E-4</v>
      </c>
    </row>
    <row r="565" spans="2:21" s="85" customFormat="1">
      <c r="B565" s="90" t="s">
        <v>1876</v>
      </c>
      <c r="C565" s="90" t="s">
        <v>1877</v>
      </c>
      <c r="D565" s="90" t="s">
        <v>121</v>
      </c>
      <c r="E565" s="90" t="s">
        <v>1717</v>
      </c>
      <c r="F565" s="90" t="s">
        <v>1874</v>
      </c>
      <c r="G565" s="90" t="s">
        <v>1769</v>
      </c>
      <c r="H565" s="90" t="s">
        <v>1830</v>
      </c>
      <c r="I565" s="90" t="s">
        <v>1721</v>
      </c>
      <c r="J565" s="90" t="s">
        <v>1878</v>
      </c>
      <c r="K565" s="91">
        <v>3.56</v>
      </c>
      <c r="L565" s="90" t="s">
        <v>104</v>
      </c>
      <c r="M565" s="86">
        <v>3.7100000000000001E-2</v>
      </c>
      <c r="N565" s="86">
        <v>5.5800000000000002E-2</v>
      </c>
      <c r="O565" s="91">
        <v>1500000</v>
      </c>
      <c r="P565" s="91">
        <v>94.556022220000003</v>
      </c>
      <c r="Q565" s="91">
        <v>0</v>
      </c>
      <c r="R565" s="91">
        <v>4504.6488985608003</v>
      </c>
      <c r="S565" s="86">
        <v>3.8E-3</v>
      </c>
      <c r="T565" s="86">
        <f t="shared" si="17"/>
        <v>1.5667659302072232E-3</v>
      </c>
      <c r="U565" s="86">
        <f>R565/'סכום נכסי הקרן'!$C$42</f>
        <v>1.8903750788749763E-4</v>
      </c>
    </row>
    <row r="566" spans="2:21" s="85" customFormat="1">
      <c r="B566" s="90" t="s">
        <v>1879</v>
      </c>
      <c r="C566" s="90" t="s">
        <v>1880</v>
      </c>
      <c r="D566" s="90" t="s">
        <v>121</v>
      </c>
      <c r="E566" s="90" t="s">
        <v>1717</v>
      </c>
      <c r="F566" s="90" t="s">
        <v>1881</v>
      </c>
      <c r="G566" s="90" t="s">
        <v>1740</v>
      </c>
      <c r="H566" s="90" t="s">
        <v>1882</v>
      </c>
      <c r="I566" s="90" t="s">
        <v>393</v>
      </c>
      <c r="J566" s="90" t="s">
        <v>305</v>
      </c>
      <c r="K566" s="91">
        <v>2.19</v>
      </c>
      <c r="L566" s="90" t="s">
        <v>104</v>
      </c>
      <c r="M566" s="86">
        <v>5.5E-2</v>
      </c>
      <c r="N566" s="86">
        <v>0.18410000000000001</v>
      </c>
      <c r="O566" s="91">
        <v>3325000</v>
      </c>
      <c r="P566" s="91">
        <v>78.148977775999995</v>
      </c>
      <c r="Q566" s="91">
        <v>0</v>
      </c>
      <c r="R566" s="91">
        <v>8252.6883512536006</v>
      </c>
      <c r="S566" s="86">
        <v>9.7999999999999997E-3</v>
      </c>
      <c r="T566" s="86">
        <f t="shared" si="17"/>
        <v>2.8703748577371272E-3</v>
      </c>
      <c r="U566" s="86">
        <f>R566/'סכום נכסי הקרן'!$C$42</f>
        <v>3.4632391434359991E-4</v>
      </c>
    </row>
    <row r="567" spans="2:21" s="85" customFormat="1">
      <c r="B567" s="90" t="s">
        <v>1883</v>
      </c>
      <c r="C567" s="90" t="s">
        <v>1884</v>
      </c>
      <c r="D567" s="90" t="s">
        <v>121</v>
      </c>
      <c r="E567" s="90" t="s">
        <v>1717</v>
      </c>
      <c r="F567" s="90" t="s">
        <v>1885</v>
      </c>
      <c r="G567" s="90" t="s">
        <v>1886</v>
      </c>
      <c r="H567" s="90" t="s">
        <v>1887</v>
      </c>
      <c r="I567" s="90" t="s">
        <v>1721</v>
      </c>
      <c r="J567" s="90" t="s">
        <v>1888</v>
      </c>
      <c r="K567" s="91">
        <v>6.14</v>
      </c>
      <c r="L567" s="90" t="s">
        <v>104</v>
      </c>
      <c r="M567" s="86">
        <v>4.1300000000000003E-2</v>
      </c>
      <c r="N567" s="86">
        <v>4.53E-2</v>
      </c>
      <c r="O567" s="91">
        <v>2960000</v>
      </c>
      <c r="P567" s="91">
        <v>97.852000000000004</v>
      </c>
      <c r="Q567" s="91">
        <v>0</v>
      </c>
      <c r="R567" s="91">
        <v>9199.0273792000007</v>
      </c>
      <c r="S567" s="86">
        <v>5.8999999999999999E-3</v>
      </c>
      <c r="T567" s="86">
        <f t="shared" si="17"/>
        <v>3.1995218746967728E-3</v>
      </c>
      <c r="U567" s="86">
        <f>R567/'סכום נכסי הקרן'!$C$42</f>
        <v>3.8603701418514795E-4</v>
      </c>
    </row>
    <row r="568" spans="2:21" s="85" customFormat="1">
      <c r="B568" s="90" t="s">
        <v>1889</v>
      </c>
      <c r="C568" s="90" t="s">
        <v>1890</v>
      </c>
      <c r="D568" s="90" t="s">
        <v>379</v>
      </c>
      <c r="E568" s="90" t="s">
        <v>1717</v>
      </c>
      <c r="F568" s="90" t="s">
        <v>1891</v>
      </c>
      <c r="G568" s="90" t="s">
        <v>1726</v>
      </c>
      <c r="H568" s="90" t="s">
        <v>1887</v>
      </c>
      <c r="I568" s="90" t="s">
        <v>1721</v>
      </c>
      <c r="J568" s="90" t="s">
        <v>1797</v>
      </c>
      <c r="K568" s="91">
        <v>2.15</v>
      </c>
      <c r="L568" s="90" t="s">
        <v>108</v>
      </c>
      <c r="M568" s="86">
        <v>3.7499999999999999E-2</v>
      </c>
      <c r="N568" s="86">
        <v>3.1800000000000002E-2</v>
      </c>
      <c r="O568" s="91">
        <v>3500000</v>
      </c>
      <c r="P568" s="91">
        <v>104.01308333225825</v>
      </c>
      <c r="Q568" s="91">
        <v>0</v>
      </c>
      <c r="R568" s="91">
        <v>12827.5175149318</v>
      </c>
      <c r="S568" s="86">
        <v>2.3E-3</v>
      </c>
      <c r="T568" s="86">
        <f t="shared" si="17"/>
        <v>4.4615502482230375E-3</v>
      </c>
      <c r="U568" s="86">
        <f>R568/'סכום נכסי הקרן'!$C$42</f>
        <v>5.3830653576145853E-4</v>
      </c>
    </row>
    <row r="569" spans="2:21" s="85" customFormat="1">
      <c r="B569" s="90" t="s">
        <v>1892</v>
      </c>
      <c r="C569" s="90" t="s">
        <v>1893</v>
      </c>
      <c r="D569" s="90" t="s">
        <v>121</v>
      </c>
      <c r="E569" s="90" t="s">
        <v>1717</v>
      </c>
      <c r="F569" s="90" t="s">
        <v>1894</v>
      </c>
      <c r="G569" s="90" t="s">
        <v>1895</v>
      </c>
      <c r="H569" s="90" t="s">
        <v>1882</v>
      </c>
      <c r="I569" s="90" t="s">
        <v>393</v>
      </c>
      <c r="J569" s="90" t="s">
        <v>1896</v>
      </c>
      <c r="K569" s="91">
        <v>6.48</v>
      </c>
      <c r="L569" s="90" t="s">
        <v>104</v>
      </c>
      <c r="M569" s="86">
        <v>3.9E-2</v>
      </c>
      <c r="N569" s="86">
        <v>4.3900000000000002E-2</v>
      </c>
      <c r="O569" s="91">
        <v>2035000</v>
      </c>
      <c r="P569" s="91">
        <v>98.951499999999996</v>
      </c>
      <c r="Q569" s="91">
        <v>0</v>
      </c>
      <c r="R569" s="91">
        <v>6395.3937673999999</v>
      </c>
      <c r="S569" s="86">
        <v>5.7999999999999996E-3</v>
      </c>
      <c r="T569" s="86">
        <f t="shared" si="17"/>
        <v>2.2243875806221606E-3</v>
      </c>
      <c r="U569" s="86">
        <f>R569/'סכום נכסי הקרן'!$C$42</f>
        <v>2.6838258141156945E-4</v>
      </c>
    </row>
    <row r="570" spans="2:21" s="85" customFormat="1">
      <c r="B570" s="90" t="s">
        <v>1897</v>
      </c>
      <c r="C570" s="90" t="s">
        <v>1898</v>
      </c>
      <c r="D570" s="90" t="s">
        <v>121</v>
      </c>
      <c r="E570" s="90" t="s">
        <v>1717</v>
      </c>
      <c r="F570" s="90" t="s">
        <v>1899</v>
      </c>
      <c r="G570" s="90" t="s">
        <v>1900</v>
      </c>
      <c r="H570" s="90" t="s">
        <v>1901</v>
      </c>
      <c r="I570" s="90" t="s">
        <v>381</v>
      </c>
      <c r="J570" s="90" t="s">
        <v>906</v>
      </c>
      <c r="K570" s="91">
        <v>5.03</v>
      </c>
      <c r="L570" s="90" t="s">
        <v>108</v>
      </c>
      <c r="M570" s="86">
        <v>2.63E-2</v>
      </c>
      <c r="N570" s="86">
        <v>5.2400000000000002E-2</v>
      </c>
      <c r="O570" s="91">
        <v>500000</v>
      </c>
      <c r="P570" s="91">
        <v>89.354791659090907</v>
      </c>
      <c r="Q570" s="91">
        <v>0</v>
      </c>
      <c r="R570" s="91">
        <v>1574.2527194658801</v>
      </c>
      <c r="S570" s="86">
        <v>1.6999999999999999E-3</v>
      </c>
      <c r="T570" s="86">
        <f t="shared" si="17"/>
        <v>5.4754223513029689E-4</v>
      </c>
      <c r="U570" s="86">
        <f>R570/'סכום נכסי הקרן'!$C$42</f>
        <v>6.6063486316996745E-5</v>
      </c>
    </row>
    <row r="571" spans="2:21" s="85" customFormat="1">
      <c r="B571" s="90" t="s">
        <v>1902</v>
      </c>
      <c r="C571" s="90" t="s">
        <v>1903</v>
      </c>
      <c r="D571" s="90" t="s">
        <v>379</v>
      </c>
      <c r="E571" s="90" t="s">
        <v>1717</v>
      </c>
      <c r="F571" s="90" t="s">
        <v>1904</v>
      </c>
      <c r="G571" s="90" t="s">
        <v>1749</v>
      </c>
      <c r="H571" s="90" t="s">
        <v>1901</v>
      </c>
      <c r="I571" s="90" t="s">
        <v>381</v>
      </c>
      <c r="J571" s="90" t="s">
        <v>1797</v>
      </c>
      <c r="K571" s="91">
        <v>0.62</v>
      </c>
      <c r="L571" s="90" t="s">
        <v>104</v>
      </c>
      <c r="M571" s="86">
        <v>3.7499999999999999E-2</v>
      </c>
      <c r="N571" s="86">
        <v>3.8399999999999997E-2</v>
      </c>
      <c r="O571" s="91">
        <v>1834428</v>
      </c>
      <c r="P571" s="91">
        <v>101.35083333231566</v>
      </c>
      <c r="Q571" s="91">
        <v>0</v>
      </c>
      <c r="R571" s="91">
        <v>5904.8448141223998</v>
      </c>
      <c r="S571" s="86">
        <v>4.4999999999999997E-3</v>
      </c>
      <c r="T571" s="86">
        <f t="shared" si="17"/>
        <v>2.0537693139377777E-3</v>
      </c>
      <c r="U571" s="86">
        <f>R571/'סכום נכסי הקרן'!$C$42</f>
        <v>2.4779670364115207E-4</v>
      </c>
    </row>
    <row r="572" spans="2:21" s="85" customFormat="1">
      <c r="B572" s="90" t="s">
        <v>1905</v>
      </c>
      <c r="C572" s="90" t="s">
        <v>1906</v>
      </c>
      <c r="D572" s="90" t="s">
        <v>121</v>
      </c>
      <c r="E572" s="90" t="s">
        <v>1717</v>
      </c>
      <c r="F572" s="90" t="s">
        <v>1907</v>
      </c>
      <c r="G572" s="90" t="s">
        <v>1740</v>
      </c>
      <c r="H572" s="90" t="s">
        <v>1727</v>
      </c>
      <c r="I572" s="90" t="s">
        <v>1721</v>
      </c>
      <c r="J572" s="90" t="s">
        <v>1908</v>
      </c>
      <c r="K572" s="91">
        <v>1.93</v>
      </c>
      <c r="L572" s="90" t="s">
        <v>104</v>
      </c>
      <c r="M572" s="86">
        <v>4.4999999999999998E-2</v>
      </c>
      <c r="N572" s="86">
        <v>5.1999999999999998E-2</v>
      </c>
      <c r="O572" s="91">
        <v>100000</v>
      </c>
      <c r="P572" s="91">
        <v>98.81</v>
      </c>
      <c r="Q572" s="91">
        <v>0</v>
      </c>
      <c r="R572" s="91">
        <v>313.82056</v>
      </c>
      <c r="S572" s="86">
        <v>2.0000000000000001E-4</v>
      </c>
      <c r="T572" s="86">
        <f t="shared" si="17"/>
        <v>1.091502074143094E-4</v>
      </c>
      <c r="U572" s="86">
        <f>R572/'סכום נכסי הקרן'!$C$42</f>
        <v>1.3169474008332241E-5</v>
      </c>
    </row>
    <row r="573" spans="2:21" s="85" customFormat="1">
      <c r="B573" s="90" t="s">
        <v>1909</v>
      </c>
      <c r="C573" s="90" t="s">
        <v>1910</v>
      </c>
      <c r="D573" s="90" t="s">
        <v>121</v>
      </c>
      <c r="E573" s="90" t="s">
        <v>1717</v>
      </c>
      <c r="F573" s="90" t="s">
        <v>1911</v>
      </c>
      <c r="G573" s="90" t="s">
        <v>1740</v>
      </c>
      <c r="H573" s="90" t="s">
        <v>1912</v>
      </c>
      <c r="I573" s="90" t="s">
        <v>393</v>
      </c>
      <c r="J573" s="90" t="s">
        <v>1913</v>
      </c>
      <c r="K573" s="91">
        <v>6.83</v>
      </c>
      <c r="L573" s="90" t="s">
        <v>104</v>
      </c>
      <c r="M573" s="86">
        <v>5.9499999999999997E-2</v>
      </c>
      <c r="N573" s="86">
        <v>7.2900000000000006E-2</v>
      </c>
      <c r="O573" s="91">
        <v>832000</v>
      </c>
      <c r="P573" s="91">
        <v>93.168722217317139</v>
      </c>
      <c r="Q573" s="91">
        <v>0</v>
      </c>
      <c r="R573" s="91">
        <v>2461.9201300263999</v>
      </c>
      <c r="S573" s="86">
        <v>2.0000000000000001E-4</v>
      </c>
      <c r="T573" s="86">
        <f t="shared" si="17"/>
        <v>8.5628262478992811E-4</v>
      </c>
      <c r="U573" s="86">
        <f>R573/'סכום נכסי הקרן'!$C$42</f>
        <v>1.0331443281782624E-4</v>
      </c>
    </row>
    <row r="574" spans="2:21" s="85" customFormat="1">
      <c r="B574" s="90" t="s">
        <v>1914</v>
      </c>
      <c r="C574" s="90" t="s">
        <v>1915</v>
      </c>
      <c r="D574" s="90" t="s">
        <v>121</v>
      </c>
      <c r="E574" s="90" t="s">
        <v>1717</v>
      </c>
      <c r="F574" s="90" t="s">
        <v>1911</v>
      </c>
      <c r="G574" s="90" t="s">
        <v>1740</v>
      </c>
      <c r="H574" s="90" t="s">
        <v>1912</v>
      </c>
      <c r="I574" s="90" t="s">
        <v>393</v>
      </c>
      <c r="J574" s="90" t="s">
        <v>1913</v>
      </c>
      <c r="K574" s="91">
        <v>6.1</v>
      </c>
      <c r="L574" s="90" t="s">
        <v>104</v>
      </c>
      <c r="M574" s="86">
        <v>6.8400000000000002E-2</v>
      </c>
      <c r="N574" s="86">
        <v>7.1099999999999997E-2</v>
      </c>
      <c r="O574" s="91">
        <v>3175000</v>
      </c>
      <c r="P574" s="91">
        <v>100.354</v>
      </c>
      <c r="Q574" s="91">
        <v>0</v>
      </c>
      <c r="R574" s="91">
        <v>10119.496652</v>
      </c>
      <c r="S574" s="86">
        <v>1.4E-3</v>
      </c>
      <c r="T574" s="86">
        <f t="shared" si="17"/>
        <v>3.5196711091657271E-3</v>
      </c>
      <c r="U574" s="86">
        <f>R574/'סכום נכסי הקרן'!$C$42</f>
        <v>4.2466449022944558E-4</v>
      </c>
    </row>
    <row r="575" spans="2:21" s="85" customFormat="1">
      <c r="B575" s="90" t="s">
        <v>1916</v>
      </c>
      <c r="C575" s="90" t="s">
        <v>1917</v>
      </c>
      <c r="D575" s="90" t="s">
        <v>121</v>
      </c>
      <c r="E575" s="90" t="s">
        <v>1717</v>
      </c>
      <c r="F575" s="90" t="s">
        <v>1911</v>
      </c>
      <c r="G575" s="90" t="s">
        <v>1740</v>
      </c>
      <c r="H575" s="90" t="s">
        <v>1912</v>
      </c>
      <c r="I575" s="90" t="s">
        <v>393</v>
      </c>
      <c r="J575" s="90" t="s">
        <v>1918</v>
      </c>
      <c r="K575" s="91">
        <v>3.52</v>
      </c>
      <c r="L575" s="90" t="s">
        <v>104</v>
      </c>
      <c r="M575" s="86">
        <v>4.4999999999999998E-2</v>
      </c>
      <c r="N575" s="86">
        <v>5.33E-2</v>
      </c>
      <c r="O575" s="91">
        <v>2910000</v>
      </c>
      <c r="P575" s="91">
        <v>98.215500000000006</v>
      </c>
      <c r="Q575" s="91">
        <v>0</v>
      </c>
      <c r="R575" s="91">
        <v>9077.2336548000003</v>
      </c>
      <c r="S575" s="86">
        <v>2.5999999999999999E-3</v>
      </c>
      <c r="T575" s="86">
        <f t="shared" si="17"/>
        <v>3.1571606913504005E-3</v>
      </c>
      <c r="U575" s="86">
        <f>R575/'סכום נכסי הקרן'!$C$42</f>
        <v>3.8092594278860278E-4</v>
      </c>
    </row>
    <row r="576" spans="2:21" s="85" customFormat="1">
      <c r="B576" s="90" t="s">
        <v>1919</v>
      </c>
      <c r="C576" s="90" t="s">
        <v>1920</v>
      </c>
      <c r="D576" s="90" t="s">
        <v>121</v>
      </c>
      <c r="E576" s="90" t="s">
        <v>1717</v>
      </c>
      <c r="F576" s="90" t="s">
        <v>1921</v>
      </c>
      <c r="G576" s="90" t="s">
        <v>1726</v>
      </c>
      <c r="H576" s="90" t="s">
        <v>1727</v>
      </c>
      <c r="I576" s="90" t="s">
        <v>1721</v>
      </c>
      <c r="J576" s="90" t="s">
        <v>1922</v>
      </c>
      <c r="K576" s="91">
        <v>7.2</v>
      </c>
      <c r="L576" s="90" t="s">
        <v>104</v>
      </c>
      <c r="M576" s="86">
        <v>3.15E-2</v>
      </c>
      <c r="N576" s="86">
        <v>4.0899999999999999E-2</v>
      </c>
      <c r="O576" s="91">
        <v>50000</v>
      </c>
      <c r="P576" s="91">
        <v>94.648750000000007</v>
      </c>
      <c r="Q576" s="91">
        <v>0</v>
      </c>
      <c r="R576" s="91">
        <v>150.30221499999999</v>
      </c>
      <c r="S576" s="86">
        <v>1E-4</v>
      </c>
      <c r="T576" s="86">
        <f t="shared" si="17"/>
        <v>5.2276746756427066E-5</v>
      </c>
      <c r="U576" s="86">
        <f>R576/'סכום נכסי הקרן'!$C$42</f>
        <v>6.3074296784036851E-6</v>
      </c>
    </row>
    <row r="577" spans="2:21" s="85" customFormat="1">
      <c r="B577" s="90" t="s">
        <v>1923</v>
      </c>
      <c r="C577" s="90" t="s">
        <v>1924</v>
      </c>
      <c r="D577" s="90" t="s">
        <v>121</v>
      </c>
      <c r="E577" s="90" t="s">
        <v>1717</v>
      </c>
      <c r="F577" s="90" t="s">
        <v>1925</v>
      </c>
      <c r="G577" s="90" t="s">
        <v>1926</v>
      </c>
      <c r="H577" s="90" t="s">
        <v>1927</v>
      </c>
      <c r="I577" s="90" t="s">
        <v>393</v>
      </c>
      <c r="J577" s="90" t="s">
        <v>1520</v>
      </c>
      <c r="K577" s="91">
        <v>7.82</v>
      </c>
      <c r="L577" s="90" t="s">
        <v>104</v>
      </c>
      <c r="M577" s="86">
        <v>4.4999999999999998E-2</v>
      </c>
      <c r="N577" s="86">
        <v>6.0900000000000003E-2</v>
      </c>
      <c r="O577" s="91">
        <v>500000</v>
      </c>
      <c r="P577" s="91">
        <v>90.4495</v>
      </c>
      <c r="Q577" s="91">
        <v>0</v>
      </c>
      <c r="R577" s="91">
        <v>1436.33806</v>
      </c>
      <c r="S577" s="86">
        <v>1.4E-3</v>
      </c>
      <c r="T577" s="86">
        <f t="shared" si="17"/>
        <v>4.9957401505518564E-4</v>
      </c>
      <c r="U577" s="86">
        <f>R577/'סכום נכסי הקרן'!$C$42</f>
        <v>6.0275900177949964E-5</v>
      </c>
    </row>
    <row r="578" spans="2:21" s="85" customFormat="1">
      <c r="B578" s="90" t="s">
        <v>1928</v>
      </c>
      <c r="C578" s="90" t="s">
        <v>1929</v>
      </c>
      <c r="D578" s="90" t="s">
        <v>379</v>
      </c>
      <c r="E578" s="90" t="s">
        <v>1717</v>
      </c>
      <c r="F578" s="90" t="s">
        <v>1930</v>
      </c>
      <c r="G578" s="90" t="s">
        <v>1849</v>
      </c>
      <c r="H578" s="90" t="s">
        <v>1741</v>
      </c>
      <c r="I578" s="90" t="s">
        <v>381</v>
      </c>
      <c r="J578" s="90" t="s">
        <v>1931</v>
      </c>
      <c r="K578" s="91">
        <v>2.1</v>
      </c>
      <c r="L578" s="90" t="s">
        <v>104</v>
      </c>
      <c r="M578" s="86">
        <v>4.8800000000000003E-2</v>
      </c>
      <c r="N578" s="86">
        <v>7.2099999999999997E-2</v>
      </c>
      <c r="O578" s="91">
        <v>310000</v>
      </c>
      <c r="P578" s="91">
        <v>96.881328774193548</v>
      </c>
      <c r="Q578" s="91">
        <v>0</v>
      </c>
      <c r="R578" s="91">
        <v>953.85481057920003</v>
      </c>
      <c r="S578" s="86">
        <v>5.9999999999999995E-4</v>
      </c>
      <c r="T578" s="86">
        <f t="shared" si="17"/>
        <v>3.3176108798561984E-4</v>
      </c>
      <c r="U578" s="86">
        <f>R578/'סכום נכסי הקרן'!$C$42</f>
        <v>4.0028499521017517E-5</v>
      </c>
    </row>
    <row r="579" spans="2:21" s="85" customFormat="1">
      <c r="B579" s="90" t="s">
        <v>1932</v>
      </c>
      <c r="C579" s="90" t="s">
        <v>1933</v>
      </c>
      <c r="D579" s="90" t="s">
        <v>121</v>
      </c>
      <c r="E579" s="90" t="s">
        <v>1717</v>
      </c>
      <c r="F579" s="90" t="s">
        <v>1934</v>
      </c>
      <c r="G579" s="90" t="s">
        <v>1740</v>
      </c>
      <c r="H579" s="90" t="s">
        <v>1935</v>
      </c>
      <c r="I579" s="90" t="s">
        <v>1721</v>
      </c>
      <c r="J579" s="90" t="s">
        <v>581</v>
      </c>
      <c r="K579" s="91">
        <v>4.28</v>
      </c>
      <c r="L579" s="90" t="s">
        <v>104</v>
      </c>
      <c r="M579" s="86">
        <v>6.5000000000000002E-2</v>
      </c>
      <c r="N579" s="86">
        <v>7.8600000000000003E-2</v>
      </c>
      <c r="O579" s="91">
        <v>2500000</v>
      </c>
      <c r="P579" s="91">
        <v>97.361388891304344</v>
      </c>
      <c r="Q579" s="91">
        <v>0</v>
      </c>
      <c r="R579" s="91">
        <v>7730.4942780248002</v>
      </c>
      <c r="S579" s="86">
        <v>5.5999999999999999E-3</v>
      </c>
      <c r="T579" s="86">
        <f t="shared" si="17"/>
        <v>2.6887500738050399E-3</v>
      </c>
      <c r="U579" s="86">
        <f>R579/'סכום נכסי הקרן'!$C$42</f>
        <v>3.2441004969849241E-4</v>
      </c>
    </row>
    <row r="580" spans="2:21" s="85" customFormat="1">
      <c r="B580" s="90" t="s">
        <v>1936</v>
      </c>
      <c r="C580" s="90" t="s">
        <v>1937</v>
      </c>
      <c r="D580" s="90" t="s">
        <v>121</v>
      </c>
      <c r="E580" s="90" t="s">
        <v>1717</v>
      </c>
      <c r="F580" s="90" t="s">
        <v>1938</v>
      </c>
      <c r="G580" s="90" t="s">
        <v>1740</v>
      </c>
      <c r="H580" s="90" t="s">
        <v>1939</v>
      </c>
      <c r="I580" s="90" t="s">
        <v>393</v>
      </c>
      <c r="J580" s="90" t="s">
        <v>581</v>
      </c>
      <c r="K580" s="91">
        <v>3.6</v>
      </c>
      <c r="L580" s="90" t="s">
        <v>104</v>
      </c>
      <c r="M580" s="86">
        <v>0.09</v>
      </c>
      <c r="N580" s="86">
        <v>8.4599999999999995E-2</v>
      </c>
      <c r="O580" s="91">
        <v>1000000</v>
      </c>
      <c r="P580" s="91">
        <v>104.367</v>
      </c>
      <c r="Q580" s="91">
        <v>0</v>
      </c>
      <c r="R580" s="91">
        <v>3314.6959200000001</v>
      </c>
      <c r="S580" s="86">
        <v>1.6000000000000001E-3</v>
      </c>
      <c r="T580" s="86">
        <f t="shared" si="17"/>
        <v>1.1528873289352525E-3</v>
      </c>
      <c r="U580" s="86">
        <f>R580/'סכום נכסי הקרן'!$C$42</f>
        <v>1.3910115310470712E-4</v>
      </c>
    </row>
    <row r="581" spans="2:21" s="85" customFormat="1">
      <c r="B581" s="90" t="s">
        <v>264</v>
      </c>
    </row>
    <row r="582" spans="2:21" s="85" customFormat="1">
      <c r="B582" s="90" t="s">
        <v>398</v>
      </c>
    </row>
    <row r="583" spans="2:21" s="85" customFormat="1">
      <c r="B583" s="90" t="s">
        <v>399</v>
      </c>
    </row>
    <row r="584" spans="2:21" s="85" customFormat="1">
      <c r="B584" s="90" t="s">
        <v>400</v>
      </c>
    </row>
    <row r="585" spans="2:21" s="85" customFormat="1">
      <c r="B585" s="90" t="s">
        <v>401</v>
      </c>
    </row>
    <row r="586" spans="2:21">
      <c r="C586" s="14"/>
      <c r="D586" s="14"/>
      <c r="E586" s="14"/>
      <c r="F586" s="14"/>
    </row>
    <row r="587" spans="2:21">
      <c r="C587" s="14"/>
      <c r="D587" s="14"/>
      <c r="E587" s="14"/>
      <c r="F587" s="14"/>
    </row>
    <row r="588" spans="2:21">
      <c r="C588" s="14"/>
      <c r="D588" s="14"/>
      <c r="E588" s="14"/>
      <c r="F588" s="14"/>
    </row>
    <row r="589" spans="2:21">
      <c r="C589" s="14"/>
      <c r="D589" s="14"/>
      <c r="E589" s="14"/>
      <c r="F589" s="14"/>
    </row>
    <row r="590" spans="2:21">
      <c r="C590" s="14"/>
      <c r="D590" s="14"/>
      <c r="E590" s="14"/>
      <c r="F590" s="14"/>
    </row>
    <row r="591" spans="2:21">
      <c r="C591" s="14"/>
      <c r="D591" s="14"/>
      <c r="E591" s="14"/>
      <c r="F591" s="14"/>
    </row>
    <row r="592" spans="2:21">
      <c r="C592" s="14"/>
      <c r="D592" s="14"/>
      <c r="E592" s="14"/>
      <c r="F592" s="14"/>
    </row>
    <row r="593" spans="3:6">
      <c r="C593" s="14"/>
      <c r="D593" s="14"/>
      <c r="E593" s="14"/>
      <c r="F593" s="14"/>
    </row>
    <row r="594" spans="3:6">
      <c r="C594" s="14"/>
      <c r="D594" s="14"/>
      <c r="E594" s="14"/>
      <c r="F594" s="14"/>
    </row>
    <row r="595" spans="3:6">
      <c r="C595" s="14"/>
      <c r="D595" s="14"/>
      <c r="E595" s="14"/>
      <c r="F595" s="14"/>
    </row>
    <row r="596" spans="3:6">
      <c r="C596" s="14"/>
      <c r="D596" s="14"/>
      <c r="E596" s="14"/>
      <c r="F596" s="14"/>
    </row>
    <row r="597" spans="3:6">
      <c r="C597" s="14"/>
      <c r="D597" s="14"/>
      <c r="E597" s="14"/>
      <c r="F597" s="14"/>
    </row>
    <row r="598" spans="3:6">
      <c r="C598" s="14"/>
      <c r="D598" s="14"/>
      <c r="E598" s="14"/>
      <c r="F598" s="14"/>
    </row>
    <row r="599" spans="3:6">
      <c r="C599" s="14"/>
      <c r="D599" s="14"/>
      <c r="E599" s="14"/>
      <c r="F599" s="14"/>
    </row>
    <row r="600" spans="3:6">
      <c r="C600" s="14"/>
      <c r="D600" s="14"/>
      <c r="E600" s="14"/>
      <c r="F600" s="14"/>
    </row>
    <row r="601" spans="3:6">
      <c r="C601" s="14"/>
      <c r="D601" s="14"/>
      <c r="E601" s="14"/>
      <c r="F601" s="14"/>
    </row>
    <row r="602" spans="3:6">
      <c r="C602" s="14"/>
      <c r="D602" s="14"/>
      <c r="E602" s="14"/>
      <c r="F602" s="14"/>
    </row>
    <row r="603" spans="3:6">
      <c r="C603" s="14"/>
      <c r="D603" s="14"/>
      <c r="E603" s="14"/>
      <c r="F603" s="14"/>
    </row>
    <row r="604" spans="3:6">
      <c r="C604" s="14"/>
      <c r="D604" s="14"/>
      <c r="E604" s="14"/>
      <c r="F604" s="14"/>
    </row>
    <row r="605" spans="3:6">
      <c r="C605" s="14"/>
      <c r="D605" s="14"/>
      <c r="E605" s="14"/>
      <c r="F605" s="14"/>
    </row>
    <row r="606" spans="3:6">
      <c r="C606" s="14"/>
      <c r="D606" s="14"/>
      <c r="E606" s="14"/>
      <c r="F606" s="14"/>
    </row>
    <row r="607" spans="3:6">
      <c r="C607" s="14"/>
      <c r="D607" s="14"/>
      <c r="E607" s="14"/>
      <c r="F607" s="14"/>
    </row>
    <row r="608" spans="3:6">
      <c r="C608" s="14"/>
      <c r="D608" s="14"/>
      <c r="E608" s="14"/>
      <c r="F608" s="14"/>
    </row>
    <row r="609" spans="3:6">
      <c r="C609" s="14"/>
      <c r="D609" s="14"/>
      <c r="E609" s="14"/>
      <c r="F609" s="14"/>
    </row>
    <row r="610" spans="3:6">
      <c r="C610" s="14"/>
      <c r="D610" s="14"/>
      <c r="E610" s="14"/>
      <c r="F610" s="14"/>
    </row>
    <row r="611" spans="3:6">
      <c r="C611" s="14"/>
      <c r="D611" s="14"/>
      <c r="E611" s="14"/>
      <c r="F611" s="14"/>
    </row>
    <row r="612" spans="3:6">
      <c r="C612" s="14"/>
      <c r="D612" s="14"/>
      <c r="E612" s="14"/>
      <c r="F612" s="14"/>
    </row>
    <row r="613" spans="3:6">
      <c r="C613" s="14"/>
      <c r="D613" s="14"/>
      <c r="E613" s="14"/>
      <c r="F613" s="14"/>
    </row>
    <row r="614" spans="3:6">
      <c r="C614" s="14"/>
      <c r="D614" s="14"/>
      <c r="E614" s="14"/>
      <c r="F614" s="14"/>
    </row>
    <row r="615" spans="3:6">
      <c r="C615" s="14"/>
      <c r="D615" s="14"/>
      <c r="E615" s="14"/>
      <c r="F615" s="14"/>
    </row>
    <row r="616" spans="3:6">
      <c r="C616" s="14"/>
      <c r="D616" s="14"/>
      <c r="E616" s="14"/>
      <c r="F616" s="14"/>
    </row>
    <row r="617" spans="3:6">
      <c r="C617" s="14"/>
      <c r="D617" s="14"/>
      <c r="E617" s="14"/>
      <c r="F617" s="14"/>
    </row>
    <row r="618" spans="3:6">
      <c r="C618" s="14"/>
      <c r="D618" s="14"/>
      <c r="E618" s="14"/>
      <c r="F618" s="14"/>
    </row>
    <row r="619" spans="3:6">
      <c r="C619" s="14"/>
      <c r="D619" s="14"/>
      <c r="E619" s="14"/>
      <c r="F619" s="14"/>
    </row>
    <row r="620" spans="3:6">
      <c r="C620" s="14"/>
      <c r="D620" s="14"/>
      <c r="E620" s="14"/>
      <c r="F620" s="14"/>
    </row>
    <row r="621" spans="3:6">
      <c r="C621" s="14"/>
      <c r="D621" s="14"/>
      <c r="E621" s="14"/>
      <c r="F621" s="14"/>
    </row>
    <row r="622" spans="3:6">
      <c r="C622" s="14"/>
      <c r="D622" s="14"/>
      <c r="E622" s="14"/>
      <c r="F622" s="14"/>
    </row>
    <row r="623" spans="3:6">
      <c r="C623" s="14"/>
      <c r="D623" s="14"/>
      <c r="E623" s="14"/>
      <c r="F623" s="14"/>
    </row>
    <row r="624" spans="3:6">
      <c r="C624" s="14"/>
      <c r="D624" s="14"/>
      <c r="E624" s="14"/>
      <c r="F624" s="14"/>
    </row>
    <row r="625" spans="3:6">
      <c r="C625" s="14"/>
      <c r="D625" s="14"/>
      <c r="E625" s="14"/>
      <c r="F625" s="14"/>
    </row>
    <row r="626" spans="3:6">
      <c r="C626" s="14"/>
      <c r="D626" s="14"/>
      <c r="E626" s="14"/>
      <c r="F626" s="14"/>
    </row>
    <row r="627" spans="3:6">
      <c r="C627" s="14"/>
      <c r="D627" s="14"/>
      <c r="E627" s="14"/>
      <c r="F627" s="14"/>
    </row>
    <row r="628" spans="3:6">
      <c r="C628" s="14"/>
      <c r="D628" s="14"/>
      <c r="E628" s="14"/>
      <c r="F628" s="14"/>
    </row>
    <row r="629" spans="3:6">
      <c r="C629" s="14"/>
      <c r="D629" s="14"/>
      <c r="E629" s="14"/>
      <c r="F629" s="14"/>
    </row>
    <row r="630" spans="3:6">
      <c r="C630" s="14"/>
      <c r="D630" s="14"/>
      <c r="E630" s="14"/>
      <c r="F630" s="14"/>
    </row>
    <row r="631" spans="3:6">
      <c r="C631" s="14"/>
      <c r="D631" s="14"/>
      <c r="E631" s="14"/>
      <c r="F631" s="14"/>
    </row>
    <row r="632" spans="3:6">
      <c r="C632" s="14"/>
      <c r="D632" s="14"/>
      <c r="E632" s="14"/>
      <c r="F632" s="14"/>
    </row>
    <row r="633" spans="3:6">
      <c r="C633" s="14"/>
      <c r="D633" s="14"/>
      <c r="E633" s="14"/>
      <c r="F633" s="14"/>
    </row>
    <row r="634" spans="3:6">
      <c r="C634" s="14"/>
      <c r="D634" s="14"/>
      <c r="E634" s="14"/>
      <c r="F634" s="14"/>
    </row>
    <row r="635" spans="3:6">
      <c r="C635" s="14"/>
      <c r="D635" s="14"/>
      <c r="E635" s="14"/>
      <c r="F635" s="14"/>
    </row>
    <row r="636" spans="3:6">
      <c r="C636" s="14"/>
      <c r="D636" s="14"/>
      <c r="E636" s="14"/>
      <c r="F636" s="14"/>
    </row>
    <row r="637" spans="3:6">
      <c r="C637" s="14"/>
      <c r="D637" s="14"/>
      <c r="E637" s="14"/>
      <c r="F637" s="14"/>
    </row>
    <row r="638" spans="3:6">
      <c r="C638" s="14"/>
      <c r="D638" s="14"/>
      <c r="E638" s="14"/>
      <c r="F638" s="14"/>
    </row>
    <row r="639" spans="3:6">
      <c r="C639" s="14"/>
      <c r="D639" s="14"/>
      <c r="E639" s="14"/>
      <c r="F639" s="14"/>
    </row>
    <row r="640" spans="3:6">
      <c r="C640" s="14"/>
      <c r="D640" s="14"/>
      <c r="E640" s="14"/>
      <c r="F640" s="14"/>
    </row>
    <row r="641" spans="3:6">
      <c r="C641" s="14"/>
      <c r="D641" s="14"/>
      <c r="E641" s="14"/>
      <c r="F641" s="14"/>
    </row>
    <row r="642" spans="3:6">
      <c r="C642" s="14"/>
      <c r="D642" s="14"/>
      <c r="E642" s="14"/>
      <c r="F642" s="14"/>
    </row>
    <row r="643" spans="3:6">
      <c r="C643" s="14"/>
      <c r="D643" s="14"/>
      <c r="E643" s="14"/>
      <c r="F643" s="14"/>
    </row>
    <row r="644" spans="3:6">
      <c r="C644" s="14"/>
      <c r="D644" s="14"/>
      <c r="E644" s="14"/>
      <c r="F644" s="14"/>
    </row>
    <row r="645" spans="3:6">
      <c r="C645" s="14"/>
      <c r="D645" s="14"/>
      <c r="E645" s="14"/>
      <c r="F645" s="14"/>
    </row>
    <row r="646" spans="3:6">
      <c r="C646" s="14"/>
      <c r="D646" s="14"/>
      <c r="E646" s="14"/>
      <c r="F646" s="14"/>
    </row>
    <row r="647" spans="3:6">
      <c r="C647" s="14"/>
      <c r="D647" s="14"/>
      <c r="E647" s="14"/>
      <c r="F647" s="14"/>
    </row>
    <row r="648" spans="3:6">
      <c r="C648" s="14"/>
      <c r="D648" s="14"/>
      <c r="E648" s="14"/>
      <c r="F648" s="14"/>
    </row>
    <row r="649" spans="3:6">
      <c r="C649" s="14"/>
      <c r="D649" s="14"/>
      <c r="E649" s="14"/>
      <c r="F649" s="14"/>
    </row>
    <row r="650" spans="3:6">
      <c r="C650" s="14"/>
      <c r="D650" s="14"/>
      <c r="E650" s="14"/>
      <c r="F650" s="14"/>
    </row>
    <row r="651" spans="3:6">
      <c r="C651" s="14"/>
      <c r="D651" s="14"/>
      <c r="E651" s="14"/>
      <c r="F651" s="14"/>
    </row>
    <row r="652" spans="3:6">
      <c r="C652" s="14"/>
      <c r="D652" s="14"/>
      <c r="E652" s="14"/>
      <c r="F652" s="14"/>
    </row>
    <row r="653" spans="3:6">
      <c r="C653" s="14"/>
      <c r="D653" s="14"/>
      <c r="E653" s="14"/>
      <c r="F653" s="14"/>
    </row>
    <row r="654" spans="3:6">
      <c r="C654" s="14"/>
      <c r="D654" s="14"/>
      <c r="E654" s="14"/>
      <c r="F654" s="14"/>
    </row>
    <row r="655" spans="3:6">
      <c r="C655" s="14"/>
      <c r="D655" s="14"/>
      <c r="E655" s="14"/>
      <c r="F655" s="14"/>
    </row>
    <row r="656" spans="3:6">
      <c r="C656" s="14"/>
      <c r="D656" s="14"/>
      <c r="E656" s="14"/>
      <c r="F656" s="14"/>
    </row>
    <row r="657" spans="3:6">
      <c r="C657" s="14"/>
      <c r="D657" s="14"/>
      <c r="E657" s="14"/>
      <c r="F657" s="14"/>
    </row>
    <row r="658" spans="3:6">
      <c r="C658" s="14"/>
      <c r="D658" s="14"/>
      <c r="E658" s="14"/>
      <c r="F658" s="14"/>
    </row>
    <row r="659" spans="3:6">
      <c r="C659" s="14"/>
      <c r="D659" s="14"/>
      <c r="E659" s="14"/>
      <c r="F659" s="14"/>
    </row>
    <row r="660" spans="3:6">
      <c r="C660" s="14"/>
      <c r="D660" s="14"/>
      <c r="E660" s="14"/>
      <c r="F660" s="14"/>
    </row>
    <row r="661" spans="3:6">
      <c r="C661" s="14"/>
      <c r="D661" s="14"/>
      <c r="E661" s="14"/>
      <c r="F661" s="14"/>
    </row>
    <row r="662" spans="3:6">
      <c r="C662" s="14"/>
      <c r="D662" s="14"/>
      <c r="E662" s="14"/>
      <c r="F662" s="14"/>
    </row>
    <row r="663" spans="3:6">
      <c r="C663" s="14"/>
      <c r="D663" s="14"/>
      <c r="E663" s="14"/>
      <c r="F663" s="14"/>
    </row>
    <row r="664" spans="3:6">
      <c r="C664" s="14"/>
      <c r="D664" s="14"/>
      <c r="E664" s="14"/>
      <c r="F664" s="14"/>
    </row>
    <row r="665" spans="3:6">
      <c r="C665" s="14"/>
      <c r="D665" s="14"/>
      <c r="E665" s="14"/>
      <c r="F665" s="14"/>
    </row>
    <row r="666" spans="3:6">
      <c r="C666" s="14"/>
      <c r="D666" s="14"/>
      <c r="E666" s="14"/>
      <c r="F666" s="14"/>
    </row>
    <row r="667" spans="3:6">
      <c r="C667" s="14"/>
      <c r="D667" s="14"/>
      <c r="E667" s="14"/>
      <c r="F667" s="14"/>
    </row>
    <row r="668" spans="3:6">
      <c r="C668" s="14"/>
      <c r="D668" s="14"/>
      <c r="E668" s="14"/>
      <c r="F668" s="14"/>
    </row>
    <row r="669" spans="3:6">
      <c r="C669" s="14"/>
      <c r="D669" s="14"/>
      <c r="E669" s="14"/>
      <c r="F669" s="14"/>
    </row>
    <row r="670" spans="3:6">
      <c r="C670" s="14"/>
      <c r="D670" s="14"/>
      <c r="E670" s="14"/>
      <c r="F670" s="14"/>
    </row>
    <row r="671" spans="3:6">
      <c r="C671" s="14"/>
      <c r="D671" s="14"/>
      <c r="E671" s="14"/>
      <c r="F671" s="14"/>
    </row>
    <row r="672" spans="3:6">
      <c r="C672" s="14"/>
      <c r="D672" s="14"/>
      <c r="E672" s="14"/>
      <c r="F672" s="14"/>
    </row>
    <row r="673" spans="3:6">
      <c r="C673" s="14"/>
      <c r="D673" s="14"/>
      <c r="E673" s="14"/>
      <c r="F673" s="14"/>
    </row>
    <row r="674" spans="3:6">
      <c r="C674" s="14"/>
      <c r="D674" s="14"/>
      <c r="E674" s="14"/>
      <c r="F674" s="14"/>
    </row>
    <row r="675" spans="3:6">
      <c r="C675" s="14"/>
      <c r="D675" s="14"/>
      <c r="E675" s="14"/>
      <c r="F675" s="14"/>
    </row>
    <row r="676" spans="3:6">
      <c r="C676" s="14"/>
      <c r="D676" s="14"/>
      <c r="E676" s="14"/>
      <c r="F676" s="14"/>
    </row>
    <row r="677" spans="3:6">
      <c r="C677" s="14"/>
      <c r="D677" s="14"/>
      <c r="E677" s="14"/>
      <c r="F677" s="14"/>
    </row>
    <row r="678" spans="3:6">
      <c r="C678" s="14"/>
      <c r="D678" s="14"/>
      <c r="E678" s="14"/>
      <c r="F678" s="14"/>
    </row>
    <row r="679" spans="3:6">
      <c r="C679" s="14"/>
      <c r="D679" s="14"/>
      <c r="E679" s="14"/>
      <c r="F679" s="14"/>
    </row>
    <row r="680" spans="3:6">
      <c r="C680" s="14"/>
      <c r="D680" s="14"/>
      <c r="E680" s="14"/>
      <c r="F680" s="14"/>
    </row>
    <row r="681" spans="3:6">
      <c r="C681" s="14"/>
      <c r="D681" s="14"/>
      <c r="E681" s="14"/>
      <c r="F681" s="14"/>
    </row>
    <row r="682" spans="3:6">
      <c r="C682" s="14"/>
      <c r="D682" s="14"/>
      <c r="E682" s="14"/>
      <c r="F682" s="14"/>
    </row>
    <row r="683" spans="3:6">
      <c r="C683" s="14"/>
      <c r="D683" s="14"/>
      <c r="E683" s="14"/>
      <c r="F683" s="14"/>
    </row>
    <row r="684" spans="3:6">
      <c r="C684" s="14"/>
      <c r="D684" s="14"/>
      <c r="E684" s="14"/>
      <c r="F684" s="14"/>
    </row>
    <row r="685" spans="3:6">
      <c r="C685" s="14"/>
      <c r="D685" s="14"/>
      <c r="E685" s="14"/>
      <c r="F685" s="14"/>
    </row>
    <row r="686" spans="3:6">
      <c r="C686" s="14"/>
      <c r="D686" s="14"/>
      <c r="E686" s="14"/>
      <c r="F686" s="14"/>
    </row>
    <row r="687" spans="3:6">
      <c r="C687" s="14"/>
      <c r="D687" s="14"/>
      <c r="E687" s="14"/>
      <c r="F687" s="14"/>
    </row>
    <row r="688" spans="3:6">
      <c r="C688" s="14"/>
      <c r="D688" s="14"/>
      <c r="E688" s="14"/>
      <c r="F688" s="14"/>
    </row>
    <row r="689" spans="3:6">
      <c r="C689" s="14"/>
      <c r="D689" s="14"/>
      <c r="E689" s="14"/>
      <c r="F689" s="14"/>
    </row>
    <row r="690" spans="3:6">
      <c r="C690" s="14"/>
      <c r="D690" s="14"/>
      <c r="E690" s="14"/>
      <c r="F690" s="14"/>
    </row>
    <row r="691" spans="3:6">
      <c r="C691" s="14"/>
      <c r="D691" s="14"/>
      <c r="E691" s="14"/>
      <c r="F691" s="14"/>
    </row>
    <row r="692" spans="3:6">
      <c r="C692" s="14"/>
      <c r="D692" s="14"/>
      <c r="E692" s="14"/>
      <c r="F692" s="14"/>
    </row>
    <row r="693" spans="3:6">
      <c r="C693" s="14"/>
      <c r="D693" s="14"/>
      <c r="E693" s="14"/>
      <c r="F693" s="14"/>
    </row>
    <row r="694" spans="3:6">
      <c r="C694" s="14"/>
      <c r="D694" s="14"/>
      <c r="E694" s="14"/>
      <c r="F694" s="14"/>
    </row>
    <row r="695" spans="3:6">
      <c r="C695" s="14"/>
      <c r="D695" s="14"/>
      <c r="E695" s="14"/>
      <c r="F695" s="14"/>
    </row>
    <row r="696" spans="3:6">
      <c r="C696" s="14"/>
      <c r="D696" s="14"/>
      <c r="E696" s="14"/>
      <c r="F696" s="14"/>
    </row>
    <row r="697" spans="3:6">
      <c r="C697" s="14"/>
      <c r="D697" s="14"/>
      <c r="E697" s="14"/>
      <c r="F697" s="14"/>
    </row>
    <row r="698" spans="3:6">
      <c r="C698" s="14"/>
      <c r="D698" s="14"/>
      <c r="E698" s="14"/>
      <c r="F698" s="14"/>
    </row>
    <row r="699" spans="3:6">
      <c r="C699" s="14"/>
      <c r="D699" s="14"/>
      <c r="E699" s="14"/>
      <c r="F699" s="14"/>
    </row>
    <row r="700" spans="3:6">
      <c r="C700" s="14"/>
      <c r="D700" s="14"/>
      <c r="E700" s="14"/>
      <c r="F700" s="14"/>
    </row>
    <row r="701" spans="3:6">
      <c r="C701" s="14"/>
      <c r="D701" s="14"/>
      <c r="E701" s="14"/>
      <c r="F701" s="14"/>
    </row>
    <row r="702" spans="3:6">
      <c r="C702" s="14"/>
      <c r="D702" s="14"/>
      <c r="E702" s="14"/>
      <c r="F702" s="14"/>
    </row>
    <row r="703" spans="3:6">
      <c r="C703" s="14"/>
      <c r="D703" s="14"/>
      <c r="E703" s="14"/>
      <c r="F703" s="14"/>
    </row>
    <row r="704" spans="3:6">
      <c r="C704" s="14"/>
      <c r="D704" s="14"/>
      <c r="E704" s="14"/>
      <c r="F704" s="14"/>
    </row>
    <row r="705" spans="3:6">
      <c r="C705" s="14"/>
      <c r="D705" s="14"/>
      <c r="E705" s="14"/>
      <c r="F705" s="14"/>
    </row>
    <row r="706" spans="3:6">
      <c r="C706" s="14"/>
      <c r="D706" s="14"/>
      <c r="E706" s="14"/>
      <c r="F706" s="14"/>
    </row>
    <row r="707" spans="3:6">
      <c r="C707" s="14"/>
      <c r="D707" s="14"/>
      <c r="E707" s="14"/>
      <c r="F707" s="14"/>
    </row>
    <row r="708" spans="3:6">
      <c r="C708" s="14"/>
      <c r="D708" s="14"/>
      <c r="E708" s="14"/>
      <c r="F708" s="14"/>
    </row>
    <row r="709" spans="3:6">
      <c r="C709" s="14"/>
      <c r="D709" s="14"/>
      <c r="E709" s="14"/>
      <c r="F709" s="14"/>
    </row>
    <row r="710" spans="3:6">
      <c r="C710" s="14"/>
      <c r="D710" s="14"/>
      <c r="E710" s="14"/>
      <c r="F710" s="14"/>
    </row>
    <row r="711" spans="3:6">
      <c r="C711" s="14"/>
      <c r="D711" s="14"/>
      <c r="E711" s="14"/>
      <c r="F711" s="14"/>
    </row>
    <row r="712" spans="3:6">
      <c r="C712" s="14"/>
      <c r="D712" s="14"/>
      <c r="E712" s="14"/>
      <c r="F712" s="14"/>
    </row>
    <row r="713" spans="3:6">
      <c r="C713" s="14"/>
      <c r="D713" s="14"/>
      <c r="E713" s="14"/>
      <c r="F713" s="14"/>
    </row>
    <row r="714" spans="3:6">
      <c r="C714" s="14"/>
      <c r="D714" s="14"/>
      <c r="E714" s="14"/>
      <c r="F714" s="14"/>
    </row>
    <row r="715" spans="3:6">
      <c r="C715" s="14"/>
      <c r="D715" s="14"/>
      <c r="E715" s="14"/>
      <c r="F715" s="14"/>
    </row>
    <row r="716" spans="3:6">
      <c r="C716" s="14"/>
      <c r="D716" s="14"/>
      <c r="E716" s="14"/>
      <c r="F716" s="14"/>
    </row>
    <row r="717" spans="3:6">
      <c r="C717" s="14"/>
      <c r="D717" s="14"/>
      <c r="E717" s="14"/>
      <c r="F717" s="14"/>
    </row>
    <row r="718" spans="3:6">
      <c r="C718" s="14"/>
      <c r="D718" s="14"/>
      <c r="E718" s="14"/>
      <c r="F718" s="14"/>
    </row>
    <row r="719" spans="3:6">
      <c r="C719" s="14"/>
      <c r="D719" s="14"/>
      <c r="E719" s="14"/>
      <c r="F719" s="14"/>
    </row>
    <row r="720" spans="3:6">
      <c r="C720" s="14"/>
      <c r="D720" s="14"/>
      <c r="E720" s="14"/>
      <c r="F720" s="14"/>
    </row>
    <row r="721" spans="3:6">
      <c r="C721" s="14"/>
      <c r="D721" s="14"/>
      <c r="E721" s="14"/>
      <c r="F721" s="14"/>
    </row>
    <row r="722" spans="3:6">
      <c r="C722" s="14"/>
      <c r="D722" s="14"/>
      <c r="E722" s="14"/>
      <c r="F722" s="14"/>
    </row>
    <row r="723" spans="3:6">
      <c r="C723" s="14"/>
      <c r="D723" s="14"/>
      <c r="E723" s="14"/>
      <c r="F723" s="14"/>
    </row>
    <row r="724" spans="3:6">
      <c r="C724" s="14"/>
      <c r="D724" s="14"/>
      <c r="E724" s="14"/>
      <c r="F724" s="14"/>
    </row>
    <row r="725" spans="3:6">
      <c r="C725" s="14"/>
      <c r="D725" s="14"/>
      <c r="E725" s="14"/>
      <c r="F725" s="14"/>
    </row>
    <row r="726" spans="3:6">
      <c r="C726" s="14"/>
      <c r="D726" s="14"/>
      <c r="E726" s="14"/>
      <c r="F726" s="14"/>
    </row>
    <row r="727" spans="3:6">
      <c r="C727" s="14"/>
      <c r="D727" s="14"/>
      <c r="E727" s="14"/>
      <c r="F727" s="14"/>
    </row>
    <row r="728" spans="3:6">
      <c r="C728" s="14"/>
      <c r="D728" s="14"/>
      <c r="E728" s="14"/>
      <c r="F728" s="14"/>
    </row>
    <row r="729" spans="3:6">
      <c r="C729" s="14"/>
      <c r="D729" s="14"/>
      <c r="E729" s="14"/>
      <c r="F729" s="14"/>
    </row>
    <row r="730" spans="3:6">
      <c r="C730" s="14"/>
      <c r="D730" s="14"/>
      <c r="E730" s="14"/>
      <c r="F730" s="14"/>
    </row>
    <row r="731" spans="3:6">
      <c r="C731" s="14"/>
      <c r="D731" s="14"/>
      <c r="E731" s="14"/>
      <c r="F731" s="14"/>
    </row>
    <row r="732" spans="3:6">
      <c r="C732" s="14"/>
      <c r="D732" s="14"/>
      <c r="E732" s="14"/>
      <c r="F732" s="14"/>
    </row>
    <row r="733" spans="3:6">
      <c r="C733" s="14"/>
      <c r="D733" s="14"/>
      <c r="E733" s="14"/>
      <c r="F733" s="14"/>
    </row>
    <row r="734" spans="3:6">
      <c r="C734" s="14"/>
      <c r="D734" s="14"/>
      <c r="E734" s="14"/>
      <c r="F734" s="14"/>
    </row>
    <row r="735" spans="3:6">
      <c r="C735" s="14"/>
      <c r="D735" s="14"/>
      <c r="E735" s="14"/>
      <c r="F735" s="14"/>
    </row>
    <row r="736" spans="3:6">
      <c r="C736" s="14"/>
      <c r="D736" s="14"/>
      <c r="E736" s="14"/>
      <c r="F736" s="14"/>
    </row>
    <row r="737" spans="3:6">
      <c r="C737" s="14"/>
      <c r="D737" s="14"/>
      <c r="E737" s="14"/>
      <c r="F737" s="14"/>
    </row>
    <row r="738" spans="3:6">
      <c r="C738" s="14"/>
      <c r="D738" s="14"/>
      <c r="E738" s="14"/>
      <c r="F738" s="14"/>
    </row>
    <row r="739" spans="3:6">
      <c r="C739" s="14"/>
      <c r="D739" s="14"/>
      <c r="E739" s="14"/>
      <c r="F739" s="14"/>
    </row>
    <row r="740" spans="3:6">
      <c r="C740" s="14"/>
      <c r="D740" s="14"/>
      <c r="E740" s="14"/>
      <c r="F740" s="14"/>
    </row>
    <row r="741" spans="3:6">
      <c r="C741" s="14"/>
      <c r="D741" s="14"/>
      <c r="E741" s="14"/>
      <c r="F741" s="14"/>
    </row>
    <row r="742" spans="3:6">
      <c r="C742" s="14"/>
      <c r="D742" s="14"/>
      <c r="E742" s="14"/>
      <c r="F742" s="14"/>
    </row>
    <row r="743" spans="3:6">
      <c r="C743" s="14"/>
      <c r="D743" s="14"/>
      <c r="E743" s="14"/>
      <c r="F743" s="14"/>
    </row>
    <row r="744" spans="3:6">
      <c r="C744" s="14"/>
      <c r="D744" s="14"/>
      <c r="E744" s="14"/>
      <c r="F744" s="14"/>
    </row>
    <row r="745" spans="3:6">
      <c r="C745" s="14"/>
      <c r="D745" s="14"/>
      <c r="E745" s="14"/>
      <c r="F745" s="14"/>
    </row>
    <row r="746" spans="3:6">
      <c r="C746" s="14"/>
      <c r="D746" s="14"/>
      <c r="E746" s="14"/>
      <c r="F746" s="14"/>
    </row>
    <row r="747" spans="3:6">
      <c r="C747" s="14"/>
      <c r="D747" s="14"/>
      <c r="E747" s="14"/>
      <c r="F747" s="14"/>
    </row>
    <row r="748" spans="3:6">
      <c r="C748" s="14"/>
      <c r="D748" s="14"/>
      <c r="E748" s="14"/>
      <c r="F748" s="14"/>
    </row>
    <row r="749" spans="3:6">
      <c r="C749" s="14"/>
      <c r="D749" s="14"/>
      <c r="E749" s="14"/>
      <c r="F749" s="14"/>
    </row>
    <row r="750" spans="3:6">
      <c r="C750" s="14"/>
      <c r="D750" s="14"/>
      <c r="E750" s="14"/>
      <c r="F750" s="14"/>
    </row>
    <row r="751" spans="3:6">
      <c r="C751" s="14"/>
      <c r="D751" s="14"/>
      <c r="E751" s="14"/>
      <c r="F751" s="14"/>
    </row>
    <row r="752" spans="3:6">
      <c r="C752" s="14"/>
      <c r="D752" s="14"/>
      <c r="E752" s="14"/>
      <c r="F752" s="14"/>
    </row>
    <row r="753" spans="2:6">
      <c r="C753" s="14"/>
      <c r="D753" s="14"/>
      <c r="E753" s="14"/>
      <c r="F753" s="14"/>
    </row>
    <row r="754" spans="2:6">
      <c r="C754" s="14"/>
      <c r="D754" s="14"/>
      <c r="E754" s="14"/>
      <c r="F754" s="14"/>
    </row>
    <row r="755" spans="2:6">
      <c r="C755" s="14"/>
      <c r="D755" s="14"/>
      <c r="E755" s="14"/>
      <c r="F755" s="14"/>
    </row>
    <row r="756" spans="2:6">
      <c r="C756" s="14"/>
      <c r="D756" s="14"/>
      <c r="E756" s="14"/>
      <c r="F756" s="14"/>
    </row>
    <row r="757" spans="2:6">
      <c r="C757" s="14"/>
      <c r="D757" s="14"/>
      <c r="E757" s="14"/>
      <c r="F757" s="14"/>
    </row>
    <row r="758" spans="2:6">
      <c r="C758" s="14"/>
      <c r="D758" s="14"/>
      <c r="E758" s="14"/>
      <c r="F758" s="14"/>
    </row>
    <row r="759" spans="2:6">
      <c r="C759" s="14"/>
      <c r="D759" s="14"/>
      <c r="E759" s="14"/>
      <c r="F759" s="14"/>
    </row>
    <row r="760" spans="2:6">
      <c r="C760" s="14"/>
      <c r="D760" s="14"/>
      <c r="E760" s="14"/>
      <c r="F760" s="14"/>
    </row>
    <row r="761" spans="2:6">
      <c r="C761" s="14"/>
      <c r="D761" s="14"/>
      <c r="E761" s="14"/>
      <c r="F761" s="14"/>
    </row>
    <row r="762" spans="2:6">
      <c r="C762" s="14"/>
      <c r="D762" s="14"/>
      <c r="E762" s="14"/>
      <c r="F762" s="14"/>
    </row>
    <row r="763" spans="2:6">
      <c r="C763" s="14"/>
      <c r="D763" s="14"/>
      <c r="E763" s="14"/>
      <c r="F763" s="14"/>
    </row>
    <row r="764" spans="2:6">
      <c r="C764" s="14"/>
      <c r="D764" s="14"/>
      <c r="E764" s="14"/>
      <c r="F764" s="14"/>
    </row>
    <row r="765" spans="2:6">
      <c r="B765" s="14"/>
      <c r="C765" s="14"/>
      <c r="D765" s="14"/>
      <c r="E765" s="14"/>
      <c r="F765" s="14"/>
    </row>
    <row r="766" spans="2:6">
      <c r="B766" s="14"/>
      <c r="C766" s="14"/>
      <c r="D766" s="14"/>
      <c r="E766" s="14"/>
      <c r="F766" s="14"/>
    </row>
    <row r="767" spans="2:6">
      <c r="B767" s="17"/>
      <c r="C767" s="14"/>
      <c r="D767" s="14"/>
      <c r="E767" s="14"/>
      <c r="F767" s="14"/>
    </row>
    <row r="768" spans="2:6">
      <c r="C768" s="14"/>
      <c r="D768" s="14"/>
      <c r="E768" s="14"/>
      <c r="F768" s="14"/>
    </row>
    <row r="769" spans="3:6">
      <c r="C769" s="14"/>
      <c r="D769" s="14"/>
      <c r="E769" s="14"/>
      <c r="F769" s="14"/>
    </row>
    <row r="770" spans="3:6">
      <c r="C770" s="14"/>
      <c r="D770" s="14"/>
      <c r="E770" s="14"/>
      <c r="F770" s="14"/>
    </row>
    <row r="771" spans="3:6">
      <c r="C771" s="14"/>
      <c r="D771" s="14"/>
      <c r="E771" s="14"/>
      <c r="F771" s="14"/>
    </row>
    <row r="772" spans="3:6">
      <c r="C772" s="14"/>
      <c r="D772" s="14"/>
      <c r="E772" s="14"/>
      <c r="F772" s="14"/>
    </row>
    <row r="773" spans="3:6">
      <c r="C773" s="14"/>
      <c r="D773" s="14"/>
      <c r="E773" s="14"/>
      <c r="F773" s="14"/>
    </row>
    <row r="774" spans="3:6">
      <c r="C774" s="14"/>
      <c r="D774" s="14"/>
      <c r="E774" s="14"/>
      <c r="F774" s="14"/>
    </row>
    <row r="775" spans="3:6">
      <c r="C775" s="14"/>
      <c r="D775" s="14"/>
      <c r="E775" s="14"/>
      <c r="F775" s="14"/>
    </row>
    <row r="776" spans="3:6">
      <c r="C776" s="14"/>
      <c r="D776" s="14"/>
      <c r="E776" s="14"/>
      <c r="F776" s="14"/>
    </row>
    <row r="777" spans="3:6">
      <c r="C777" s="14"/>
      <c r="D777" s="14"/>
      <c r="E777" s="14"/>
      <c r="F777" s="14"/>
    </row>
    <row r="778" spans="3:6">
      <c r="C778" s="14"/>
      <c r="D778" s="14"/>
      <c r="E778" s="14"/>
      <c r="F778" s="14"/>
    </row>
    <row r="779" spans="3:6">
      <c r="C779" s="14"/>
      <c r="D779" s="14"/>
      <c r="E779" s="14"/>
      <c r="F779" s="14"/>
    </row>
    <row r="780" spans="3:6">
      <c r="C780" s="14"/>
      <c r="D780" s="14"/>
      <c r="E780" s="14"/>
      <c r="F780" s="14"/>
    </row>
    <row r="781" spans="3:6">
      <c r="C781" s="14"/>
      <c r="D781" s="14"/>
      <c r="E781" s="14"/>
      <c r="F781" s="14"/>
    </row>
    <row r="782" spans="3:6">
      <c r="C782" s="14"/>
      <c r="D782" s="14"/>
      <c r="E782" s="14"/>
      <c r="F782" s="14"/>
    </row>
    <row r="783" spans="3:6">
      <c r="C783" s="14"/>
      <c r="D783" s="14"/>
      <c r="E783" s="14"/>
      <c r="F783" s="14"/>
    </row>
    <row r="784" spans="3:6">
      <c r="C784" s="14"/>
      <c r="D784" s="14"/>
      <c r="E784" s="14"/>
      <c r="F784" s="14"/>
    </row>
    <row r="785" spans="3:6">
      <c r="C785" s="14"/>
      <c r="D785" s="14"/>
      <c r="E785" s="14"/>
      <c r="F785" s="14"/>
    </row>
    <row r="786" spans="3:6">
      <c r="C786" s="14"/>
      <c r="D786" s="14"/>
      <c r="E786" s="14"/>
      <c r="F786" s="14"/>
    </row>
    <row r="787" spans="3:6">
      <c r="C787" s="14"/>
      <c r="D787" s="14"/>
      <c r="E787" s="14"/>
      <c r="F787" s="14"/>
    </row>
    <row r="788" spans="3:6">
      <c r="C788" s="14"/>
      <c r="D788" s="14"/>
      <c r="E788" s="14"/>
      <c r="F788" s="14"/>
    </row>
    <row r="789" spans="3:6">
      <c r="C789" s="14"/>
      <c r="D789" s="14"/>
      <c r="E789" s="14"/>
      <c r="F789" s="14"/>
    </row>
    <row r="790" spans="3:6">
      <c r="C790" s="14"/>
      <c r="D790" s="14"/>
      <c r="E790" s="14"/>
      <c r="F790" s="14"/>
    </row>
    <row r="791" spans="3:6">
      <c r="C791" s="14"/>
      <c r="D791" s="14"/>
      <c r="E791" s="14"/>
      <c r="F791" s="14"/>
    </row>
    <row r="792" spans="3:6">
      <c r="C792" s="14"/>
      <c r="D792" s="14"/>
      <c r="E792" s="14"/>
      <c r="F792" s="14"/>
    </row>
    <row r="793" spans="3:6">
      <c r="C793" s="14"/>
      <c r="D793" s="14"/>
      <c r="E793" s="14"/>
      <c r="F793" s="14"/>
    </row>
    <row r="794" spans="3:6">
      <c r="C794" s="14"/>
      <c r="D794" s="14"/>
      <c r="E794" s="14"/>
      <c r="F794" s="14"/>
    </row>
    <row r="795" spans="3:6">
      <c r="C795" s="14"/>
      <c r="D795" s="14"/>
      <c r="E795" s="14"/>
      <c r="F795" s="14"/>
    </row>
    <row r="796" spans="3:6">
      <c r="C796" s="14"/>
      <c r="D796" s="14"/>
      <c r="E796" s="14"/>
      <c r="F796" s="14"/>
    </row>
    <row r="797" spans="3:6">
      <c r="C797" s="14"/>
      <c r="D797" s="14"/>
      <c r="E797" s="14"/>
      <c r="F797" s="14"/>
    </row>
    <row r="798" spans="3:6">
      <c r="C798" s="14"/>
      <c r="D798" s="14"/>
      <c r="E798" s="14"/>
      <c r="F798" s="14"/>
    </row>
    <row r="799" spans="3:6">
      <c r="C799" s="14"/>
      <c r="D799" s="14"/>
      <c r="E799" s="14"/>
      <c r="F799" s="14"/>
    </row>
  </sheetData>
  <autoFilter ref="A11:BN585"/>
  <mergeCells count="2">
    <mergeCell ref="B6:U6"/>
    <mergeCell ref="B7:U7"/>
  </mergeCells>
  <dataValidations count="5">
    <dataValidation allowBlank="1" showInputMessage="1" showErrorMessage="1" sqref="H2 Q9"/>
    <dataValidation type="list" allowBlank="1" showInputMessage="1" showErrorMessage="1" sqref="L12:L797">
      <formula1>$BN$7:$BN$11</formula1>
    </dataValidation>
    <dataValidation type="list" allowBlank="1" showInputMessage="1" showErrorMessage="1" sqref="E12:E791">
      <formula1>$BI$7:$BI$11</formula1>
    </dataValidation>
    <dataValidation type="list" allowBlank="1" showInputMessage="1" showErrorMessage="1" sqref="I12:I797">
      <formula1>$BM$7:$BM$10</formula1>
    </dataValidation>
    <dataValidation type="list" allowBlank="1" showInputMessage="1" showErrorMessage="1" sqref="G12:G797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54"/>
  <sheetViews>
    <sheetView rightToLeft="1" workbookViewId="0">
      <selection activeCell="A12" sqref="A12:XFD354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7" width="10.7109375" style="13" customWidth="1"/>
    <col min="8" max="8" width="10.7109375" style="14" customWidth="1"/>
    <col min="9" max="9" width="14.7109375" style="14" customWidth="1"/>
    <col min="10" max="11" width="11.7109375" style="14" customWidth="1"/>
    <col min="12" max="12" width="14.7109375" style="14" customWidth="1"/>
    <col min="13" max="15" width="10.7109375" style="14" customWidth="1"/>
    <col min="16" max="16" width="7.7109375" style="14" customWidth="1"/>
    <col min="17" max="17" width="7.140625" style="14" customWidth="1"/>
    <col min="18" max="18" width="6" style="14" customWidth="1"/>
    <col min="19" max="19" width="7.85546875" style="14" customWidth="1"/>
    <col min="20" max="20" width="8.140625" style="14" customWidth="1"/>
    <col min="21" max="21" width="6.28515625" style="14" customWidth="1"/>
    <col min="22" max="22" width="8" style="14" customWidth="1"/>
    <col min="23" max="23" width="8.7109375" style="14" customWidth="1"/>
    <col min="24" max="24" width="10" style="14" customWidth="1"/>
    <col min="25" max="25" width="9.5703125" style="14" customWidth="1"/>
    <col min="26" max="26" width="6.140625" style="14" customWidth="1"/>
    <col min="27" max="28" width="5.7109375" style="14" customWidth="1"/>
    <col min="29" max="29" width="6.85546875" style="14" customWidth="1"/>
    <col min="30" max="30" width="6.42578125" style="14" customWidth="1"/>
    <col min="31" max="31" width="6.7109375" style="14" customWidth="1"/>
    <col min="32" max="32" width="7.28515625" style="14" customWidth="1"/>
    <col min="33" max="44" width="5.7109375" style="14" customWidth="1"/>
    <col min="45" max="16384" width="9.140625" style="14"/>
  </cols>
  <sheetData>
    <row r="1" spans="2:62">
      <c r="B1" s="2" t="s">
        <v>0</v>
      </c>
      <c r="C1" t="s">
        <v>195</v>
      </c>
    </row>
    <row r="2" spans="2:62">
      <c r="B2" s="2" t="s">
        <v>1</v>
      </c>
    </row>
    <row r="3" spans="2:62">
      <c r="B3" s="2" t="s">
        <v>2</v>
      </c>
      <c r="C3" t="s">
        <v>196</v>
      </c>
    </row>
    <row r="4" spans="2:62">
      <c r="B4" s="2" t="s">
        <v>3</v>
      </c>
    </row>
    <row r="6" spans="2:62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2"/>
      <c r="BJ6" s="17"/>
    </row>
    <row r="7" spans="2:62" ht="26.25" customHeight="1">
      <c r="B7" s="110" t="s">
        <v>89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2"/>
      <c r="BF7" s="17"/>
      <c r="BJ7" s="17"/>
    </row>
    <row r="8" spans="2:62" s="17" customFormat="1" ht="63">
      <c r="B8" s="4" t="s">
        <v>46</v>
      </c>
      <c r="C8" s="26" t="s">
        <v>47</v>
      </c>
      <c r="D8" s="27" t="s">
        <v>68</v>
      </c>
      <c r="E8" s="27" t="s">
        <v>81</v>
      </c>
      <c r="F8" s="27" t="s">
        <v>48</v>
      </c>
      <c r="G8" s="27" t="s">
        <v>82</v>
      </c>
      <c r="H8" s="27" t="s">
        <v>51</v>
      </c>
      <c r="I8" s="36" t="s">
        <v>185</v>
      </c>
      <c r="J8" s="36" t="s">
        <v>186</v>
      </c>
      <c r="K8" s="36" t="s">
        <v>190</v>
      </c>
      <c r="L8" s="36" t="s">
        <v>54</v>
      </c>
      <c r="M8" s="36" t="s">
        <v>71</v>
      </c>
      <c r="N8" s="36" t="s">
        <v>55</v>
      </c>
      <c r="O8" s="44" t="s">
        <v>181</v>
      </c>
      <c r="BF8" s="14"/>
      <c r="BG8" s="14"/>
      <c r="BH8" s="14"/>
      <c r="BJ8" s="21"/>
    </row>
    <row r="9" spans="2:62" s="17" customFormat="1" ht="24" customHeight="1">
      <c r="B9" s="18"/>
      <c r="C9" s="19"/>
      <c r="D9" s="19"/>
      <c r="E9" s="19"/>
      <c r="F9" s="19"/>
      <c r="G9" s="19"/>
      <c r="H9" s="19"/>
      <c r="I9" s="19" t="s">
        <v>182</v>
      </c>
      <c r="J9" s="19"/>
      <c r="K9" s="19" t="s">
        <v>183</v>
      </c>
      <c r="L9" s="19" t="s">
        <v>6</v>
      </c>
      <c r="M9" s="19" t="s">
        <v>7</v>
      </c>
      <c r="N9" s="19" t="s">
        <v>7</v>
      </c>
      <c r="O9" s="43" t="s">
        <v>7</v>
      </c>
      <c r="BF9" s="14"/>
      <c r="BH9" s="14"/>
      <c r="BJ9" s="21"/>
    </row>
    <row r="10" spans="2:62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32" t="s">
        <v>74</v>
      </c>
      <c r="N10" s="32" t="s">
        <v>75</v>
      </c>
      <c r="O10" s="32" t="s">
        <v>76</v>
      </c>
      <c r="BF10" s="14"/>
      <c r="BG10" s="17"/>
      <c r="BH10" s="14"/>
      <c r="BJ10" s="14"/>
    </row>
    <row r="11" spans="2:62" s="21" customFormat="1" ht="18" customHeight="1">
      <c r="B11" s="22" t="s">
        <v>90</v>
      </c>
      <c r="C11" s="6"/>
      <c r="D11" s="6"/>
      <c r="E11" s="6"/>
      <c r="F11" s="6"/>
      <c r="G11" s="6"/>
      <c r="H11" s="6"/>
      <c r="I11" s="73">
        <f>I12+I267</f>
        <v>192744046.33000001</v>
      </c>
      <c r="J11" s="6"/>
      <c r="K11" s="73">
        <v>9063.7978700000003</v>
      </c>
      <c r="L11" s="73">
        <f>L12+L267</f>
        <v>4352862.3822590811</v>
      </c>
      <c r="M11" s="6"/>
      <c r="N11" s="74">
        <f>L11/$L$11</f>
        <v>1</v>
      </c>
      <c r="O11" s="74">
        <f>L11/'סכום נכסי הקרן'!$C$42</f>
        <v>0.18266778953236248</v>
      </c>
      <c r="BF11" s="14"/>
      <c r="BG11" s="17"/>
      <c r="BH11" s="14"/>
      <c r="BJ11" s="14"/>
    </row>
    <row r="12" spans="2:62" s="85" customFormat="1">
      <c r="B12" s="87" t="s">
        <v>203</v>
      </c>
      <c r="C12" s="96"/>
      <c r="D12" s="96"/>
      <c r="I12" s="88">
        <v>179019733.27000001</v>
      </c>
      <c r="K12" s="88">
        <v>8116.71738</v>
      </c>
      <c r="L12" s="88">
        <v>3476048.5990138487</v>
      </c>
      <c r="N12" s="89">
        <f t="shared" ref="N12:N75" si="0">L12/$L$11</f>
        <v>0.79856616032272143</v>
      </c>
      <c r="O12" s="89">
        <f>L12/'סכום נכסי הקרן'!$C$42</f>
        <v>0.14587231530149772</v>
      </c>
    </row>
    <row r="13" spans="2:62" s="85" customFormat="1">
      <c r="B13" s="87" t="s">
        <v>1940</v>
      </c>
      <c r="C13" s="96"/>
      <c r="D13" s="96"/>
      <c r="I13" s="88">
        <v>58294288.82</v>
      </c>
      <c r="K13" s="88">
        <v>5771.7019700000001</v>
      </c>
      <c r="L13" s="88">
        <v>2022931.191232105</v>
      </c>
      <c r="N13" s="89">
        <f t="shared" si="0"/>
        <v>0.46473584818048602</v>
      </c>
      <c r="O13" s="89">
        <f>L13/'סכום נכסי הקרן'!$C$42</f>
        <v>8.4892270103576986E-2</v>
      </c>
    </row>
    <row r="14" spans="2:62" s="85" customFormat="1">
      <c r="B14" s="90" t="s">
        <v>1941</v>
      </c>
      <c r="C14" s="90" t="s">
        <v>1942</v>
      </c>
      <c r="D14" s="90" t="s">
        <v>98</v>
      </c>
      <c r="E14" s="90" t="s">
        <v>121</v>
      </c>
      <c r="F14" s="90" t="s">
        <v>847</v>
      </c>
      <c r="G14" s="90" t="s">
        <v>503</v>
      </c>
      <c r="H14" s="90" t="s">
        <v>100</v>
      </c>
      <c r="I14" s="91">
        <v>1113907.1299999999</v>
      </c>
      <c r="J14" s="91">
        <v>3643</v>
      </c>
      <c r="K14" s="91">
        <v>0</v>
      </c>
      <c r="L14" s="91">
        <v>40579.636745900003</v>
      </c>
      <c r="M14" s="86">
        <v>5.4999999999999997E-3</v>
      </c>
      <c r="N14" s="86">
        <f t="shared" si="0"/>
        <v>9.3225177325361886E-3</v>
      </c>
      <c r="O14" s="86">
        <f>L14/'סכום נכסי הקרן'!$C$42</f>
        <v>1.7029237070786377E-3</v>
      </c>
    </row>
    <row r="15" spans="2:62" s="85" customFormat="1">
      <c r="B15" s="90" t="s">
        <v>1943</v>
      </c>
      <c r="C15" s="90" t="s">
        <v>1944</v>
      </c>
      <c r="D15" s="90" t="s">
        <v>98</v>
      </c>
      <c r="E15" s="90" t="s">
        <v>121</v>
      </c>
      <c r="F15" s="90" t="s">
        <v>1945</v>
      </c>
      <c r="G15" s="90" t="s">
        <v>885</v>
      </c>
      <c r="H15" s="90" t="s">
        <v>100</v>
      </c>
      <c r="I15" s="91">
        <v>155086</v>
      </c>
      <c r="J15" s="91">
        <v>25830</v>
      </c>
      <c r="K15" s="91">
        <v>0</v>
      </c>
      <c r="L15" s="91">
        <v>40058.713799999998</v>
      </c>
      <c r="M15" s="86">
        <v>2.8E-3</v>
      </c>
      <c r="N15" s="86">
        <f t="shared" si="0"/>
        <v>9.202844078707131E-3</v>
      </c>
      <c r="O15" s="86">
        <f>L15/'סכום נכסי הקרן'!$C$42</f>
        <v>1.6810631852684224E-3</v>
      </c>
    </row>
    <row r="16" spans="2:62" s="85" customFormat="1">
      <c r="B16" s="90" t="s">
        <v>1946</v>
      </c>
      <c r="C16" s="90" t="s">
        <v>1947</v>
      </c>
      <c r="D16" s="90" t="s">
        <v>98</v>
      </c>
      <c r="E16" s="90" t="s">
        <v>121</v>
      </c>
      <c r="F16" s="90" t="s">
        <v>1300</v>
      </c>
      <c r="G16" s="90" t="s">
        <v>885</v>
      </c>
      <c r="H16" s="90" t="s">
        <v>100</v>
      </c>
      <c r="I16" s="91">
        <v>2717078</v>
      </c>
      <c r="J16" s="91">
        <v>1225</v>
      </c>
      <c r="K16" s="91">
        <v>135.85929999999999</v>
      </c>
      <c r="L16" s="91">
        <v>33420.0648</v>
      </c>
      <c r="M16" s="86">
        <v>5.1999999999999998E-3</v>
      </c>
      <c r="N16" s="86">
        <f t="shared" si="0"/>
        <v>7.6777214313528113E-3</v>
      </c>
      <c r="O16" s="86">
        <f>L16/'סכום נכסי הקרן'!$C$42</f>
        <v>1.4024724025104641E-3</v>
      </c>
    </row>
    <row r="17" spans="2:15" s="85" customFormat="1">
      <c r="B17" s="90" t="s">
        <v>1948</v>
      </c>
      <c r="C17" s="90" t="s">
        <v>1949</v>
      </c>
      <c r="D17" s="90" t="s">
        <v>98</v>
      </c>
      <c r="E17" s="90" t="s">
        <v>121</v>
      </c>
      <c r="F17" s="90" t="s">
        <v>1077</v>
      </c>
      <c r="G17" s="90" t="s">
        <v>684</v>
      </c>
      <c r="H17" s="90" t="s">
        <v>100</v>
      </c>
      <c r="I17" s="91">
        <v>1285805</v>
      </c>
      <c r="J17" s="91">
        <v>4205</v>
      </c>
      <c r="K17" s="91">
        <v>0</v>
      </c>
      <c r="L17" s="91">
        <v>54068.100250000003</v>
      </c>
      <c r="M17" s="86">
        <v>5.0000000000000001E-3</v>
      </c>
      <c r="N17" s="86">
        <f t="shared" si="0"/>
        <v>1.2421274899561454E-2</v>
      </c>
      <c r="O17" s="86">
        <f>L17/'סכום נכסי הקרן'!$C$42</f>
        <v>2.2689668290767086E-3</v>
      </c>
    </row>
    <row r="18" spans="2:15" s="85" customFormat="1">
      <c r="B18" s="90" t="s">
        <v>1950</v>
      </c>
      <c r="C18" s="90" t="s">
        <v>1951</v>
      </c>
      <c r="D18" s="90" t="s">
        <v>98</v>
      </c>
      <c r="E18" s="90" t="s">
        <v>121</v>
      </c>
      <c r="F18" s="90" t="s">
        <v>1002</v>
      </c>
      <c r="G18" s="90" t="s">
        <v>684</v>
      </c>
      <c r="H18" s="90" t="s">
        <v>100</v>
      </c>
      <c r="I18" s="91">
        <v>1313422</v>
      </c>
      <c r="J18" s="91">
        <v>3910</v>
      </c>
      <c r="K18" s="91">
        <v>0</v>
      </c>
      <c r="L18" s="91">
        <v>51354.800199999998</v>
      </c>
      <c r="M18" s="86">
        <v>5.8999999999999999E-3</v>
      </c>
      <c r="N18" s="86">
        <f t="shared" si="0"/>
        <v>1.1797937929144339E-2</v>
      </c>
      <c r="O18" s="86">
        <f>L18/'סכום נכסי הקרן'!$C$42</f>
        <v>2.1551032425568147E-3</v>
      </c>
    </row>
    <row r="19" spans="2:15" s="85" customFormat="1">
      <c r="B19" s="90" t="s">
        <v>1952</v>
      </c>
      <c r="C19" s="90" t="s">
        <v>1953</v>
      </c>
      <c r="D19" s="90" t="s">
        <v>98</v>
      </c>
      <c r="E19" s="90" t="s">
        <v>121</v>
      </c>
      <c r="F19" s="90" t="s">
        <v>983</v>
      </c>
      <c r="G19" s="90" t="s">
        <v>977</v>
      </c>
      <c r="H19" s="90" t="s">
        <v>100</v>
      </c>
      <c r="I19" s="91">
        <v>85136</v>
      </c>
      <c r="J19" s="91">
        <v>70000</v>
      </c>
      <c r="K19" s="91">
        <v>0</v>
      </c>
      <c r="L19" s="91">
        <v>59595.199999999997</v>
      </c>
      <c r="M19" s="86">
        <v>1.9E-3</v>
      </c>
      <c r="N19" s="86">
        <f t="shared" si="0"/>
        <v>1.3691037015755787E-2</v>
      </c>
      <c r="O19" s="86">
        <f>L19/'סכום נכסי הקרן'!$C$42</f>
        <v>2.5009114680738624E-3</v>
      </c>
    </row>
    <row r="20" spans="2:15" s="85" customFormat="1">
      <c r="B20" s="90" t="s">
        <v>1954</v>
      </c>
      <c r="C20" s="90" t="s">
        <v>1955</v>
      </c>
      <c r="D20" s="90" t="s">
        <v>98</v>
      </c>
      <c r="E20" s="90" t="s">
        <v>121</v>
      </c>
      <c r="F20" s="90" t="s">
        <v>822</v>
      </c>
      <c r="G20" s="90" t="s">
        <v>823</v>
      </c>
      <c r="H20" s="90" t="s">
        <v>100</v>
      </c>
      <c r="I20" s="91">
        <v>316</v>
      </c>
      <c r="J20" s="91">
        <v>9452</v>
      </c>
      <c r="K20" s="91">
        <v>0</v>
      </c>
      <c r="L20" s="91">
        <v>29.868320000000001</v>
      </c>
      <c r="M20" s="86">
        <v>0</v>
      </c>
      <c r="N20" s="86">
        <f t="shared" si="0"/>
        <v>6.8617652884534146E-6</v>
      </c>
      <c r="O20" s="86">
        <f>L20/'סכום נכסי הקרן'!$C$42</f>
        <v>1.2534234975316789E-6</v>
      </c>
    </row>
    <row r="21" spans="2:15" s="85" customFormat="1">
      <c r="B21" s="90" t="s">
        <v>1956</v>
      </c>
      <c r="C21" s="90" t="s">
        <v>1957</v>
      </c>
      <c r="D21" s="90" t="s">
        <v>98</v>
      </c>
      <c r="E21" s="90" t="s">
        <v>121</v>
      </c>
      <c r="F21" s="90" t="s">
        <v>840</v>
      </c>
      <c r="G21" s="90" t="s">
        <v>823</v>
      </c>
      <c r="H21" s="90" t="s">
        <v>100</v>
      </c>
      <c r="I21" s="91">
        <v>1558337.6</v>
      </c>
      <c r="J21" s="91">
        <v>1920</v>
      </c>
      <c r="K21" s="91">
        <v>0</v>
      </c>
      <c r="L21" s="91">
        <v>29920.081920000001</v>
      </c>
      <c r="M21" s="86">
        <v>3.5999999999999999E-3</v>
      </c>
      <c r="N21" s="86">
        <f t="shared" si="0"/>
        <v>6.8736567555971878E-3</v>
      </c>
      <c r="O21" s="86">
        <f>L21/'סכום נכסי הקרן'!$C$42</f>
        <v>1.2555956855491285E-3</v>
      </c>
    </row>
    <row r="22" spans="2:15" s="85" customFormat="1">
      <c r="B22" s="90" t="s">
        <v>1958</v>
      </c>
      <c r="C22" s="90" t="s">
        <v>1959</v>
      </c>
      <c r="D22" s="90" t="s">
        <v>98</v>
      </c>
      <c r="E22" s="90" t="s">
        <v>121</v>
      </c>
      <c r="F22" s="90" t="s">
        <v>1960</v>
      </c>
      <c r="G22" s="90" t="s">
        <v>417</v>
      </c>
      <c r="H22" s="90" t="s">
        <v>100</v>
      </c>
      <c r="I22" s="91">
        <v>586754</v>
      </c>
      <c r="J22" s="91">
        <v>13810</v>
      </c>
      <c r="K22" s="91">
        <v>0</v>
      </c>
      <c r="L22" s="91">
        <v>81030.727400000003</v>
      </c>
      <c r="M22" s="86">
        <v>5.7999999999999996E-3</v>
      </c>
      <c r="N22" s="86">
        <f t="shared" si="0"/>
        <v>1.8615504071586585E-2</v>
      </c>
      <c r="O22" s="86">
        <f>L22/'סכום נכסי הקרן'!$C$42</f>
        <v>3.4004529797874153E-3</v>
      </c>
    </row>
    <row r="23" spans="2:15" s="85" customFormat="1">
      <c r="B23" s="90" t="s">
        <v>1961</v>
      </c>
      <c r="C23" s="90" t="s">
        <v>1962</v>
      </c>
      <c r="D23" s="90" t="s">
        <v>98</v>
      </c>
      <c r="E23" s="90" t="s">
        <v>121</v>
      </c>
      <c r="F23" s="90" t="s">
        <v>957</v>
      </c>
      <c r="G23" s="90" t="s">
        <v>417</v>
      </c>
      <c r="H23" s="90" t="s">
        <v>100</v>
      </c>
      <c r="I23" s="91">
        <v>6493801</v>
      </c>
      <c r="J23" s="91">
        <v>1996</v>
      </c>
      <c r="K23" s="91">
        <v>0</v>
      </c>
      <c r="L23" s="91">
        <v>129616.26796</v>
      </c>
      <c r="M23" s="86">
        <v>5.1999999999999998E-3</v>
      </c>
      <c r="N23" s="86">
        <f t="shared" si="0"/>
        <v>2.9777249216119434E-2</v>
      </c>
      <c r="O23" s="86">
        <f>L23/'סכום נכסי הקרן'!$C$42</f>
        <v>5.4393442926628103E-3</v>
      </c>
    </row>
    <row r="24" spans="2:15" s="85" customFormat="1">
      <c r="B24" s="90" t="s">
        <v>1963</v>
      </c>
      <c r="C24" s="90" t="s">
        <v>1964</v>
      </c>
      <c r="D24" s="90" t="s">
        <v>98</v>
      </c>
      <c r="E24" s="90" t="s">
        <v>121</v>
      </c>
      <c r="F24" s="90" t="s">
        <v>430</v>
      </c>
      <c r="G24" s="90" t="s">
        <v>417</v>
      </c>
      <c r="H24" s="90" t="s">
        <v>100</v>
      </c>
      <c r="I24" s="91">
        <v>7867092</v>
      </c>
      <c r="J24" s="91">
        <v>3454</v>
      </c>
      <c r="K24" s="91">
        <v>3184.8171699999998</v>
      </c>
      <c r="L24" s="91">
        <v>274914.17485000001</v>
      </c>
      <c r="M24" s="86">
        <v>5.1999999999999998E-3</v>
      </c>
      <c r="N24" s="86">
        <f t="shared" si="0"/>
        <v>6.3157102317423372E-2</v>
      </c>
      <c r="O24" s="86">
        <f>L24/'סכום נכסי הקרן'!$C$42</f>
        <v>1.1536768273592974E-2</v>
      </c>
    </row>
    <row r="25" spans="2:15" s="85" customFormat="1">
      <c r="B25" s="90" t="s">
        <v>1965</v>
      </c>
      <c r="C25" s="90" t="s">
        <v>1966</v>
      </c>
      <c r="D25" s="90" t="s">
        <v>98</v>
      </c>
      <c r="E25" s="90" t="s">
        <v>121</v>
      </c>
      <c r="F25" s="90" t="s">
        <v>1967</v>
      </c>
      <c r="G25" s="90" t="s">
        <v>417</v>
      </c>
      <c r="H25" s="90" t="s">
        <v>100</v>
      </c>
      <c r="I25" s="91">
        <v>456602.22</v>
      </c>
      <c r="J25" s="91">
        <v>12520</v>
      </c>
      <c r="K25" s="91">
        <v>0</v>
      </c>
      <c r="L25" s="91">
        <v>57166.597944000001</v>
      </c>
      <c r="M25" s="86">
        <v>1.8E-3</v>
      </c>
      <c r="N25" s="86">
        <f t="shared" si="0"/>
        <v>1.3133104822471152E-2</v>
      </c>
      <c r="O25" s="86">
        <f>L25/'סכום נכסי הקרן'!$C$42</f>
        <v>2.398995227617615E-3</v>
      </c>
    </row>
    <row r="26" spans="2:15" s="85" customFormat="1">
      <c r="B26" s="90" t="s">
        <v>1968</v>
      </c>
      <c r="C26" s="90" t="s">
        <v>1969</v>
      </c>
      <c r="D26" s="90" t="s">
        <v>98</v>
      </c>
      <c r="E26" s="90" t="s">
        <v>121</v>
      </c>
      <c r="F26" s="90" t="s">
        <v>479</v>
      </c>
      <c r="G26" s="90" t="s">
        <v>417</v>
      </c>
      <c r="H26" s="90" t="s">
        <v>100</v>
      </c>
      <c r="I26" s="91">
        <v>6055522</v>
      </c>
      <c r="J26" s="91">
        <v>3175</v>
      </c>
      <c r="K26" s="91">
        <v>0</v>
      </c>
      <c r="L26" s="91">
        <v>192262.8235</v>
      </c>
      <c r="M26" s="86">
        <v>4.4999999999999997E-3</v>
      </c>
      <c r="N26" s="86">
        <f t="shared" si="0"/>
        <v>4.4169286004447035E-2</v>
      </c>
      <c r="O26" s="86">
        <f>L26/'סכום נכסי הקרן'!$C$42</f>
        <v>8.0683058396550551E-3</v>
      </c>
    </row>
    <row r="27" spans="2:15" s="85" customFormat="1">
      <c r="B27" s="90" t="s">
        <v>1970</v>
      </c>
      <c r="C27" s="90" t="s">
        <v>1971</v>
      </c>
      <c r="D27" s="90" t="s">
        <v>98</v>
      </c>
      <c r="E27" s="90" t="s">
        <v>121</v>
      </c>
      <c r="F27" s="90" t="s">
        <v>1162</v>
      </c>
      <c r="G27" s="90" t="s">
        <v>762</v>
      </c>
      <c r="H27" s="90" t="s">
        <v>100</v>
      </c>
      <c r="I27" s="91">
        <v>4596</v>
      </c>
      <c r="J27" s="91">
        <v>237930</v>
      </c>
      <c r="K27" s="91">
        <v>0</v>
      </c>
      <c r="L27" s="91">
        <v>10935.2628</v>
      </c>
      <c r="M27" s="86">
        <v>1.1000000000000001E-3</v>
      </c>
      <c r="N27" s="86">
        <f t="shared" si="0"/>
        <v>2.5122004418445996E-3</v>
      </c>
      <c r="O27" s="86">
        <f>L27/'סכום נכסי הקרן'!$C$42</f>
        <v>4.5889810157397737E-4</v>
      </c>
    </row>
    <row r="28" spans="2:15" s="85" customFormat="1">
      <c r="B28" s="90" t="s">
        <v>1972</v>
      </c>
      <c r="C28" s="90" t="s">
        <v>1973</v>
      </c>
      <c r="D28" s="90" t="s">
        <v>98</v>
      </c>
      <c r="E28" s="90" t="s">
        <v>121</v>
      </c>
      <c r="F28" s="90" t="s">
        <v>1354</v>
      </c>
      <c r="G28" s="90" t="s">
        <v>762</v>
      </c>
      <c r="H28" s="90" t="s">
        <v>100</v>
      </c>
      <c r="I28" s="91">
        <v>26980</v>
      </c>
      <c r="J28" s="91">
        <v>186140</v>
      </c>
      <c r="K28" s="91">
        <v>0</v>
      </c>
      <c r="L28" s="91">
        <v>50220.572</v>
      </c>
      <c r="M28" s="86">
        <v>3.5000000000000001E-3</v>
      </c>
      <c r="N28" s="86">
        <f t="shared" si="0"/>
        <v>1.1537367274619913E-2</v>
      </c>
      <c r="O28" s="86">
        <f>L28/'סכום נכסי הקרן'!$C$42</f>
        <v>2.1075053770778368E-3</v>
      </c>
    </row>
    <row r="29" spans="2:15" s="85" customFormat="1">
      <c r="B29" s="90" t="s">
        <v>1974</v>
      </c>
      <c r="C29" s="90" t="s">
        <v>1975</v>
      </c>
      <c r="D29" s="90" t="s">
        <v>98</v>
      </c>
      <c r="E29" s="90" t="s">
        <v>121</v>
      </c>
      <c r="F29" s="90" t="s">
        <v>1976</v>
      </c>
      <c r="G29" s="90" t="s">
        <v>762</v>
      </c>
      <c r="H29" s="90" t="s">
        <v>100</v>
      </c>
      <c r="I29" s="91">
        <v>121335</v>
      </c>
      <c r="J29" s="91">
        <v>21140</v>
      </c>
      <c r="K29" s="91">
        <v>0</v>
      </c>
      <c r="L29" s="91">
        <v>25650.219000000001</v>
      </c>
      <c r="M29" s="86">
        <v>2.3E-3</v>
      </c>
      <c r="N29" s="86">
        <f t="shared" si="0"/>
        <v>5.8927245447828423E-3</v>
      </c>
      <c r="O29" s="86">
        <f>L29/'סכום נכסי הקרן'!$C$42</f>
        <v>1.0764109669185787E-3</v>
      </c>
    </row>
    <row r="30" spans="2:15" s="85" customFormat="1">
      <c r="B30" s="90" t="s">
        <v>1977</v>
      </c>
      <c r="C30" s="90" t="s">
        <v>1978</v>
      </c>
      <c r="D30" s="90" t="s">
        <v>98</v>
      </c>
      <c r="E30" s="90" t="s">
        <v>121</v>
      </c>
      <c r="F30" s="90" t="s">
        <v>1979</v>
      </c>
      <c r="G30" s="90" t="s">
        <v>1980</v>
      </c>
      <c r="H30" s="90" t="s">
        <v>100</v>
      </c>
      <c r="I30" s="91">
        <v>3787</v>
      </c>
      <c r="J30" s="91">
        <v>1108</v>
      </c>
      <c r="K30" s="91">
        <v>0</v>
      </c>
      <c r="L30" s="91">
        <v>41.959960000000002</v>
      </c>
      <c r="M30" s="86">
        <v>0</v>
      </c>
      <c r="N30" s="86">
        <f t="shared" si="0"/>
        <v>9.639624760712813E-6</v>
      </c>
      <c r="O30" s="86">
        <f>L30/'סכום נכסי הקרן'!$C$42</f>
        <v>1.7608489469608382E-6</v>
      </c>
    </row>
    <row r="31" spans="2:15" s="85" customFormat="1">
      <c r="B31" s="90" t="s">
        <v>1981</v>
      </c>
      <c r="C31" s="90" t="s">
        <v>1982</v>
      </c>
      <c r="D31" s="90" t="s">
        <v>98</v>
      </c>
      <c r="E31" s="90" t="s">
        <v>121</v>
      </c>
      <c r="F31" s="90" t="s">
        <v>980</v>
      </c>
      <c r="G31" s="90" t="s">
        <v>646</v>
      </c>
      <c r="H31" s="90" t="s">
        <v>100</v>
      </c>
      <c r="I31" s="91">
        <v>2619373</v>
      </c>
      <c r="J31" s="91">
        <v>3823</v>
      </c>
      <c r="K31" s="91">
        <v>0</v>
      </c>
      <c r="L31" s="91">
        <v>100138.62979000001</v>
      </c>
      <c r="M31" s="86">
        <v>2E-3</v>
      </c>
      <c r="N31" s="86">
        <f t="shared" si="0"/>
        <v>2.3005236783532154E-2</v>
      </c>
      <c r="O31" s="86">
        <f>L31/'סכום נכסי הקרן'!$C$42</f>
        <v>4.2023157509164149E-3</v>
      </c>
    </row>
    <row r="32" spans="2:15" s="85" customFormat="1">
      <c r="B32" s="90" t="s">
        <v>1983</v>
      </c>
      <c r="C32" s="90" t="s">
        <v>1984</v>
      </c>
      <c r="D32" s="90" t="s">
        <v>98</v>
      </c>
      <c r="E32" s="90" t="s">
        <v>121</v>
      </c>
      <c r="F32" s="90" t="s">
        <v>1100</v>
      </c>
      <c r="G32" s="90" t="s">
        <v>1101</v>
      </c>
      <c r="H32" s="90" t="s">
        <v>100</v>
      </c>
      <c r="I32" s="91">
        <v>140124</v>
      </c>
      <c r="J32" s="91">
        <v>15470</v>
      </c>
      <c r="K32" s="91">
        <v>0</v>
      </c>
      <c r="L32" s="91">
        <v>21677.182799999999</v>
      </c>
      <c r="M32" s="86">
        <v>1.2999999999999999E-3</v>
      </c>
      <c r="N32" s="86">
        <f t="shared" si="0"/>
        <v>4.9799834904842117E-3</v>
      </c>
      <c r="O32" s="86">
        <f>L32/'סכום נכסי הקרן'!$C$42</f>
        <v>9.0968257611440985E-4</v>
      </c>
    </row>
    <row r="33" spans="2:15" s="85" customFormat="1">
      <c r="B33" s="90" t="s">
        <v>1985</v>
      </c>
      <c r="C33" s="90" t="s">
        <v>1986</v>
      </c>
      <c r="D33" s="90" t="s">
        <v>98</v>
      </c>
      <c r="E33" s="90" t="s">
        <v>121</v>
      </c>
      <c r="F33" s="90" t="s">
        <v>1753</v>
      </c>
      <c r="G33" s="90" t="s">
        <v>1101</v>
      </c>
      <c r="H33" s="90" t="s">
        <v>100</v>
      </c>
      <c r="I33" s="91">
        <v>86583</v>
      </c>
      <c r="J33" s="91">
        <v>34890</v>
      </c>
      <c r="K33" s="91">
        <v>0</v>
      </c>
      <c r="L33" s="91">
        <v>30208.808700000001</v>
      </c>
      <c r="M33" s="86">
        <v>3.0000000000000001E-3</v>
      </c>
      <c r="N33" s="86">
        <f t="shared" si="0"/>
        <v>6.9399870814022858E-3</v>
      </c>
      <c r="O33" s="86">
        <f>L33/'סכום נכסי הקרן'!$C$42</f>
        <v>1.2677120995429074E-3</v>
      </c>
    </row>
    <row r="34" spans="2:15" s="85" customFormat="1">
      <c r="B34" s="90" t="s">
        <v>1987</v>
      </c>
      <c r="C34" s="90" t="s">
        <v>1988</v>
      </c>
      <c r="D34" s="90" t="s">
        <v>98</v>
      </c>
      <c r="E34" s="90" t="s">
        <v>121</v>
      </c>
      <c r="F34" s="90" t="s">
        <v>970</v>
      </c>
      <c r="G34" s="90" t="s">
        <v>971</v>
      </c>
      <c r="H34" s="90" t="s">
        <v>100</v>
      </c>
      <c r="I34" s="91">
        <v>408415</v>
      </c>
      <c r="J34" s="91">
        <v>9532</v>
      </c>
      <c r="K34" s="91">
        <v>1002.04754</v>
      </c>
      <c r="L34" s="91">
        <v>39932.16534</v>
      </c>
      <c r="M34" s="86">
        <v>3.5000000000000001E-3</v>
      </c>
      <c r="N34" s="86">
        <f t="shared" si="0"/>
        <v>9.173771608942E-3</v>
      </c>
      <c r="O34" s="86">
        <f>L34/'סכום נכסי הקרן'!$C$42</f>
        <v>1.6757525814801797E-3</v>
      </c>
    </row>
    <row r="35" spans="2:15" s="85" customFormat="1">
      <c r="B35" s="90" t="s">
        <v>1989</v>
      </c>
      <c r="C35" s="90" t="s">
        <v>1990</v>
      </c>
      <c r="D35" s="90" t="s">
        <v>98</v>
      </c>
      <c r="E35" s="90" t="s">
        <v>121</v>
      </c>
      <c r="F35" s="90" t="s">
        <v>1253</v>
      </c>
      <c r="G35" s="90" t="s">
        <v>1254</v>
      </c>
      <c r="H35" s="90" t="s">
        <v>100</v>
      </c>
      <c r="I35" s="91">
        <v>477771</v>
      </c>
      <c r="J35" s="91">
        <v>3175</v>
      </c>
      <c r="K35" s="91">
        <v>0</v>
      </c>
      <c r="L35" s="91">
        <v>15169.22925</v>
      </c>
      <c r="M35" s="86">
        <v>1.2999999999999999E-3</v>
      </c>
      <c r="N35" s="86">
        <f t="shared" si="0"/>
        <v>3.4848860170321673E-3</v>
      </c>
      <c r="O35" s="86">
        <f>L35/'סכום נכסי הקרן'!$C$42</f>
        <v>6.3657642550350496E-4</v>
      </c>
    </row>
    <row r="36" spans="2:15" s="85" customFormat="1">
      <c r="B36" s="90" t="s">
        <v>1991</v>
      </c>
      <c r="C36" s="90" t="s">
        <v>1992</v>
      </c>
      <c r="D36" s="90" t="s">
        <v>98</v>
      </c>
      <c r="E36" s="90" t="s">
        <v>121</v>
      </c>
      <c r="F36" s="90" t="s">
        <v>556</v>
      </c>
      <c r="G36" s="90" t="s">
        <v>498</v>
      </c>
      <c r="H36" s="90" t="s">
        <v>100</v>
      </c>
      <c r="I36" s="91">
        <v>325897.73</v>
      </c>
      <c r="J36" s="91">
        <v>7299</v>
      </c>
      <c r="K36" s="91">
        <v>0</v>
      </c>
      <c r="L36" s="91">
        <v>23787.2753127</v>
      </c>
      <c r="M36" s="86">
        <v>2.5000000000000001E-3</v>
      </c>
      <c r="N36" s="86">
        <f t="shared" si="0"/>
        <v>5.4647432479486523E-3</v>
      </c>
      <c r="O36" s="86">
        <f>L36/'סכום נכסי הקרן'!$C$42</f>
        <v>9.9823256946468346E-4</v>
      </c>
    </row>
    <row r="37" spans="2:15" s="85" customFormat="1">
      <c r="B37" s="90" t="s">
        <v>1993</v>
      </c>
      <c r="C37" s="90" t="s">
        <v>1994</v>
      </c>
      <c r="D37" s="90" t="s">
        <v>98</v>
      </c>
      <c r="E37" s="90" t="s">
        <v>121</v>
      </c>
      <c r="F37" s="90" t="s">
        <v>650</v>
      </c>
      <c r="G37" s="90" t="s">
        <v>498</v>
      </c>
      <c r="H37" s="90" t="s">
        <v>100</v>
      </c>
      <c r="I37" s="91">
        <v>1392841</v>
      </c>
      <c r="J37" s="91">
        <v>5313</v>
      </c>
      <c r="K37" s="91">
        <v>1041.8947499999999</v>
      </c>
      <c r="L37" s="91">
        <v>75043.537079999995</v>
      </c>
      <c r="M37" s="86">
        <v>8.0000000000000002E-3</v>
      </c>
      <c r="N37" s="86">
        <f t="shared" si="0"/>
        <v>1.7240043559808876E-2</v>
      </c>
      <c r="O37" s="86">
        <f>L37/'סכום נכסי הקרן'!$C$42</f>
        <v>3.1492006485119291E-3</v>
      </c>
    </row>
    <row r="38" spans="2:15" s="85" customFormat="1">
      <c r="B38" s="90" t="s">
        <v>1995</v>
      </c>
      <c r="C38" s="90">
        <v>10972780</v>
      </c>
      <c r="D38" s="90" t="s">
        <v>98</v>
      </c>
      <c r="E38" s="90" t="s">
        <v>121</v>
      </c>
      <c r="F38" s="90" t="s">
        <v>544</v>
      </c>
      <c r="G38" s="90" t="s">
        <v>498</v>
      </c>
      <c r="H38" s="90" t="s">
        <v>100</v>
      </c>
      <c r="I38" s="91">
        <v>78500</v>
      </c>
      <c r="J38" s="91">
        <f>L38*1000/I38*100</f>
        <v>2340.0327868852482</v>
      </c>
      <c r="K38" s="91">
        <v>0</v>
      </c>
      <c r="L38" s="91">
        <f>1836925.73770492/1000</f>
        <v>1836.9257377049198</v>
      </c>
      <c r="M38" s="86">
        <v>4.1000000000000003E-3</v>
      </c>
      <c r="N38" s="86">
        <f t="shared" si="0"/>
        <v>4.2200409210997809E-4</v>
      </c>
      <c r="O38" s="86">
        <f>L38/'סכום נכסי הקרן'!$C$42</f>
        <v>7.7086554679341182E-5</v>
      </c>
    </row>
    <row r="39" spans="2:15" s="85" customFormat="1">
      <c r="B39" s="90" t="s">
        <v>1995</v>
      </c>
      <c r="C39" s="90">
        <v>1097278</v>
      </c>
      <c r="D39" s="90" t="s">
        <v>98</v>
      </c>
      <c r="E39" s="90" t="s">
        <v>121</v>
      </c>
      <c r="F39" s="90" t="s">
        <v>544</v>
      </c>
      <c r="G39" s="90" t="s">
        <v>498</v>
      </c>
      <c r="H39" s="90" t="s">
        <v>100</v>
      </c>
      <c r="I39" s="91">
        <v>1805170</v>
      </c>
      <c r="J39" s="91">
        <f>L39*1000/I39*100</f>
        <v>2402</v>
      </c>
      <c r="K39" s="91">
        <v>0</v>
      </c>
      <c r="L39" s="91">
        <f>43360183.4/1000</f>
        <v>43360.183400000002</v>
      </c>
      <c r="M39" s="86">
        <v>0</v>
      </c>
      <c r="N39" s="86">
        <f t="shared" si="0"/>
        <v>9.9613035267833595E-3</v>
      </c>
      <c r="O39" s="86">
        <f>L39/'סכום נכסי הקרן'!$C$42</f>
        <v>1.8196092960984429E-3</v>
      </c>
    </row>
    <row r="40" spans="2:15" s="85" customFormat="1">
      <c r="B40" s="90" t="s">
        <v>1996</v>
      </c>
      <c r="C40" s="90" t="s">
        <v>1997</v>
      </c>
      <c r="D40" s="90" t="s">
        <v>98</v>
      </c>
      <c r="E40" s="90" t="s">
        <v>121</v>
      </c>
      <c r="F40" s="90" t="s">
        <v>561</v>
      </c>
      <c r="G40" s="90" t="s">
        <v>498</v>
      </c>
      <c r="H40" s="90" t="s">
        <v>100</v>
      </c>
      <c r="I40" s="91">
        <v>165533.13</v>
      </c>
      <c r="J40" s="91">
        <v>49500</v>
      </c>
      <c r="K40" s="91">
        <v>0</v>
      </c>
      <c r="L40" s="91">
        <v>81938.899350000007</v>
      </c>
      <c r="M40" s="86">
        <v>7.7999999999999996E-3</v>
      </c>
      <c r="N40" s="86">
        <f t="shared" si="0"/>
        <v>1.8824141944840153E-2</v>
      </c>
      <c r="O40" s="86">
        <f>L40/'סכום נכסי הקרן'!$C$42</f>
        <v>3.4385643989073779E-3</v>
      </c>
    </row>
    <row r="41" spans="2:15" s="85" customFormat="1">
      <c r="B41" s="90" t="s">
        <v>1998</v>
      </c>
      <c r="C41" s="90" t="s">
        <v>1999</v>
      </c>
      <c r="D41" s="90" t="s">
        <v>98</v>
      </c>
      <c r="E41" s="90" t="s">
        <v>121</v>
      </c>
      <c r="F41" s="90" t="s">
        <v>584</v>
      </c>
      <c r="G41" s="90" t="s">
        <v>498</v>
      </c>
      <c r="H41" s="90" t="s">
        <v>100</v>
      </c>
      <c r="I41" s="91">
        <v>4147959.4</v>
      </c>
      <c r="J41" s="91">
        <v>1250</v>
      </c>
      <c r="K41" s="91">
        <v>407.08321000000001</v>
      </c>
      <c r="L41" s="91">
        <v>52256.575709999997</v>
      </c>
      <c r="M41" s="86">
        <v>5.1999999999999998E-3</v>
      </c>
      <c r="N41" s="86">
        <f t="shared" si="0"/>
        <v>1.2005106323365888E-2</v>
      </c>
      <c r="O41" s="86">
        <f>L41/'סכום נכסי הקרן'!$C$42</f>
        <v>2.1929462351902339E-3</v>
      </c>
    </row>
    <row r="42" spans="2:15" s="85" customFormat="1">
      <c r="B42" s="90" t="s">
        <v>2000</v>
      </c>
      <c r="C42" s="90" t="s">
        <v>2001</v>
      </c>
      <c r="D42" s="90" t="s">
        <v>98</v>
      </c>
      <c r="E42" s="90" t="s">
        <v>121</v>
      </c>
      <c r="F42" s="90" t="s">
        <v>600</v>
      </c>
      <c r="G42" s="90" t="s">
        <v>498</v>
      </c>
      <c r="H42" s="90" t="s">
        <v>100</v>
      </c>
      <c r="I42" s="91">
        <v>199169</v>
      </c>
      <c r="J42" s="91">
        <v>26690</v>
      </c>
      <c r="K42" s="91">
        <v>0</v>
      </c>
      <c r="L42" s="91">
        <v>53158.206100000003</v>
      </c>
      <c r="M42" s="86">
        <v>4.1999999999999997E-3</v>
      </c>
      <c r="N42" s="86">
        <f t="shared" si="0"/>
        <v>1.2212241378605578E-2</v>
      </c>
      <c r="O42" s="86">
        <f>L42/'סכום נכסי הקרן'!$C$42</f>
        <v>2.230783137865532E-3</v>
      </c>
    </row>
    <row r="43" spans="2:15" s="85" customFormat="1">
      <c r="B43" s="90" t="s">
        <v>2002</v>
      </c>
      <c r="C43" s="90" t="s">
        <v>2003</v>
      </c>
      <c r="D43" s="90" t="s">
        <v>98</v>
      </c>
      <c r="E43" s="90" t="s">
        <v>121</v>
      </c>
      <c r="F43" s="90" t="s">
        <v>522</v>
      </c>
      <c r="G43" s="90" t="s">
        <v>498</v>
      </c>
      <c r="H43" s="90" t="s">
        <v>100</v>
      </c>
      <c r="I43" s="91">
        <v>179972</v>
      </c>
      <c r="J43" s="91">
        <v>28180</v>
      </c>
      <c r="K43" s="91">
        <v>0</v>
      </c>
      <c r="L43" s="91">
        <v>50716.109600000003</v>
      </c>
      <c r="M43" s="86">
        <v>1.5E-3</v>
      </c>
      <c r="N43" s="86">
        <f t="shared" si="0"/>
        <v>1.1651209054231339E-2</v>
      </c>
      <c r="O43" s="86">
        <f>L43/'סכום נכסי הקרן'!$C$42</f>
        <v>2.1283006033158865E-3</v>
      </c>
    </row>
    <row r="44" spans="2:15" s="85" customFormat="1">
      <c r="B44" s="90" t="s">
        <v>2004</v>
      </c>
      <c r="C44" s="90" t="s">
        <v>2005</v>
      </c>
      <c r="D44" s="90" t="s">
        <v>98</v>
      </c>
      <c r="E44" s="90" t="s">
        <v>121</v>
      </c>
      <c r="F44" s="90" t="s">
        <v>1725</v>
      </c>
      <c r="G44" s="90" t="s">
        <v>2006</v>
      </c>
      <c r="H44" s="90" t="s">
        <v>100</v>
      </c>
      <c r="I44" s="91">
        <v>2327496</v>
      </c>
      <c r="J44" s="91">
        <v>2976</v>
      </c>
      <c r="K44" s="91">
        <v>0</v>
      </c>
      <c r="L44" s="91">
        <v>69266.280960000004</v>
      </c>
      <c r="M44" s="86">
        <v>1.9E-3</v>
      </c>
      <c r="N44" s="86">
        <f t="shared" si="0"/>
        <v>1.5912812048069314E-2</v>
      </c>
      <c r="O44" s="86">
        <f>L44/'סכום נכסי הקרן'!$C$42</f>
        <v>2.9067582020647674E-3</v>
      </c>
    </row>
    <row r="45" spans="2:15" s="85" customFormat="1">
      <c r="B45" s="90" t="s">
        <v>2007</v>
      </c>
      <c r="C45" s="90" t="s">
        <v>2008</v>
      </c>
      <c r="D45" s="90" t="s">
        <v>98</v>
      </c>
      <c r="E45" s="90" t="s">
        <v>121</v>
      </c>
      <c r="F45" s="90" t="s">
        <v>2009</v>
      </c>
      <c r="G45" s="90" t="s">
        <v>2010</v>
      </c>
      <c r="H45" s="90" t="s">
        <v>100</v>
      </c>
      <c r="I45" s="91">
        <v>108865.61</v>
      </c>
      <c r="J45" s="91">
        <v>6258</v>
      </c>
      <c r="K45" s="91">
        <v>0</v>
      </c>
      <c r="L45" s="91">
        <v>6812.8098737999999</v>
      </c>
      <c r="M45" s="86">
        <v>1E-3</v>
      </c>
      <c r="N45" s="86">
        <f t="shared" si="0"/>
        <v>1.5651333020696686E-3</v>
      </c>
      <c r="O45" s="86">
        <f>L45/'סכום נכסי הקרן'!$C$42</f>
        <v>2.8589944061255376E-4</v>
      </c>
    </row>
    <row r="46" spans="2:15" s="85" customFormat="1">
      <c r="B46" s="90" t="s">
        <v>2011</v>
      </c>
      <c r="C46" s="90" t="s">
        <v>2012</v>
      </c>
      <c r="D46" s="90" t="s">
        <v>98</v>
      </c>
      <c r="E46" s="90" t="s">
        <v>121</v>
      </c>
      <c r="F46" s="90" t="s">
        <v>638</v>
      </c>
      <c r="G46" s="90" t="s">
        <v>639</v>
      </c>
      <c r="H46" s="90" t="s">
        <v>100</v>
      </c>
      <c r="I46" s="91">
        <v>3586027</v>
      </c>
      <c r="J46" s="91">
        <v>2896</v>
      </c>
      <c r="K46" s="91">
        <v>0</v>
      </c>
      <c r="L46" s="91">
        <v>103851.34192000001</v>
      </c>
      <c r="M46" s="86">
        <v>1.3100000000000001E-2</v>
      </c>
      <c r="N46" s="86">
        <f t="shared" si="0"/>
        <v>2.3858172577030212E-2</v>
      </c>
      <c r="O46" s="86">
        <f>L46/'סכום נכסי הקרן'!$C$42</f>
        <v>4.3581196469277368E-3</v>
      </c>
    </row>
    <row r="47" spans="2:15" s="85" customFormat="1">
      <c r="B47" s="90" t="s">
        <v>2013</v>
      </c>
      <c r="C47" s="90" t="s">
        <v>2014</v>
      </c>
      <c r="D47" s="90" t="s">
        <v>98</v>
      </c>
      <c r="E47" s="90" t="s">
        <v>121</v>
      </c>
      <c r="F47" s="90" t="s">
        <v>2015</v>
      </c>
      <c r="G47" s="90" t="s">
        <v>127</v>
      </c>
      <c r="H47" s="90" t="s">
        <v>100</v>
      </c>
      <c r="I47" s="91">
        <v>469</v>
      </c>
      <c r="J47" s="91">
        <v>7779</v>
      </c>
      <c r="K47" s="91">
        <v>0</v>
      </c>
      <c r="L47" s="91">
        <v>36.483510000000003</v>
      </c>
      <c r="M47" s="86">
        <v>0</v>
      </c>
      <c r="N47" s="86">
        <f t="shared" si="0"/>
        <v>8.3814986085237825E-6</v>
      </c>
      <c r="O47" s="86">
        <f>L47/'סכום נכסי הקרן'!$C$42</f>
        <v>1.5310298237876112E-6</v>
      </c>
    </row>
    <row r="48" spans="2:15" s="85" customFormat="1">
      <c r="B48" s="90" t="s">
        <v>2016</v>
      </c>
      <c r="C48" s="90" t="s">
        <v>2017</v>
      </c>
      <c r="D48" s="90" t="s">
        <v>98</v>
      </c>
      <c r="E48" s="90" t="s">
        <v>121</v>
      </c>
      <c r="F48" s="90" t="s">
        <v>2018</v>
      </c>
      <c r="G48" s="90" t="s">
        <v>127</v>
      </c>
      <c r="H48" s="90" t="s">
        <v>100</v>
      </c>
      <c r="I48" s="91">
        <v>93918</v>
      </c>
      <c r="J48" s="91">
        <v>70090</v>
      </c>
      <c r="K48" s="91">
        <v>0</v>
      </c>
      <c r="L48" s="91">
        <v>65827.126199999999</v>
      </c>
      <c r="M48" s="86">
        <v>1.2999999999999999E-3</v>
      </c>
      <c r="N48" s="86">
        <f t="shared" si="0"/>
        <v>1.512272165283492E-2</v>
      </c>
      <c r="O48" s="86">
        <f>L48/'סכום נכסי הקרן'!$C$42</f>
        <v>2.7624341360365499E-3</v>
      </c>
    </row>
    <row r="49" spans="2:15" s="85" customFormat="1">
      <c r="B49" s="90" t="s">
        <v>2019</v>
      </c>
      <c r="C49" s="90" t="s">
        <v>2020</v>
      </c>
      <c r="D49" s="90" t="s">
        <v>98</v>
      </c>
      <c r="E49" s="90" t="s">
        <v>121</v>
      </c>
      <c r="F49" s="90" t="s">
        <v>657</v>
      </c>
      <c r="G49" s="90" t="s">
        <v>130</v>
      </c>
      <c r="H49" s="90" t="s">
        <v>100</v>
      </c>
      <c r="I49" s="91">
        <v>10389428</v>
      </c>
      <c r="J49" s="91">
        <v>549.1</v>
      </c>
      <c r="K49" s="91">
        <v>0</v>
      </c>
      <c r="L49" s="91">
        <v>57048.349148000001</v>
      </c>
      <c r="M49" s="86">
        <v>3.8E-3</v>
      </c>
      <c r="N49" s="86">
        <f t="shared" si="0"/>
        <v>1.310593906678773E-2</v>
      </c>
      <c r="O49" s="86">
        <f>L49/'סכום נכסי הקרן'!$C$42</f>
        <v>2.3940329190759485E-3</v>
      </c>
    </row>
    <row r="50" spans="2:15" s="85" customFormat="1">
      <c r="B50" s="87" t="s">
        <v>2021</v>
      </c>
      <c r="C50" s="96"/>
      <c r="D50" s="96"/>
      <c r="I50" s="88">
        <v>56975075.189999998</v>
      </c>
      <c r="K50" s="88">
        <v>1642.31825</v>
      </c>
      <c r="L50" s="88">
        <v>998256.31363091315</v>
      </c>
      <c r="N50" s="89">
        <f t="shared" si="0"/>
        <v>0.22933330437909011</v>
      </c>
      <c r="O50" s="89">
        <f>L50/'סכום נכסי הקרן'!$C$42</f>
        <v>4.1891807777080854E-2</v>
      </c>
    </row>
    <row r="51" spans="2:15" s="85" customFormat="1">
      <c r="B51" s="90" t="s">
        <v>2022</v>
      </c>
      <c r="C51" s="90" t="s">
        <v>2023</v>
      </c>
      <c r="D51" s="90" t="s">
        <v>98</v>
      </c>
      <c r="E51" s="90" t="s">
        <v>121</v>
      </c>
      <c r="F51" s="90" t="s">
        <v>1172</v>
      </c>
      <c r="G51" s="90" t="s">
        <v>99</v>
      </c>
      <c r="H51" s="90" t="s">
        <v>100</v>
      </c>
      <c r="I51" s="91">
        <v>80</v>
      </c>
      <c r="J51" s="91">
        <v>21860</v>
      </c>
      <c r="K51" s="91">
        <v>0</v>
      </c>
      <c r="L51" s="91">
        <v>17.488</v>
      </c>
      <c r="M51" s="86">
        <v>0</v>
      </c>
      <c r="N51" s="86">
        <f t="shared" si="0"/>
        <v>4.0175862373402085E-6</v>
      </c>
      <c r="O51" s="86">
        <f>L51/'סכום נכסי הקרן'!$C$42</f>
        <v>7.3388359723057738E-7</v>
      </c>
    </row>
    <row r="52" spans="2:15" s="85" customFormat="1">
      <c r="B52" s="90" t="s">
        <v>2024</v>
      </c>
      <c r="C52" s="90" t="s">
        <v>2025</v>
      </c>
      <c r="D52" s="90" t="s">
        <v>98</v>
      </c>
      <c r="E52" s="90" t="s">
        <v>121</v>
      </c>
      <c r="F52" s="90" t="s">
        <v>1328</v>
      </c>
      <c r="G52" s="90" t="s">
        <v>503</v>
      </c>
      <c r="H52" s="90" t="s">
        <v>100</v>
      </c>
      <c r="I52" s="91">
        <v>15553679</v>
      </c>
      <c r="J52" s="91">
        <v>127.5</v>
      </c>
      <c r="K52" s="91">
        <v>0</v>
      </c>
      <c r="L52" s="91">
        <v>19830.940725</v>
      </c>
      <c r="M52" s="86">
        <v>4.8999999999999998E-3</v>
      </c>
      <c r="N52" s="86">
        <f t="shared" si="0"/>
        <v>4.5558391199833868E-3</v>
      </c>
      <c r="O52" s="86">
        <f>L52/'סכום נכסי הקרן'!$C$42</f>
        <v>8.3220506151242876E-4</v>
      </c>
    </row>
    <row r="53" spans="2:15" s="85" customFormat="1">
      <c r="B53" s="90" t="s">
        <v>2026</v>
      </c>
      <c r="C53" s="90" t="s">
        <v>2027</v>
      </c>
      <c r="D53" s="90" t="s">
        <v>98</v>
      </c>
      <c r="E53" s="90" t="s">
        <v>121</v>
      </c>
      <c r="F53" s="90" t="s">
        <v>775</v>
      </c>
      <c r="G53" s="90" t="s">
        <v>503</v>
      </c>
      <c r="H53" s="90" t="s">
        <v>100</v>
      </c>
      <c r="I53" s="91">
        <v>34588.339999999997</v>
      </c>
      <c r="J53" s="91">
        <v>46890</v>
      </c>
      <c r="K53" s="91">
        <v>0</v>
      </c>
      <c r="L53" s="91">
        <v>16218.472626000001</v>
      </c>
      <c r="M53" s="86">
        <v>2.5000000000000001E-3</v>
      </c>
      <c r="N53" s="86">
        <f t="shared" si="0"/>
        <v>3.7259327774986574E-3</v>
      </c>
      <c r="O53" s="86">
        <f>L53/'סכום נכסי הקרן'!$C$42</f>
        <v>6.8060790441185548E-4</v>
      </c>
    </row>
    <row r="54" spans="2:15" s="85" customFormat="1">
      <c r="B54" s="90" t="s">
        <v>2028</v>
      </c>
      <c r="C54" s="90" t="s">
        <v>2029</v>
      </c>
      <c r="D54" s="90" t="s">
        <v>98</v>
      </c>
      <c r="E54" s="90" t="s">
        <v>121</v>
      </c>
      <c r="F54" s="90" t="s">
        <v>1290</v>
      </c>
      <c r="G54" s="90" t="s">
        <v>885</v>
      </c>
      <c r="H54" s="90" t="s">
        <v>100</v>
      </c>
      <c r="I54" s="91">
        <v>9477029</v>
      </c>
      <c r="J54" s="91">
        <v>751.7</v>
      </c>
      <c r="K54" s="91">
        <v>0</v>
      </c>
      <c r="L54" s="91">
        <v>71238.826992999995</v>
      </c>
      <c r="M54" s="86">
        <v>9.9000000000000008E-3</v>
      </c>
      <c r="N54" s="86">
        <f t="shared" si="0"/>
        <v>1.6365972717940127E-2</v>
      </c>
      <c r="O54" s="86">
        <f>L54/'סכום נכסי הקרן'!$C$42</f>
        <v>2.9895360599330738E-3</v>
      </c>
    </row>
    <row r="55" spans="2:15" s="85" customFormat="1">
      <c r="B55" s="90" t="s">
        <v>2030</v>
      </c>
      <c r="C55" s="90" t="s">
        <v>2031</v>
      </c>
      <c r="D55" s="90" t="s">
        <v>98</v>
      </c>
      <c r="E55" s="90" t="s">
        <v>121</v>
      </c>
      <c r="F55" s="90" t="s">
        <v>884</v>
      </c>
      <c r="G55" s="90" t="s">
        <v>885</v>
      </c>
      <c r="H55" s="90" t="s">
        <v>100</v>
      </c>
      <c r="I55" s="91">
        <v>44459</v>
      </c>
      <c r="J55" s="91">
        <v>1462</v>
      </c>
      <c r="K55" s="91">
        <v>0</v>
      </c>
      <c r="L55" s="91">
        <v>649.99058000000002</v>
      </c>
      <c r="M55" s="86">
        <v>2.9999999999999997E-4</v>
      </c>
      <c r="N55" s="86">
        <f t="shared" si="0"/>
        <v>1.4932486325530537E-4</v>
      </c>
      <c r="O55" s="86">
        <f>L55/'סכום נכסי הקרן'!$C$42</f>
        <v>2.7276842693068928E-5</v>
      </c>
    </row>
    <row r="56" spans="2:15" s="85" customFormat="1">
      <c r="B56" s="90" t="s">
        <v>2032</v>
      </c>
      <c r="C56" s="90">
        <v>11708770</v>
      </c>
      <c r="D56" s="90" t="s">
        <v>98</v>
      </c>
      <c r="E56" s="90" t="s">
        <v>121</v>
      </c>
      <c r="F56" s="90" t="s">
        <v>909</v>
      </c>
      <c r="G56" s="90" t="s">
        <v>885</v>
      </c>
      <c r="H56" s="90" t="s">
        <v>100</v>
      </c>
      <c r="I56" s="91">
        <v>20930</v>
      </c>
      <c r="J56" s="91">
        <f>L56*1000/I56*100</f>
        <v>8603.0385437798377</v>
      </c>
      <c r="K56" s="91">
        <v>0</v>
      </c>
      <c r="L56" s="91">
        <f>1800615.96721312/1000</f>
        <v>1800.61596721312</v>
      </c>
      <c r="M56" s="86">
        <v>2E-3</v>
      </c>
      <c r="N56" s="86">
        <f t="shared" si="0"/>
        <v>4.1366250735421205E-4</v>
      </c>
      <c r="O56" s="86">
        <f>L56/'סכום נכסי הקרן'!$C$42</f>
        <v>7.5562815830808555E-5</v>
      </c>
    </row>
    <row r="57" spans="2:15" s="85" customFormat="1">
      <c r="B57" s="90" t="s">
        <v>2032</v>
      </c>
      <c r="C57" s="90">
        <v>1170877</v>
      </c>
      <c r="D57" s="90" t="s">
        <v>98</v>
      </c>
      <c r="E57" s="90" t="s">
        <v>121</v>
      </c>
      <c r="F57" s="90" t="s">
        <v>909</v>
      </c>
      <c r="G57" s="90" t="s">
        <v>885</v>
      </c>
      <c r="H57" s="90" t="s">
        <v>100</v>
      </c>
      <c r="I57" s="91">
        <v>47710</v>
      </c>
      <c r="J57" s="91">
        <f>L57*1000/I57*100</f>
        <v>8820</v>
      </c>
      <c r="K57" s="91">
        <v>0</v>
      </c>
      <c r="L57" s="91">
        <f>4208022/1000</f>
        <v>4208.0219999999999</v>
      </c>
      <c r="M57" s="86">
        <v>0</v>
      </c>
      <c r="N57" s="86">
        <f t="shared" si="0"/>
        <v>9.6672525581111739E-4</v>
      </c>
      <c r="O57" s="86">
        <f>L57/'סכום נכסי הקרן'!$C$42</f>
        <v>1.7658956556412448E-4</v>
      </c>
    </row>
    <row r="58" spans="2:15" s="85" customFormat="1">
      <c r="B58" s="90" t="s">
        <v>2033</v>
      </c>
      <c r="C58" s="90" t="s">
        <v>2034</v>
      </c>
      <c r="D58" s="90" t="s">
        <v>98</v>
      </c>
      <c r="E58" s="90" t="s">
        <v>121</v>
      </c>
      <c r="F58" s="90" t="s">
        <v>827</v>
      </c>
      <c r="G58" s="90" t="s">
        <v>828</v>
      </c>
      <c r="H58" s="90" t="s">
        <v>100</v>
      </c>
      <c r="I58" s="91">
        <v>5091</v>
      </c>
      <c r="J58" s="91">
        <v>72840</v>
      </c>
      <c r="K58" s="91">
        <v>55.919379999999997</v>
      </c>
      <c r="L58" s="91">
        <v>3764.2037799999998</v>
      </c>
      <c r="M58" s="86">
        <v>1.6999999999999999E-3</v>
      </c>
      <c r="N58" s="86">
        <f t="shared" si="0"/>
        <v>8.6476517046386045E-4</v>
      </c>
      <c r="O58" s="86">
        <f>L58/'סכום נכסי הקרן'!$C$42</f>
        <v>1.5796474215321003E-4</v>
      </c>
    </row>
    <row r="59" spans="2:15" s="85" customFormat="1">
      <c r="B59" s="90" t="s">
        <v>2035</v>
      </c>
      <c r="C59" s="90" t="s">
        <v>2036</v>
      </c>
      <c r="D59" s="90" t="s">
        <v>98</v>
      </c>
      <c r="E59" s="90" t="s">
        <v>121</v>
      </c>
      <c r="F59" s="90" t="s">
        <v>2037</v>
      </c>
      <c r="G59" s="90" t="s">
        <v>2038</v>
      </c>
      <c r="H59" s="90" t="s">
        <v>100</v>
      </c>
      <c r="I59" s="91">
        <v>4870</v>
      </c>
      <c r="J59" s="91">
        <v>59.1</v>
      </c>
      <c r="K59" s="91">
        <v>0</v>
      </c>
      <c r="L59" s="91">
        <v>2.8781699999999999</v>
      </c>
      <c r="M59" s="86">
        <v>0</v>
      </c>
      <c r="N59" s="86">
        <f t="shared" si="0"/>
        <v>6.6121318508265484E-7</v>
      </c>
      <c r="O59" s="86">
        <f>L59/'סכום נכסי הקרן'!$C$42</f>
        <v>1.2078235092870146E-7</v>
      </c>
    </row>
    <row r="60" spans="2:15" s="85" customFormat="1">
      <c r="B60" s="90" t="s">
        <v>2039</v>
      </c>
      <c r="C60" s="90" t="s">
        <v>2040</v>
      </c>
      <c r="D60" s="90" t="s">
        <v>98</v>
      </c>
      <c r="E60" s="90" t="s">
        <v>121</v>
      </c>
      <c r="F60" s="90" t="s">
        <v>2041</v>
      </c>
      <c r="G60" s="90" t="s">
        <v>684</v>
      </c>
      <c r="H60" s="90" t="s">
        <v>100</v>
      </c>
      <c r="I60" s="91">
        <v>44042</v>
      </c>
      <c r="J60" s="91">
        <v>10850</v>
      </c>
      <c r="K60" s="91">
        <v>0</v>
      </c>
      <c r="L60" s="91">
        <v>4778.5569999999998</v>
      </c>
      <c r="M60" s="86">
        <v>3.0000000000000001E-3</v>
      </c>
      <c r="N60" s="86">
        <f t="shared" si="0"/>
        <v>1.0977964797315711E-3</v>
      </c>
      <c r="O60" s="86">
        <f>L60/'סכום נכסי הקרן'!$C$42</f>
        <v>2.0053205630897507E-4</v>
      </c>
    </row>
    <row r="61" spans="2:15" s="85" customFormat="1">
      <c r="B61" s="90" t="s">
        <v>2042</v>
      </c>
      <c r="C61" s="90" t="s">
        <v>2043</v>
      </c>
      <c r="D61" s="90" t="s">
        <v>98</v>
      </c>
      <c r="E61" s="90" t="s">
        <v>121</v>
      </c>
      <c r="F61" s="90" t="s">
        <v>2044</v>
      </c>
      <c r="G61" s="90" t="s">
        <v>684</v>
      </c>
      <c r="H61" s="90" t="s">
        <v>100</v>
      </c>
      <c r="I61" s="91">
        <v>531083</v>
      </c>
      <c r="J61" s="91">
        <v>7518</v>
      </c>
      <c r="K61" s="91">
        <v>0</v>
      </c>
      <c r="L61" s="91">
        <v>39926.819940000001</v>
      </c>
      <c r="M61" s="86">
        <v>7.1999999999999998E-3</v>
      </c>
      <c r="N61" s="86">
        <f t="shared" si="0"/>
        <v>9.1725435894158634E-3</v>
      </c>
      <c r="O61" s="86">
        <f>L61/'סכום נכסי הקרן'!$C$42</f>
        <v>1.6755282618678379E-3</v>
      </c>
    </row>
    <row r="62" spans="2:15" s="85" customFormat="1">
      <c r="B62" s="90" t="s">
        <v>2045</v>
      </c>
      <c r="C62" s="90" t="s">
        <v>2046</v>
      </c>
      <c r="D62" s="90" t="s">
        <v>98</v>
      </c>
      <c r="E62" s="90" t="s">
        <v>121</v>
      </c>
      <c r="F62" s="90" t="s">
        <v>2047</v>
      </c>
      <c r="G62" s="90" t="s">
        <v>684</v>
      </c>
      <c r="H62" s="90" t="s">
        <v>100</v>
      </c>
      <c r="I62" s="91">
        <v>2524749</v>
      </c>
      <c r="J62" s="91">
        <v>571.70000000000005</v>
      </c>
      <c r="K62" s="91">
        <v>0</v>
      </c>
      <c r="L62" s="91">
        <v>14433.990033</v>
      </c>
      <c r="M62" s="86">
        <v>2.3999999999999998E-3</v>
      </c>
      <c r="N62" s="86">
        <f t="shared" si="0"/>
        <v>3.315976652932671E-3</v>
      </c>
      <c r="O62" s="86">
        <f>L62/'סכום נכסי הקרן'!$C$42</f>
        <v>6.0572212533213296E-4</v>
      </c>
    </row>
    <row r="63" spans="2:15" s="85" customFormat="1">
      <c r="B63" s="90" t="s">
        <v>2048</v>
      </c>
      <c r="C63" s="90" t="s">
        <v>2049</v>
      </c>
      <c r="D63" s="90" t="s">
        <v>98</v>
      </c>
      <c r="E63" s="90" t="s">
        <v>121</v>
      </c>
      <c r="F63" s="90" t="s">
        <v>1029</v>
      </c>
      <c r="G63" s="90" t="s">
        <v>684</v>
      </c>
      <c r="H63" s="90" t="s">
        <v>100</v>
      </c>
      <c r="I63" s="91">
        <v>49912</v>
      </c>
      <c r="J63" s="91">
        <v>7900</v>
      </c>
      <c r="K63" s="91">
        <v>0</v>
      </c>
      <c r="L63" s="91">
        <v>3943.0479999999998</v>
      </c>
      <c r="M63" s="86">
        <v>8.0000000000000004E-4</v>
      </c>
      <c r="N63" s="86">
        <f t="shared" si="0"/>
        <v>9.058517485116557E-4</v>
      </c>
      <c r="O63" s="86">
        <f>L63/'סכום נכסי הקרן'!$C$42</f>
        <v>1.6546993654464968E-4</v>
      </c>
    </row>
    <row r="64" spans="2:15" s="85" customFormat="1">
      <c r="B64" s="90" t="s">
        <v>2050</v>
      </c>
      <c r="C64" s="90" t="s">
        <v>2051</v>
      </c>
      <c r="D64" s="90" t="s">
        <v>98</v>
      </c>
      <c r="E64" s="90" t="s">
        <v>121</v>
      </c>
      <c r="F64" s="90" t="s">
        <v>2052</v>
      </c>
      <c r="G64" s="90" t="s">
        <v>977</v>
      </c>
      <c r="H64" s="90" t="s">
        <v>100</v>
      </c>
      <c r="I64" s="91">
        <v>343</v>
      </c>
      <c r="J64" s="91">
        <v>4311</v>
      </c>
      <c r="K64" s="91">
        <v>0</v>
      </c>
      <c r="L64" s="91">
        <v>14.78673</v>
      </c>
      <c r="M64" s="86">
        <v>0</v>
      </c>
      <c r="N64" s="86">
        <f t="shared" si="0"/>
        <v>3.3970129770851778E-6</v>
      </c>
      <c r="O64" s="86">
        <f>L64/'סכום נכסי הקרן'!$C$42</f>
        <v>6.2052485153689932E-7</v>
      </c>
    </row>
    <row r="65" spans="2:15" s="85" customFormat="1">
      <c r="B65" s="90" t="s">
        <v>2053</v>
      </c>
      <c r="C65" s="90" t="s">
        <v>2054</v>
      </c>
      <c r="D65" s="90" t="s">
        <v>98</v>
      </c>
      <c r="E65" s="90" t="s">
        <v>121</v>
      </c>
      <c r="F65" s="90" t="s">
        <v>1497</v>
      </c>
      <c r="G65" s="90" t="s">
        <v>823</v>
      </c>
      <c r="H65" s="90" t="s">
        <v>100</v>
      </c>
      <c r="I65" s="91">
        <v>345514</v>
      </c>
      <c r="J65" s="91">
        <v>748</v>
      </c>
      <c r="K65" s="91">
        <v>0</v>
      </c>
      <c r="L65" s="91">
        <v>2584.44472</v>
      </c>
      <c r="M65" s="86">
        <v>1.4E-3</v>
      </c>
      <c r="N65" s="86">
        <f t="shared" si="0"/>
        <v>5.9373453443724669E-4</v>
      </c>
      <c r="O65" s="86">
        <f>L65/'סכום נכסי הקרן'!$C$42</f>
        <v>1.084561749746782E-4</v>
      </c>
    </row>
    <row r="66" spans="2:15" s="85" customFormat="1">
      <c r="B66" s="90" t="s">
        <v>2055</v>
      </c>
      <c r="C66" s="90" t="s">
        <v>2056</v>
      </c>
      <c r="D66" s="90" t="s">
        <v>98</v>
      </c>
      <c r="E66" s="90" t="s">
        <v>121</v>
      </c>
      <c r="F66" s="90" t="s">
        <v>1266</v>
      </c>
      <c r="G66" s="90" t="s">
        <v>823</v>
      </c>
      <c r="H66" s="90" t="s">
        <v>100</v>
      </c>
      <c r="I66" s="91">
        <v>267042</v>
      </c>
      <c r="J66" s="91">
        <v>1769</v>
      </c>
      <c r="K66" s="91">
        <v>0</v>
      </c>
      <c r="L66" s="91">
        <v>4723.9729799999996</v>
      </c>
      <c r="M66" s="86">
        <v>1.2999999999999999E-3</v>
      </c>
      <c r="N66" s="86">
        <f t="shared" si="0"/>
        <v>1.0852566805818282E-3</v>
      </c>
      <c r="O66" s="86">
        <f>L66/'סכום נכסי הקרן'!$C$42</f>
        <v>1.9824143891711174E-4</v>
      </c>
    </row>
    <row r="67" spans="2:15" s="85" customFormat="1">
      <c r="B67" s="90" t="s">
        <v>2057</v>
      </c>
      <c r="C67" s="90" t="s">
        <v>2058</v>
      </c>
      <c r="D67" s="90" t="s">
        <v>98</v>
      </c>
      <c r="E67" s="90" t="s">
        <v>121</v>
      </c>
      <c r="F67" s="90" t="s">
        <v>1310</v>
      </c>
      <c r="G67" s="90" t="s">
        <v>823</v>
      </c>
      <c r="H67" s="90" t="s">
        <v>100</v>
      </c>
      <c r="I67" s="91">
        <v>117817</v>
      </c>
      <c r="J67" s="91">
        <v>22120</v>
      </c>
      <c r="K67" s="91">
        <v>279.55788000000001</v>
      </c>
      <c r="L67" s="91">
        <v>26340.67828</v>
      </c>
      <c r="M67" s="86">
        <v>9.2999999999999992E-3</v>
      </c>
      <c r="N67" s="86">
        <f t="shared" si="0"/>
        <v>6.0513464398407003E-3</v>
      </c>
      <c r="O67" s="86">
        <f>L67/'סכום נכסי הקרן'!$C$42</f>
        <v>1.105386077860232E-3</v>
      </c>
    </row>
    <row r="68" spans="2:15" s="85" customFormat="1">
      <c r="B68" s="90" t="s">
        <v>2059</v>
      </c>
      <c r="C68" s="90" t="s">
        <v>2060</v>
      </c>
      <c r="D68" s="90" t="s">
        <v>98</v>
      </c>
      <c r="E68" s="90" t="s">
        <v>121</v>
      </c>
      <c r="F68" s="90" t="s">
        <v>1175</v>
      </c>
      <c r="G68" s="90" t="s">
        <v>823</v>
      </c>
      <c r="H68" s="90" t="s">
        <v>100</v>
      </c>
      <c r="I68" s="91">
        <v>83971</v>
      </c>
      <c r="J68" s="91">
        <v>29650</v>
      </c>
      <c r="K68" s="91">
        <v>0</v>
      </c>
      <c r="L68" s="91">
        <v>24897.4015</v>
      </c>
      <c r="M68" s="86">
        <v>4.4000000000000003E-3</v>
      </c>
      <c r="N68" s="86">
        <f t="shared" si="0"/>
        <v>5.7197768533813744E-3</v>
      </c>
      <c r="O68" s="86">
        <f>L68/'סכום נכסי הקרן'!$C$42</f>
        <v>1.0448189944255474E-3</v>
      </c>
    </row>
    <row r="69" spans="2:15" s="85" customFormat="1">
      <c r="B69" s="90" t="s">
        <v>2061</v>
      </c>
      <c r="C69" s="90" t="s">
        <v>2062</v>
      </c>
      <c r="D69" s="90" t="s">
        <v>98</v>
      </c>
      <c r="E69" s="90" t="s">
        <v>121</v>
      </c>
      <c r="F69" s="90" t="s">
        <v>2063</v>
      </c>
      <c r="G69" s="90" t="s">
        <v>823</v>
      </c>
      <c r="H69" s="90" t="s">
        <v>100</v>
      </c>
      <c r="I69" s="91">
        <v>43572</v>
      </c>
      <c r="J69" s="91">
        <v>9320</v>
      </c>
      <c r="K69" s="91">
        <v>0</v>
      </c>
      <c r="L69" s="91">
        <v>4060.9104000000002</v>
      </c>
      <c r="M69" s="86">
        <v>1.4E-3</v>
      </c>
      <c r="N69" s="86">
        <f t="shared" si="0"/>
        <v>9.3292873593959992E-4</v>
      </c>
      <c r="O69" s="86">
        <f>L69/'סכום נכסי הקרן'!$C$42</f>
        <v>1.7041602998530781E-4</v>
      </c>
    </row>
    <row r="70" spans="2:15" s="85" customFormat="1">
      <c r="B70" s="90" t="s">
        <v>2064</v>
      </c>
      <c r="C70" s="90" t="s">
        <v>2065</v>
      </c>
      <c r="D70" s="90" t="s">
        <v>98</v>
      </c>
      <c r="E70" s="90" t="s">
        <v>121</v>
      </c>
      <c r="F70" s="90" t="s">
        <v>870</v>
      </c>
      <c r="G70" s="90" t="s">
        <v>823</v>
      </c>
      <c r="H70" s="90" t="s">
        <v>100</v>
      </c>
      <c r="I70" s="91">
        <v>1474706.2</v>
      </c>
      <c r="J70" s="91">
        <v>2721</v>
      </c>
      <c r="K70" s="91">
        <v>0</v>
      </c>
      <c r="L70" s="91">
        <v>40126.755702000002</v>
      </c>
      <c r="M70" s="86">
        <v>2.4400000000000002E-2</v>
      </c>
      <c r="N70" s="86">
        <f t="shared" si="0"/>
        <v>9.2184756094160544E-3</v>
      </c>
      <c r="O70" s="86">
        <f>L70/'סכום נכסי הקרן'!$C$42</f>
        <v>1.6839185624300289E-3</v>
      </c>
    </row>
    <row r="71" spans="2:15" s="85" customFormat="1">
      <c r="B71" s="90" t="s">
        <v>2066</v>
      </c>
      <c r="C71" s="90" t="s">
        <v>2067</v>
      </c>
      <c r="D71" s="90" t="s">
        <v>98</v>
      </c>
      <c r="E71" s="90" t="s">
        <v>121</v>
      </c>
      <c r="F71" s="90" t="s">
        <v>1630</v>
      </c>
      <c r="G71" s="90" t="s">
        <v>823</v>
      </c>
      <c r="H71" s="90" t="s">
        <v>100</v>
      </c>
      <c r="I71" s="91">
        <v>100913</v>
      </c>
      <c r="J71" s="91">
        <v>1753</v>
      </c>
      <c r="K71" s="91">
        <v>12.43852</v>
      </c>
      <c r="L71" s="91">
        <v>1781.4434100000001</v>
      </c>
      <c r="M71" s="86">
        <v>2.9999999999999997E-4</v>
      </c>
      <c r="N71" s="86">
        <f t="shared" si="0"/>
        <v>4.0925792123835839E-4</v>
      </c>
      <c r="O71" s="86">
        <f>L71/'סכום נכסי הקרן'!$C$42</f>
        <v>7.4758239821220626E-5</v>
      </c>
    </row>
    <row r="72" spans="2:15" s="85" customFormat="1">
      <c r="B72" s="90" t="s">
        <v>2068</v>
      </c>
      <c r="C72" s="90" t="s">
        <v>2069</v>
      </c>
      <c r="D72" s="90" t="s">
        <v>98</v>
      </c>
      <c r="E72" s="90" t="s">
        <v>121</v>
      </c>
      <c r="F72" s="90" t="s">
        <v>1393</v>
      </c>
      <c r="G72" s="90" t="s">
        <v>823</v>
      </c>
      <c r="H72" s="90" t="s">
        <v>100</v>
      </c>
      <c r="I72" s="91">
        <v>46</v>
      </c>
      <c r="J72" s="91">
        <v>15480</v>
      </c>
      <c r="K72" s="91">
        <v>2.4E-2</v>
      </c>
      <c r="L72" s="91">
        <v>7.1448</v>
      </c>
      <c r="M72" s="86">
        <v>0</v>
      </c>
      <c r="N72" s="86">
        <f t="shared" si="0"/>
        <v>1.6414026846150688E-6</v>
      </c>
      <c r="O72" s="86">
        <f>L72/'סכום נכסי הקרן'!$C$42</f>
        <v>2.9983140013112017E-7</v>
      </c>
    </row>
    <row r="73" spans="2:15" s="85" customFormat="1">
      <c r="B73" s="90" t="s">
        <v>2070</v>
      </c>
      <c r="C73" s="90" t="s">
        <v>2071</v>
      </c>
      <c r="D73" s="90" t="s">
        <v>98</v>
      </c>
      <c r="E73" s="90" t="s">
        <v>121</v>
      </c>
      <c r="F73" s="90" t="s">
        <v>2072</v>
      </c>
      <c r="G73" s="90" t="s">
        <v>417</v>
      </c>
      <c r="H73" s="90" t="s">
        <v>100</v>
      </c>
      <c r="I73" s="91">
        <v>150820</v>
      </c>
      <c r="J73" s="91">
        <v>15460</v>
      </c>
      <c r="K73" s="91">
        <v>338.22097000000002</v>
      </c>
      <c r="L73" s="91">
        <v>23654.992969999999</v>
      </c>
      <c r="M73" s="86">
        <v>4.3E-3</v>
      </c>
      <c r="N73" s="86">
        <f t="shared" si="0"/>
        <v>5.4343535110162053E-3</v>
      </c>
      <c r="O73" s="86">
        <f>L73/'סכום נכסי הקרן'!$C$42</f>
        <v>9.9268134339476318E-4</v>
      </c>
    </row>
    <row r="74" spans="2:15" s="85" customFormat="1">
      <c r="B74" s="90" t="s">
        <v>2073</v>
      </c>
      <c r="C74" s="90" t="s">
        <v>2074</v>
      </c>
      <c r="D74" s="90" t="s">
        <v>98</v>
      </c>
      <c r="E74" s="90" t="s">
        <v>121</v>
      </c>
      <c r="F74" s="90" t="s">
        <v>1057</v>
      </c>
      <c r="G74" s="90" t="s">
        <v>762</v>
      </c>
      <c r="H74" s="90" t="s">
        <v>100</v>
      </c>
      <c r="I74" s="91">
        <v>100330</v>
      </c>
      <c r="J74" s="91">
        <v>27300</v>
      </c>
      <c r="K74" s="91">
        <v>183.52972</v>
      </c>
      <c r="L74" s="91">
        <v>27573.619719999999</v>
      </c>
      <c r="M74" s="86">
        <v>2.8999999999999998E-3</v>
      </c>
      <c r="N74" s="86">
        <f t="shared" si="0"/>
        <v>6.3345948708099604E-3</v>
      </c>
      <c r="O74" s="86">
        <f>L74/'סכום נכסי הקרן'!$C$42</f>
        <v>1.1571264426338966E-3</v>
      </c>
    </row>
    <row r="75" spans="2:15" s="85" customFormat="1">
      <c r="B75" s="90" t="s">
        <v>2075</v>
      </c>
      <c r="C75" s="90" t="s">
        <v>2076</v>
      </c>
      <c r="D75" s="90" t="s">
        <v>98</v>
      </c>
      <c r="E75" s="90" t="s">
        <v>121</v>
      </c>
      <c r="F75" s="90" t="s">
        <v>990</v>
      </c>
      <c r="G75" s="90" t="s">
        <v>762</v>
      </c>
      <c r="H75" s="90" t="s">
        <v>100</v>
      </c>
      <c r="I75" s="91">
        <v>151</v>
      </c>
      <c r="J75" s="91">
        <v>13600</v>
      </c>
      <c r="K75" s="91">
        <v>0</v>
      </c>
      <c r="L75" s="91">
        <v>20.536000000000001</v>
      </c>
      <c r="M75" s="86">
        <v>0</v>
      </c>
      <c r="N75" s="86">
        <f t="shared" si="0"/>
        <v>4.7178151286607126E-6</v>
      </c>
      <c r="O75" s="86">
        <f>L75/'סכום נכסי הקרן'!$C$42</f>
        <v>8.617928609747906E-7</v>
      </c>
    </row>
    <row r="76" spans="2:15" s="85" customFormat="1">
      <c r="B76" s="90" t="s">
        <v>2077</v>
      </c>
      <c r="C76" s="90" t="s">
        <v>2078</v>
      </c>
      <c r="D76" s="90" t="s">
        <v>98</v>
      </c>
      <c r="E76" s="90" t="s">
        <v>121</v>
      </c>
      <c r="F76" s="90" t="s">
        <v>2079</v>
      </c>
      <c r="G76" s="90" t="s">
        <v>762</v>
      </c>
      <c r="H76" s="90" t="s">
        <v>100</v>
      </c>
      <c r="I76" s="91">
        <v>41726</v>
      </c>
      <c r="J76" s="91">
        <v>10610</v>
      </c>
      <c r="K76" s="91">
        <v>50.073599999999999</v>
      </c>
      <c r="L76" s="91">
        <v>4477.2021999999997</v>
      </c>
      <c r="M76" s="86">
        <v>1.6999999999999999E-3</v>
      </c>
      <c r="N76" s="86">
        <f t="shared" ref="N76:N139" si="1">L76/$L$11</f>
        <v>1.0285650697912456E-3</v>
      </c>
      <c r="O76" s="86">
        <f>L76/'סכום נכסי הקרן'!$C$42</f>
        <v>1.8788570768896699E-4</v>
      </c>
    </row>
    <row r="77" spans="2:15" s="85" customFormat="1">
      <c r="B77" s="90" t="s">
        <v>2080</v>
      </c>
      <c r="C77" s="90" t="s">
        <v>2081</v>
      </c>
      <c r="D77" s="90" t="s">
        <v>98</v>
      </c>
      <c r="E77" s="90" t="s">
        <v>121</v>
      </c>
      <c r="F77" s="90" t="s">
        <v>2082</v>
      </c>
      <c r="G77" s="90" t="s">
        <v>762</v>
      </c>
      <c r="H77" s="90" t="s">
        <v>100</v>
      </c>
      <c r="I77" s="91">
        <v>17739</v>
      </c>
      <c r="J77" s="91">
        <v>44450</v>
      </c>
      <c r="K77" s="91">
        <v>0</v>
      </c>
      <c r="L77" s="91">
        <v>7884.9854999999998</v>
      </c>
      <c r="M77" s="86">
        <v>2.3E-3</v>
      </c>
      <c r="N77" s="86">
        <f t="shared" si="1"/>
        <v>1.8114483775404338E-3</v>
      </c>
      <c r="O77" s="86">
        <f>L77/'סכום נכסי הקרן'!$C$42</f>
        <v>3.3089327097729547E-4</v>
      </c>
    </row>
    <row r="78" spans="2:15" s="85" customFormat="1">
      <c r="B78" s="90" t="s">
        <v>2083</v>
      </c>
      <c r="C78" s="90" t="s">
        <v>2084</v>
      </c>
      <c r="D78" s="90" t="s">
        <v>98</v>
      </c>
      <c r="E78" s="90" t="s">
        <v>121</v>
      </c>
      <c r="F78" s="90" t="s">
        <v>2085</v>
      </c>
      <c r="G78" s="90" t="s">
        <v>2086</v>
      </c>
      <c r="H78" s="90" t="s">
        <v>100</v>
      </c>
      <c r="I78" s="91">
        <v>2448</v>
      </c>
      <c r="J78" s="91">
        <v>220.1</v>
      </c>
      <c r="K78" s="91">
        <v>0</v>
      </c>
      <c r="L78" s="91">
        <v>5.3880480000000004</v>
      </c>
      <c r="M78" s="86">
        <v>0</v>
      </c>
      <c r="N78" s="86">
        <f t="shared" si="1"/>
        <v>1.2378172170018549E-6</v>
      </c>
      <c r="O78" s="86">
        <f>L78/'סכום נכסי הקרן'!$C$42</f>
        <v>2.261093348748295E-7</v>
      </c>
    </row>
    <row r="79" spans="2:15" s="85" customFormat="1">
      <c r="B79" s="90" t="s">
        <v>2087</v>
      </c>
      <c r="C79" s="90" t="s">
        <v>2088</v>
      </c>
      <c r="D79" s="90" t="s">
        <v>98</v>
      </c>
      <c r="E79" s="90" t="s">
        <v>121</v>
      </c>
      <c r="F79" s="90" t="s">
        <v>1907</v>
      </c>
      <c r="G79" s="90" t="s">
        <v>1017</v>
      </c>
      <c r="H79" s="90" t="s">
        <v>100</v>
      </c>
      <c r="I79" s="91">
        <v>984</v>
      </c>
      <c r="J79" s="91">
        <v>4950</v>
      </c>
      <c r="K79" s="91">
        <v>0</v>
      </c>
      <c r="L79" s="91">
        <v>48.707999999999998</v>
      </c>
      <c r="M79" s="86">
        <v>0</v>
      </c>
      <c r="N79" s="86">
        <f t="shared" si="1"/>
        <v>1.1189878227834337E-5</v>
      </c>
      <c r="O79" s="86">
        <f>L79/'סכום נכסי הקרן'!$C$42</f>
        <v>2.0440303210148078E-6</v>
      </c>
    </row>
    <row r="80" spans="2:15" s="85" customFormat="1">
      <c r="B80" s="90" t="s">
        <v>2089</v>
      </c>
      <c r="C80" s="90" t="s">
        <v>2090</v>
      </c>
      <c r="D80" s="90" t="s">
        <v>98</v>
      </c>
      <c r="E80" s="90" t="s">
        <v>121</v>
      </c>
      <c r="F80" s="90" t="s">
        <v>1341</v>
      </c>
      <c r="G80" s="90" t="s">
        <v>1017</v>
      </c>
      <c r="H80" s="90" t="s">
        <v>100</v>
      </c>
      <c r="I80" s="91">
        <v>54380</v>
      </c>
      <c r="J80" s="91">
        <v>46550</v>
      </c>
      <c r="K80" s="91">
        <v>0</v>
      </c>
      <c r="L80" s="91">
        <v>25313.89</v>
      </c>
      <c r="M80" s="86">
        <v>3.0000000000000001E-3</v>
      </c>
      <c r="N80" s="86">
        <f t="shared" si="1"/>
        <v>5.8154583758888347E-3</v>
      </c>
      <c r="O80" s="86">
        <f>L80/'סכום נכסי הקרן'!$C$42</f>
        <v>1.0622969266410763E-3</v>
      </c>
    </row>
    <row r="81" spans="2:15" s="85" customFormat="1">
      <c r="B81" s="90" t="s">
        <v>2091</v>
      </c>
      <c r="C81" s="90" t="s">
        <v>2092</v>
      </c>
      <c r="D81" s="90" t="s">
        <v>98</v>
      </c>
      <c r="E81" s="90" t="s">
        <v>121</v>
      </c>
      <c r="F81" s="90" t="s">
        <v>2093</v>
      </c>
      <c r="G81" s="90" t="s">
        <v>1017</v>
      </c>
      <c r="H81" s="90" t="s">
        <v>100</v>
      </c>
      <c r="I81" s="91">
        <v>1518440</v>
      </c>
      <c r="J81" s="91">
        <v>940.4</v>
      </c>
      <c r="K81" s="91">
        <v>0</v>
      </c>
      <c r="L81" s="91">
        <v>14279.40976</v>
      </c>
      <c r="M81" s="86">
        <v>1.2999999999999999E-3</v>
      </c>
      <c r="N81" s="86">
        <f t="shared" si="1"/>
        <v>3.2804643257729562E-3</v>
      </c>
      <c r="O81" s="86">
        <f>L81/'סכום נכסי הקרן'!$C$42</f>
        <v>5.9923516702871773E-4</v>
      </c>
    </row>
    <row r="82" spans="2:15" s="85" customFormat="1">
      <c r="B82" s="90" t="s">
        <v>2094</v>
      </c>
      <c r="C82" s="90" t="s">
        <v>2095</v>
      </c>
      <c r="D82" s="90" t="s">
        <v>98</v>
      </c>
      <c r="E82" s="90" t="s">
        <v>121</v>
      </c>
      <c r="F82" s="90" t="s">
        <v>1016</v>
      </c>
      <c r="G82" s="90" t="s">
        <v>1017</v>
      </c>
      <c r="H82" s="90" t="s">
        <v>100</v>
      </c>
      <c r="I82" s="91">
        <v>8957103.3000000007</v>
      </c>
      <c r="J82" s="91">
        <v>90.1</v>
      </c>
      <c r="K82" s="91">
        <v>0</v>
      </c>
      <c r="L82" s="91">
        <v>8070.3500733000001</v>
      </c>
      <c r="M82" s="86">
        <v>3.5000000000000001E-3</v>
      </c>
      <c r="N82" s="86">
        <f t="shared" si="1"/>
        <v>1.8540329017044618E-3</v>
      </c>
      <c r="O82" s="86">
        <f>L82/'סכום נכסי הקרן'!$C$42</f>
        <v>3.3867209187462589E-4</v>
      </c>
    </row>
    <row r="83" spans="2:15" s="85" customFormat="1">
      <c r="B83" s="90" t="s">
        <v>2096</v>
      </c>
      <c r="C83" s="90" t="s">
        <v>2097</v>
      </c>
      <c r="D83" s="90" t="s">
        <v>98</v>
      </c>
      <c r="E83" s="90" t="s">
        <v>121</v>
      </c>
      <c r="F83" s="90" t="s">
        <v>1461</v>
      </c>
      <c r="G83" s="90" t="s">
        <v>1017</v>
      </c>
      <c r="H83" s="90" t="s">
        <v>100</v>
      </c>
      <c r="I83" s="91">
        <v>266533</v>
      </c>
      <c r="J83" s="91">
        <v>1850</v>
      </c>
      <c r="K83" s="91">
        <v>0</v>
      </c>
      <c r="L83" s="91">
        <v>4930.8604999999998</v>
      </c>
      <c r="M83" s="86">
        <v>2.8E-3</v>
      </c>
      <c r="N83" s="86">
        <f t="shared" si="1"/>
        <v>1.1327857549773821E-3</v>
      </c>
      <c r="O83" s="86">
        <f>L83/'סכום נכסי הקרן'!$C$42</f>
        <v>2.0692346987546679E-4</v>
      </c>
    </row>
    <row r="84" spans="2:15" s="85" customFormat="1">
      <c r="B84" s="90" t="s">
        <v>2098</v>
      </c>
      <c r="C84" s="90" t="s">
        <v>2099</v>
      </c>
      <c r="D84" s="90" t="s">
        <v>98</v>
      </c>
      <c r="E84" s="90" t="s">
        <v>121</v>
      </c>
      <c r="F84" s="90" t="s">
        <v>1032</v>
      </c>
      <c r="G84" s="90" t="s">
        <v>1017</v>
      </c>
      <c r="H84" s="90" t="s">
        <v>100</v>
      </c>
      <c r="I84" s="91">
        <v>229</v>
      </c>
      <c r="J84" s="91">
        <v>2565</v>
      </c>
      <c r="K84" s="91">
        <v>0</v>
      </c>
      <c r="L84" s="91">
        <v>5.87385</v>
      </c>
      <c r="M84" s="86">
        <v>0</v>
      </c>
      <c r="N84" s="86">
        <f t="shared" si="1"/>
        <v>1.3494223993710421E-6</v>
      </c>
      <c r="O84" s="86">
        <f>L84/'סכום נכסי הקרן'!$C$42</f>
        <v>2.4649600683856511E-7</v>
      </c>
    </row>
    <row r="85" spans="2:15" s="85" customFormat="1">
      <c r="B85" s="90" t="s">
        <v>2100</v>
      </c>
      <c r="C85" s="90" t="s">
        <v>2101</v>
      </c>
      <c r="D85" s="90" t="s">
        <v>98</v>
      </c>
      <c r="E85" s="90" t="s">
        <v>121</v>
      </c>
      <c r="F85" s="90" t="s">
        <v>2102</v>
      </c>
      <c r="G85" s="90" t="s">
        <v>1017</v>
      </c>
      <c r="H85" s="90" t="s">
        <v>100</v>
      </c>
      <c r="I85" s="91">
        <v>6248</v>
      </c>
      <c r="J85" s="91">
        <v>225</v>
      </c>
      <c r="K85" s="91">
        <v>0</v>
      </c>
      <c r="L85" s="91">
        <v>14.058</v>
      </c>
      <c r="M85" s="86">
        <v>0</v>
      </c>
      <c r="N85" s="86">
        <f t="shared" si="1"/>
        <v>3.2295990007164147E-6</v>
      </c>
      <c r="O85" s="86">
        <f>L85/'סכום נכסי הקרן'!$C$42</f>
        <v>5.8994371053679422E-7</v>
      </c>
    </row>
    <row r="86" spans="2:15" s="85" customFormat="1">
      <c r="B86" s="90" t="s">
        <v>2103</v>
      </c>
      <c r="C86" s="90" t="s">
        <v>2104</v>
      </c>
      <c r="D86" s="90" t="s">
        <v>98</v>
      </c>
      <c r="E86" s="90" t="s">
        <v>121</v>
      </c>
      <c r="F86" s="90" t="s">
        <v>2105</v>
      </c>
      <c r="G86" s="90" t="s">
        <v>646</v>
      </c>
      <c r="H86" s="90" t="s">
        <v>100</v>
      </c>
      <c r="I86" s="91">
        <v>332667</v>
      </c>
      <c r="J86" s="91">
        <v>1490</v>
      </c>
      <c r="K86" s="91">
        <v>62.383310000000002</v>
      </c>
      <c r="L86" s="91">
        <v>5019.1216100000001</v>
      </c>
      <c r="M86" s="86">
        <v>3.0999999999999999E-3</v>
      </c>
      <c r="N86" s="86">
        <f t="shared" si="1"/>
        <v>1.1530623229570466E-3</v>
      </c>
      <c r="O86" s="86">
        <f>L86/'סכום נכסי הקרן'!$C$42</f>
        <v>2.1062734572761479E-4</v>
      </c>
    </row>
    <row r="87" spans="2:15" s="85" customFormat="1">
      <c r="B87" s="90" t="s">
        <v>2106</v>
      </c>
      <c r="C87" s="90" t="s">
        <v>2107</v>
      </c>
      <c r="D87" s="90" t="s">
        <v>98</v>
      </c>
      <c r="E87" s="90" t="s">
        <v>121</v>
      </c>
      <c r="F87" s="90" t="s">
        <v>2108</v>
      </c>
      <c r="G87" s="90" t="s">
        <v>646</v>
      </c>
      <c r="H87" s="90" t="s">
        <v>100</v>
      </c>
      <c r="I87" s="91">
        <v>23</v>
      </c>
      <c r="J87" s="91">
        <v>19670</v>
      </c>
      <c r="K87" s="91">
        <v>0</v>
      </c>
      <c r="L87" s="91">
        <v>4.5240999999999998</v>
      </c>
      <c r="M87" s="86">
        <v>0</v>
      </c>
      <c r="N87" s="86">
        <f t="shared" si="1"/>
        <v>1.0393390837346087E-6</v>
      </c>
      <c r="O87" s="86">
        <f>L87/'סכום נכסי הקרן'!$C$42</f>
        <v>1.8985377300039199E-7</v>
      </c>
    </row>
    <row r="88" spans="2:15" s="85" customFormat="1">
      <c r="B88" s="90" t="s">
        <v>2109</v>
      </c>
      <c r="C88" s="90" t="s">
        <v>2110</v>
      </c>
      <c r="D88" s="90" t="s">
        <v>98</v>
      </c>
      <c r="E88" s="90" t="s">
        <v>121</v>
      </c>
      <c r="F88" s="90" t="s">
        <v>1744</v>
      </c>
      <c r="G88" s="90" t="s">
        <v>1101</v>
      </c>
      <c r="H88" s="90" t="s">
        <v>100</v>
      </c>
      <c r="I88" s="91">
        <v>165913</v>
      </c>
      <c r="J88" s="91">
        <v>10000</v>
      </c>
      <c r="K88" s="91">
        <v>0</v>
      </c>
      <c r="L88" s="91">
        <v>16591.3</v>
      </c>
      <c r="M88" s="86">
        <v>3.5999999999999999E-3</v>
      </c>
      <c r="N88" s="86">
        <f t="shared" si="1"/>
        <v>3.8115838597657025E-3</v>
      </c>
      <c r="O88" s="86">
        <f>L88/'סכום נכסי הקרן'!$C$42</f>
        <v>6.9625359828063118E-4</v>
      </c>
    </row>
    <row r="89" spans="2:15" s="85" customFormat="1">
      <c r="B89" s="90" t="s">
        <v>2111</v>
      </c>
      <c r="C89" s="90" t="s">
        <v>2112</v>
      </c>
      <c r="D89" s="90" t="s">
        <v>98</v>
      </c>
      <c r="E89" s="90" t="s">
        <v>121</v>
      </c>
      <c r="F89" s="90" t="s">
        <v>2113</v>
      </c>
      <c r="G89" s="90" t="s">
        <v>971</v>
      </c>
      <c r="H89" s="90" t="s">
        <v>100</v>
      </c>
      <c r="I89" s="91">
        <v>42303</v>
      </c>
      <c r="J89" s="91">
        <v>2038</v>
      </c>
      <c r="K89" s="91">
        <v>0</v>
      </c>
      <c r="L89" s="91">
        <v>862.13513999999998</v>
      </c>
      <c r="M89" s="86">
        <v>4.0000000000000002E-4</v>
      </c>
      <c r="N89" s="86">
        <f t="shared" si="1"/>
        <v>1.9806165789063211E-4</v>
      </c>
      <c r="O89" s="86">
        <f>L89/'סכום נכסי הקרן'!$C$42</f>
        <v>3.6179485237996763E-5</v>
      </c>
    </row>
    <row r="90" spans="2:15" s="85" customFormat="1">
      <c r="B90" s="90" t="s">
        <v>2114</v>
      </c>
      <c r="C90" s="90" t="s">
        <v>2115</v>
      </c>
      <c r="D90" s="90" t="s">
        <v>98</v>
      </c>
      <c r="E90" s="90" t="s">
        <v>121</v>
      </c>
      <c r="F90" s="90" t="s">
        <v>1470</v>
      </c>
      <c r="G90" s="90" t="s">
        <v>1471</v>
      </c>
      <c r="H90" s="90" t="s">
        <v>100</v>
      </c>
      <c r="I90" s="91">
        <v>32026</v>
      </c>
      <c r="J90" s="91">
        <v>45910</v>
      </c>
      <c r="K90" s="91">
        <v>0</v>
      </c>
      <c r="L90" s="91">
        <v>14703.1366</v>
      </c>
      <c r="M90" s="86">
        <v>2.0999999999999999E-3</v>
      </c>
      <c r="N90" s="86">
        <f t="shared" si="1"/>
        <v>3.3778087402729362E-3</v>
      </c>
      <c r="O90" s="86">
        <f>L90/'סכום נכסי הקרן'!$C$42</f>
        <v>6.1701685604875116E-4</v>
      </c>
    </row>
    <row r="91" spans="2:15" s="85" customFormat="1">
      <c r="B91" s="90" t="s">
        <v>2116</v>
      </c>
      <c r="C91" s="90" t="s">
        <v>2117</v>
      </c>
      <c r="D91" s="90" t="s">
        <v>98</v>
      </c>
      <c r="E91" s="90" t="s">
        <v>121</v>
      </c>
      <c r="F91" s="90" t="s">
        <v>2118</v>
      </c>
      <c r="G91" s="90" t="s">
        <v>689</v>
      </c>
      <c r="H91" s="90" t="s">
        <v>100</v>
      </c>
      <c r="I91" s="91">
        <v>35</v>
      </c>
      <c r="J91" s="91">
        <v>14900</v>
      </c>
      <c r="K91" s="91">
        <v>0.1968</v>
      </c>
      <c r="L91" s="91">
        <v>5.4118000000000004</v>
      </c>
      <c r="M91" s="86">
        <v>0</v>
      </c>
      <c r="N91" s="86">
        <f t="shared" si="1"/>
        <v>1.2432738563150586E-6</v>
      </c>
      <c r="O91" s="86">
        <f>L91/'סכום נכסי הקרן'!$C$42</f>
        <v>2.2710608711644781E-7</v>
      </c>
    </row>
    <row r="92" spans="2:15" s="85" customFormat="1">
      <c r="B92" s="90" t="s">
        <v>2119</v>
      </c>
      <c r="C92" s="90" t="s">
        <v>2120</v>
      </c>
      <c r="D92" s="90" t="s">
        <v>98</v>
      </c>
      <c r="E92" s="90" t="s">
        <v>121</v>
      </c>
      <c r="F92" s="90" t="s">
        <v>2121</v>
      </c>
      <c r="G92" s="90" t="s">
        <v>689</v>
      </c>
      <c r="H92" s="90" t="s">
        <v>100</v>
      </c>
      <c r="I92" s="91">
        <v>40522</v>
      </c>
      <c r="J92" s="91">
        <v>5600</v>
      </c>
      <c r="K92" s="91">
        <v>0</v>
      </c>
      <c r="L92" s="91">
        <v>2269.232</v>
      </c>
      <c r="M92" s="86">
        <v>1.5E-3</v>
      </c>
      <c r="N92" s="86">
        <f t="shared" si="1"/>
        <v>5.2131949065256156E-4</v>
      </c>
      <c r="O92" s="86">
        <f>L92/'סכום נכסי הקרן'!$C$42</f>
        <v>9.5228278997640532E-5</v>
      </c>
    </row>
    <row r="93" spans="2:15" s="85" customFormat="1">
      <c r="B93" s="90" t="s">
        <v>2122</v>
      </c>
      <c r="C93" s="90" t="s">
        <v>2123</v>
      </c>
      <c r="D93" s="90" t="s">
        <v>98</v>
      </c>
      <c r="E93" s="90" t="s">
        <v>121</v>
      </c>
      <c r="F93" s="90" t="s">
        <v>2124</v>
      </c>
      <c r="G93" s="90" t="s">
        <v>689</v>
      </c>
      <c r="H93" s="90" t="s">
        <v>100</v>
      </c>
      <c r="I93" s="91">
        <v>607215</v>
      </c>
      <c r="J93" s="91">
        <v>4927</v>
      </c>
      <c r="K93" s="91">
        <v>0</v>
      </c>
      <c r="L93" s="91">
        <v>29917.483049999999</v>
      </c>
      <c r="M93" s="86">
        <v>6.4999999999999997E-3</v>
      </c>
      <c r="N93" s="86">
        <f t="shared" si="1"/>
        <v>6.8730597070870867E-3</v>
      </c>
      <c r="O93" s="86">
        <f>L93/'סכום נכסי הקרן'!$C$42</f>
        <v>1.255486624017545E-3</v>
      </c>
    </row>
    <row r="94" spans="2:15" s="85" customFormat="1">
      <c r="B94" s="90" t="s">
        <v>2125</v>
      </c>
      <c r="C94" s="90" t="s">
        <v>2126</v>
      </c>
      <c r="D94" s="90" t="s">
        <v>98</v>
      </c>
      <c r="E94" s="90" t="s">
        <v>121</v>
      </c>
      <c r="F94" s="90" t="s">
        <v>2127</v>
      </c>
      <c r="G94" s="90" t="s">
        <v>689</v>
      </c>
      <c r="H94" s="90" t="s">
        <v>100</v>
      </c>
      <c r="I94" s="91">
        <v>129054</v>
      </c>
      <c r="J94" s="91">
        <v>15570</v>
      </c>
      <c r="K94" s="91">
        <v>0</v>
      </c>
      <c r="L94" s="91">
        <v>20093.7078</v>
      </c>
      <c r="M94" s="86">
        <v>6.1999999999999998E-3</v>
      </c>
      <c r="N94" s="86">
        <f t="shared" si="1"/>
        <v>4.6162056218215699E-3</v>
      </c>
      <c r="O94" s="86">
        <f>L94/'סכום נכסי הקרן'!$C$42</f>
        <v>8.4323207696501094E-4</v>
      </c>
    </row>
    <row r="95" spans="2:15" s="85" customFormat="1">
      <c r="B95" s="90" t="s">
        <v>2128</v>
      </c>
      <c r="C95" s="90" t="s">
        <v>2129</v>
      </c>
      <c r="D95" s="90" t="s">
        <v>98</v>
      </c>
      <c r="E95" s="90" t="s">
        <v>121</v>
      </c>
      <c r="F95" s="90" t="s">
        <v>1243</v>
      </c>
      <c r="G95" s="90" t="s">
        <v>689</v>
      </c>
      <c r="H95" s="90" t="s">
        <v>100</v>
      </c>
      <c r="I95" s="91">
        <v>242884</v>
      </c>
      <c r="J95" s="91">
        <v>2300</v>
      </c>
      <c r="K95" s="91">
        <v>0</v>
      </c>
      <c r="L95" s="91">
        <v>5586.3320000000003</v>
      </c>
      <c r="M95" s="86">
        <v>2.7000000000000001E-3</v>
      </c>
      <c r="N95" s="86">
        <f t="shared" si="1"/>
        <v>1.2833697712953571E-3</v>
      </c>
      <c r="O95" s="86">
        <f>L95/'סכום נכסי הקרן'!$C$42</f>
        <v>2.3443031927517646E-4</v>
      </c>
    </row>
    <row r="96" spans="2:15" s="85" customFormat="1">
      <c r="B96" s="90" t="s">
        <v>2130</v>
      </c>
      <c r="C96" s="90" t="s">
        <v>2131</v>
      </c>
      <c r="D96" s="90" t="s">
        <v>98</v>
      </c>
      <c r="E96" s="90" t="s">
        <v>121</v>
      </c>
      <c r="F96" s="90" t="s">
        <v>2132</v>
      </c>
      <c r="G96" s="90" t="s">
        <v>689</v>
      </c>
      <c r="H96" s="90" t="s">
        <v>100</v>
      </c>
      <c r="I96" s="91">
        <v>9970</v>
      </c>
      <c r="J96" s="91">
        <v>52020</v>
      </c>
      <c r="K96" s="91">
        <v>0</v>
      </c>
      <c r="L96" s="91">
        <v>5186.3940000000002</v>
      </c>
      <c r="M96" s="86">
        <v>1.1999999999999999E-3</v>
      </c>
      <c r="N96" s="86">
        <f t="shared" si="1"/>
        <v>1.1914904595050227E-3</v>
      </c>
      <c r="O96" s="86">
        <f>L96/'סכום נכסי הקרן'!$C$42</f>
        <v>2.1764692848668133E-4</v>
      </c>
    </row>
    <row r="97" spans="2:15" s="85" customFormat="1">
      <c r="B97" s="90" t="s">
        <v>2133</v>
      </c>
      <c r="C97" s="90" t="s">
        <v>2134</v>
      </c>
      <c r="D97" s="90" t="s">
        <v>98</v>
      </c>
      <c r="E97" s="90" t="s">
        <v>121</v>
      </c>
      <c r="F97" s="90" t="s">
        <v>2135</v>
      </c>
      <c r="G97" s="90" t="s">
        <v>1254</v>
      </c>
      <c r="H97" s="90" t="s">
        <v>100</v>
      </c>
      <c r="I97" s="91">
        <v>1462349</v>
      </c>
      <c r="J97" s="91">
        <v>1490</v>
      </c>
      <c r="K97" s="91">
        <v>0</v>
      </c>
      <c r="L97" s="91">
        <v>21789.000100000001</v>
      </c>
      <c r="M97" s="86">
        <v>1.17E-2</v>
      </c>
      <c r="N97" s="86">
        <f t="shared" si="1"/>
        <v>5.0056717135844257E-3</v>
      </c>
      <c r="O97" s="86">
        <f>L97/'סכום נכסי הקרן'!$C$42</f>
        <v>9.143749870451402E-4</v>
      </c>
    </row>
    <row r="98" spans="2:15" s="85" customFormat="1">
      <c r="B98" s="90" t="s">
        <v>2136</v>
      </c>
      <c r="C98" s="90" t="s">
        <v>2137</v>
      </c>
      <c r="D98" s="90" t="s">
        <v>98</v>
      </c>
      <c r="E98" s="90" t="s">
        <v>121</v>
      </c>
      <c r="F98" s="90" t="s">
        <v>1422</v>
      </c>
      <c r="G98" s="90" t="s">
        <v>654</v>
      </c>
      <c r="H98" s="90" t="s">
        <v>100</v>
      </c>
      <c r="I98" s="91">
        <v>461102</v>
      </c>
      <c r="J98" s="91">
        <v>6088</v>
      </c>
      <c r="K98" s="91">
        <v>0</v>
      </c>
      <c r="L98" s="91">
        <v>28071.889759999998</v>
      </c>
      <c r="M98" s="86">
        <v>8.0999999999999996E-3</v>
      </c>
      <c r="N98" s="86">
        <f t="shared" si="1"/>
        <v>6.4490643844869362E-3</v>
      </c>
      <c r="O98" s="86">
        <f>L98/'סכום נכסי הקרן'!$C$42</f>
        <v>1.1780363356661144E-3</v>
      </c>
    </row>
    <row r="99" spans="2:15" s="85" customFormat="1">
      <c r="B99" s="90" t="s">
        <v>2138</v>
      </c>
      <c r="C99" s="90" t="s">
        <v>2139</v>
      </c>
      <c r="D99" s="90" t="s">
        <v>98</v>
      </c>
      <c r="E99" s="90" t="s">
        <v>121</v>
      </c>
      <c r="F99" s="90" t="s">
        <v>2140</v>
      </c>
      <c r="G99" s="90" t="s">
        <v>654</v>
      </c>
      <c r="H99" s="90" t="s">
        <v>100</v>
      </c>
      <c r="I99" s="91">
        <v>39455</v>
      </c>
      <c r="J99" s="91">
        <v>10580</v>
      </c>
      <c r="K99" s="91">
        <v>0</v>
      </c>
      <c r="L99" s="91">
        <v>4174.3389999999999</v>
      </c>
      <c r="M99" s="86">
        <v>2.2000000000000001E-3</v>
      </c>
      <c r="N99" s="86">
        <f t="shared" si="1"/>
        <v>9.5898712925391639E-4</v>
      </c>
      <c r="O99" s="86">
        <f>L99/'סכום נכסי הקרן'!$C$42</f>
        <v>1.7517605909079891E-4</v>
      </c>
    </row>
    <row r="100" spans="2:15" s="85" customFormat="1">
      <c r="B100" s="90" t="s">
        <v>2141</v>
      </c>
      <c r="C100" s="90" t="s">
        <v>2142</v>
      </c>
      <c r="D100" s="90" t="s">
        <v>98</v>
      </c>
      <c r="E100" s="90" t="s">
        <v>121</v>
      </c>
      <c r="F100" s="90" t="s">
        <v>680</v>
      </c>
      <c r="G100" s="90" t="s">
        <v>654</v>
      </c>
      <c r="H100" s="90" t="s">
        <v>100</v>
      </c>
      <c r="I100" s="91">
        <v>742092.95</v>
      </c>
      <c r="J100" s="91">
        <v>2909</v>
      </c>
      <c r="K100" s="91">
        <v>0</v>
      </c>
      <c r="L100" s="91">
        <v>21587.483915500001</v>
      </c>
      <c r="M100" s="86">
        <v>4.4999999999999997E-3</v>
      </c>
      <c r="N100" s="86">
        <f t="shared" si="1"/>
        <v>4.9593766169782668E-3</v>
      </c>
      <c r="O100" s="86">
        <f>L100/'סכום נכסי הקרן'!$C$42</f>
        <v>9.0591836408190592E-4</v>
      </c>
    </row>
    <row r="101" spans="2:15" s="85" customFormat="1">
      <c r="B101" s="90" t="s">
        <v>2143</v>
      </c>
      <c r="C101" s="90" t="s">
        <v>2144</v>
      </c>
      <c r="D101" s="90" t="s">
        <v>98</v>
      </c>
      <c r="E101" s="90" t="s">
        <v>121</v>
      </c>
      <c r="F101" s="90" t="s">
        <v>1035</v>
      </c>
      <c r="G101" s="90" t="s">
        <v>654</v>
      </c>
      <c r="H101" s="90" t="s">
        <v>100</v>
      </c>
      <c r="I101" s="91">
        <v>468291</v>
      </c>
      <c r="J101" s="91">
        <v>7315</v>
      </c>
      <c r="K101" s="91">
        <v>0</v>
      </c>
      <c r="L101" s="91">
        <v>34255.486649999999</v>
      </c>
      <c r="M101" s="86">
        <v>6.3E-3</v>
      </c>
      <c r="N101" s="86">
        <f t="shared" si="1"/>
        <v>7.8696461412643675E-3</v>
      </c>
      <c r="O101" s="86">
        <f>L101/'סכום נכסי הקרן'!$C$42</f>
        <v>1.437530865026648E-3</v>
      </c>
    </row>
    <row r="102" spans="2:15" s="85" customFormat="1">
      <c r="B102" s="90" t="s">
        <v>2145</v>
      </c>
      <c r="C102" s="90" t="s">
        <v>2146</v>
      </c>
      <c r="D102" s="90" t="s">
        <v>98</v>
      </c>
      <c r="E102" s="90" t="s">
        <v>121</v>
      </c>
      <c r="F102" s="90" t="s">
        <v>2147</v>
      </c>
      <c r="G102" s="90" t="s">
        <v>498</v>
      </c>
      <c r="H102" s="90" t="s">
        <v>100</v>
      </c>
      <c r="I102" s="91">
        <v>9461</v>
      </c>
      <c r="J102" s="91">
        <v>32640</v>
      </c>
      <c r="K102" s="91">
        <v>14.193</v>
      </c>
      <c r="L102" s="91">
        <v>3102.2633999999998</v>
      </c>
      <c r="M102" s="86">
        <v>8.9999999999999998E-4</v>
      </c>
      <c r="N102" s="86">
        <f t="shared" si="1"/>
        <v>7.1269503319100198E-4</v>
      </c>
      <c r="O102" s="86">
        <f>L102/'סכום נכסי הקרן'!$C$42</f>
        <v>1.3018642632369406E-4</v>
      </c>
    </row>
    <row r="103" spans="2:15" s="85" customFormat="1">
      <c r="B103" s="90" t="s">
        <v>2148</v>
      </c>
      <c r="C103" s="90" t="s">
        <v>2149</v>
      </c>
      <c r="D103" s="90" t="s">
        <v>98</v>
      </c>
      <c r="E103" s="90" t="s">
        <v>121</v>
      </c>
      <c r="F103" s="90" t="s">
        <v>856</v>
      </c>
      <c r="G103" s="90" t="s">
        <v>498</v>
      </c>
      <c r="H103" s="90" t="s">
        <v>100</v>
      </c>
      <c r="I103" s="91">
        <v>149</v>
      </c>
      <c r="J103" s="91">
        <v>5170</v>
      </c>
      <c r="K103" s="91">
        <v>0</v>
      </c>
      <c r="L103" s="91">
        <v>7.7032999999999996</v>
      </c>
      <c r="M103" s="86">
        <v>0</v>
      </c>
      <c r="N103" s="86">
        <f t="shared" si="1"/>
        <v>1.7697090611906924E-6</v>
      </c>
      <c r="O103" s="86">
        <f>L103/'סכום נכסי הקרן'!$C$42</f>
        <v>3.2326884232309621E-7</v>
      </c>
    </row>
    <row r="104" spans="2:15" s="85" customFormat="1">
      <c r="B104" s="90" t="s">
        <v>2150</v>
      </c>
      <c r="C104" s="90" t="s">
        <v>2151</v>
      </c>
      <c r="D104" s="90" t="s">
        <v>98</v>
      </c>
      <c r="E104" s="90" t="s">
        <v>121</v>
      </c>
      <c r="F104" s="90" t="s">
        <v>702</v>
      </c>
      <c r="G104" s="90" t="s">
        <v>498</v>
      </c>
      <c r="H104" s="90" t="s">
        <v>100</v>
      </c>
      <c r="I104" s="91">
        <v>13</v>
      </c>
      <c r="J104" s="91">
        <v>80000</v>
      </c>
      <c r="K104" s="91">
        <v>0.19500000000000001</v>
      </c>
      <c r="L104" s="91">
        <v>10.595000000000001</v>
      </c>
      <c r="M104" s="86">
        <v>0</v>
      </c>
      <c r="N104" s="86">
        <f t="shared" si="1"/>
        <v>2.4340305457810792E-6</v>
      </c>
      <c r="O104" s="86">
        <f>L104/'סכום נכסי הקרן'!$C$42</f>
        <v>4.4461897945207961E-7</v>
      </c>
    </row>
    <row r="105" spans="2:15" s="85" customFormat="1">
      <c r="B105" s="90" t="s">
        <v>2152</v>
      </c>
      <c r="C105" s="90" t="s">
        <v>2153</v>
      </c>
      <c r="D105" s="90" t="s">
        <v>98</v>
      </c>
      <c r="E105" s="90" t="s">
        <v>121</v>
      </c>
      <c r="F105" s="90" t="s">
        <v>1197</v>
      </c>
      <c r="G105" s="90" t="s">
        <v>498</v>
      </c>
      <c r="H105" s="90" t="s">
        <v>100</v>
      </c>
      <c r="I105" s="91">
        <v>55920</v>
      </c>
      <c r="J105" s="91">
        <v>11780</v>
      </c>
      <c r="K105" s="91">
        <v>0</v>
      </c>
      <c r="L105" s="91">
        <v>6587.3760000000002</v>
      </c>
      <c r="M105" s="86">
        <v>3.8999999999999998E-3</v>
      </c>
      <c r="N105" s="86">
        <f t="shared" si="1"/>
        <v>1.5133435017031791E-3</v>
      </c>
      <c r="O105" s="86">
        <f>L105/'סכום נכסי הקרן'!$C$42</f>
        <v>2.7643911225928478E-4</v>
      </c>
    </row>
    <row r="106" spans="2:15" s="85" customFormat="1">
      <c r="B106" s="90" t="s">
        <v>2154</v>
      </c>
      <c r="C106" s="90" t="s">
        <v>2155</v>
      </c>
      <c r="D106" s="90" t="s">
        <v>98</v>
      </c>
      <c r="E106" s="90" t="s">
        <v>121</v>
      </c>
      <c r="F106" s="90" t="s">
        <v>1367</v>
      </c>
      <c r="G106" s="90" t="s">
        <v>498</v>
      </c>
      <c r="H106" s="90" t="s">
        <v>100</v>
      </c>
      <c r="I106" s="91">
        <v>300221</v>
      </c>
      <c r="J106" s="91">
        <v>1084</v>
      </c>
      <c r="K106" s="91">
        <v>159.97916000000001</v>
      </c>
      <c r="L106" s="91">
        <v>3414.3748000000001</v>
      </c>
      <c r="M106" s="86">
        <v>2E-3</v>
      </c>
      <c r="N106" s="86">
        <f t="shared" si="1"/>
        <v>7.8439759867344626E-4</v>
      </c>
      <c r="O106" s="86">
        <f>L106/'סכום נכסי הקרן'!$C$42</f>
        <v>1.4328417546417163E-4</v>
      </c>
    </row>
    <row r="107" spans="2:15" s="85" customFormat="1">
      <c r="B107" s="90" t="s">
        <v>2156</v>
      </c>
      <c r="C107" s="90" t="s">
        <v>2157</v>
      </c>
      <c r="D107" s="90" t="s">
        <v>98</v>
      </c>
      <c r="E107" s="90" t="s">
        <v>121</v>
      </c>
      <c r="F107" s="90" t="s">
        <v>708</v>
      </c>
      <c r="G107" s="90" t="s">
        <v>498</v>
      </c>
      <c r="H107" s="90" t="s">
        <v>100</v>
      </c>
      <c r="I107" s="91">
        <v>237246</v>
      </c>
      <c r="J107" s="91">
        <v>12530</v>
      </c>
      <c r="K107" s="91">
        <v>0</v>
      </c>
      <c r="L107" s="91">
        <v>29726.9238</v>
      </c>
      <c r="M107" s="86">
        <v>6.4999999999999997E-3</v>
      </c>
      <c r="N107" s="86">
        <f t="shared" si="1"/>
        <v>6.8292817896466783E-3</v>
      </c>
      <c r="O107" s="86">
        <f>L107/'סכום נכסי הקרן'!$C$42</f>
        <v>1.2474898086083752E-3</v>
      </c>
    </row>
    <row r="108" spans="2:15" s="85" customFormat="1">
      <c r="B108" s="90" t="s">
        <v>2158</v>
      </c>
      <c r="C108" s="90" t="s">
        <v>2159</v>
      </c>
      <c r="D108" s="90" t="s">
        <v>98</v>
      </c>
      <c r="E108" s="90" t="s">
        <v>121</v>
      </c>
      <c r="F108" s="90" t="s">
        <v>897</v>
      </c>
      <c r="G108" s="90" t="s">
        <v>498</v>
      </c>
      <c r="H108" s="90" t="s">
        <v>100</v>
      </c>
      <c r="I108" s="91">
        <v>1000825</v>
      </c>
      <c r="J108" s="91">
        <v>226</v>
      </c>
      <c r="K108" s="91">
        <v>44.27346</v>
      </c>
      <c r="L108" s="91">
        <v>2306.13796</v>
      </c>
      <c r="M108" s="86">
        <v>1.5E-3</v>
      </c>
      <c r="N108" s="86">
        <f t="shared" si="1"/>
        <v>5.2979804034216748E-4</v>
      </c>
      <c r="O108" s="86">
        <f>L108/'סכום נכסי הקרן'!$C$42</f>
        <v>9.6777036927881148E-5</v>
      </c>
    </row>
    <row r="109" spans="2:15" s="85" customFormat="1">
      <c r="B109" s="90" t="s">
        <v>2160</v>
      </c>
      <c r="C109" s="90" t="s">
        <v>2161</v>
      </c>
      <c r="D109" s="90" t="s">
        <v>98</v>
      </c>
      <c r="E109" s="90" t="s">
        <v>121</v>
      </c>
      <c r="F109" s="90" t="s">
        <v>866</v>
      </c>
      <c r="G109" s="90" t="s">
        <v>498</v>
      </c>
      <c r="H109" s="90" t="s">
        <v>100</v>
      </c>
      <c r="I109" s="91">
        <v>7241</v>
      </c>
      <c r="J109" s="91">
        <v>43080</v>
      </c>
      <c r="K109" s="91">
        <v>0</v>
      </c>
      <c r="L109" s="91">
        <v>3119.4227999999998</v>
      </c>
      <c r="M109" s="86">
        <v>1E-3</v>
      </c>
      <c r="N109" s="86">
        <f t="shared" si="1"/>
        <v>7.1663712887267035E-4</v>
      </c>
      <c r="O109" s="86">
        <f>L109/'סכום נכסי הקרן'!$C$42</f>
        <v>1.3090652022798948E-4</v>
      </c>
    </row>
    <row r="110" spans="2:15" s="85" customFormat="1">
      <c r="B110" s="90" t="s">
        <v>2162</v>
      </c>
      <c r="C110" s="90" t="s">
        <v>2163</v>
      </c>
      <c r="D110" s="90" t="s">
        <v>98</v>
      </c>
      <c r="E110" s="90" t="s">
        <v>121</v>
      </c>
      <c r="F110" s="90" t="s">
        <v>718</v>
      </c>
      <c r="G110" s="90" t="s">
        <v>498</v>
      </c>
      <c r="H110" s="90" t="s">
        <v>100</v>
      </c>
      <c r="I110" s="91">
        <v>91503</v>
      </c>
      <c r="J110" s="91">
        <v>1075</v>
      </c>
      <c r="K110" s="91">
        <v>0</v>
      </c>
      <c r="L110" s="91">
        <v>983.65724999999998</v>
      </c>
      <c r="M110" s="86">
        <v>4.0000000000000002E-4</v>
      </c>
      <c r="N110" s="86">
        <f t="shared" si="1"/>
        <v>2.2597940472666498E-4</v>
      </c>
      <c r="O110" s="86">
        <f>L110/'סכום נכסי הקרן'!$C$42</f>
        <v>4.1279158341258998E-5</v>
      </c>
    </row>
    <row r="111" spans="2:15" s="85" customFormat="1">
      <c r="B111" s="90" t="s">
        <v>2164</v>
      </c>
      <c r="C111" s="90" t="s">
        <v>2165</v>
      </c>
      <c r="D111" s="90" t="s">
        <v>98</v>
      </c>
      <c r="E111" s="90" t="s">
        <v>121</v>
      </c>
      <c r="F111" s="90" t="s">
        <v>625</v>
      </c>
      <c r="G111" s="90" t="s">
        <v>498</v>
      </c>
      <c r="H111" s="90" t="s">
        <v>100</v>
      </c>
      <c r="I111" s="91">
        <v>9799</v>
      </c>
      <c r="J111" s="91">
        <v>27350</v>
      </c>
      <c r="K111" s="91">
        <v>0</v>
      </c>
      <c r="L111" s="91">
        <v>2680.0264999999999</v>
      </c>
      <c r="M111" s="86">
        <v>6.9999999999999999E-4</v>
      </c>
      <c r="N111" s="86">
        <f t="shared" si="1"/>
        <v>6.1569290840044887E-4</v>
      </c>
      <c r="O111" s="86">
        <f>L111/'סכום נכסי הקרן'!$C$42</f>
        <v>1.1246726260826131E-4</v>
      </c>
    </row>
    <row r="112" spans="2:15" s="85" customFormat="1">
      <c r="B112" s="90" t="s">
        <v>2166</v>
      </c>
      <c r="C112" s="90" t="s">
        <v>2167</v>
      </c>
      <c r="D112" s="90" t="s">
        <v>98</v>
      </c>
      <c r="E112" s="90" t="s">
        <v>121</v>
      </c>
      <c r="F112" s="90" t="s">
        <v>628</v>
      </c>
      <c r="G112" s="90" t="s">
        <v>498</v>
      </c>
      <c r="H112" s="90" t="s">
        <v>100</v>
      </c>
      <c r="I112" s="91">
        <v>1626170</v>
      </c>
      <c r="J112" s="91">
        <v>2168</v>
      </c>
      <c r="K112" s="91">
        <v>0</v>
      </c>
      <c r="L112" s="91">
        <v>35255.365599999997</v>
      </c>
      <c r="M112" s="86">
        <v>8.8000000000000005E-3</v>
      </c>
      <c r="N112" s="86">
        <f t="shared" si="1"/>
        <v>8.0993522202057085E-3</v>
      </c>
      <c r="O112" s="86">
        <f>L112/'סכום נכסי הקרן'!$C$42</f>
        <v>1.4794907667090092E-3</v>
      </c>
    </row>
    <row r="113" spans="2:15" s="85" customFormat="1">
      <c r="B113" s="90" t="s">
        <v>2168</v>
      </c>
      <c r="C113" s="90" t="s">
        <v>2169</v>
      </c>
      <c r="D113" s="90" t="s">
        <v>98</v>
      </c>
      <c r="E113" s="90" t="s">
        <v>121</v>
      </c>
      <c r="F113" s="90" t="s">
        <v>1217</v>
      </c>
      <c r="G113" s="90" t="s">
        <v>1159</v>
      </c>
      <c r="H113" s="90" t="s">
        <v>100</v>
      </c>
      <c r="I113" s="91">
        <v>11085</v>
      </c>
      <c r="J113" s="91">
        <v>26940</v>
      </c>
      <c r="K113" s="91">
        <v>0</v>
      </c>
      <c r="L113" s="91">
        <v>2986.299</v>
      </c>
      <c r="M113" s="86">
        <v>1.6999999999999999E-3</v>
      </c>
      <c r="N113" s="86">
        <f t="shared" si="1"/>
        <v>6.860540806829156E-4</v>
      </c>
      <c r="O113" s="86">
        <f>L113/'סכום נכסי הקרן'!$C$42</f>
        <v>1.2531998241800527E-4</v>
      </c>
    </row>
    <row r="114" spans="2:15" s="85" customFormat="1">
      <c r="B114" s="90" t="s">
        <v>2170</v>
      </c>
      <c r="C114" s="90" t="s">
        <v>2171</v>
      </c>
      <c r="D114" s="90" t="s">
        <v>98</v>
      </c>
      <c r="E114" s="90" t="s">
        <v>121</v>
      </c>
      <c r="F114" s="90" t="s">
        <v>2172</v>
      </c>
      <c r="G114" s="90" t="s">
        <v>2173</v>
      </c>
      <c r="H114" s="90" t="s">
        <v>100</v>
      </c>
      <c r="I114" s="91">
        <v>99387</v>
      </c>
      <c r="J114" s="91">
        <v>8070</v>
      </c>
      <c r="K114" s="91">
        <v>0</v>
      </c>
      <c r="L114" s="91">
        <v>8020.5308999999997</v>
      </c>
      <c r="M114" s="86">
        <v>1.6000000000000001E-3</v>
      </c>
      <c r="N114" s="86">
        <f t="shared" si="1"/>
        <v>1.8425877493139227E-3</v>
      </c>
      <c r="O114" s="86">
        <f>L114/'סכום נכסי הקרן'!$C$42</f>
        <v>3.365814311865851E-4</v>
      </c>
    </row>
    <row r="115" spans="2:15" s="85" customFormat="1">
      <c r="B115" s="90" t="s">
        <v>2174</v>
      </c>
      <c r="C115" s="90" t="s">
        <v>2175</v>
      </c>
      <c r="D115" s="90" t="s">
        <v>98</v>
      </c>
      <c r="E115" s="90" t="s">
        <v>121</v>
      </c>
      <c r="F115" s="90" t="s">
        <v>2176</v>
      </c>
      <c r="G115" s="90" t="s">
        <v>2173</v>
      </c>
      <c r="H115" s="90" t="s">
        <v>100</v>
      </c>
      <c r="I115" s="91">
        <v>49464</v>
      </c>
      <c r="J115" s="91">
        <v>2830</v>
      </c>
      <c r="K115" s="91">
        <v>0</v>
      </c>
      <c r="L115" s="91">
        <v>1399.8312000000001</v>
      </c>
      <c r="M115" s="86">
        <v>8.9999999999999998E-4</v>
      </c>
      <c r="N115" s="86">
        <f t="shared" si="1"/>
        <v>3.2158866443958314E-4</v>
      </c>
      <c r="O115" s="86">
        <f>L115/'סכום נכסי הקרן'!$C$42</f>
        <v>5.8743890471843313E-5</v>
      </c>
    </row>
    <row r="116" spans="2:15" s="85" customFormat="1">
      <c r="B116" s="90" t="s">
        <v>2177</v>
      </c>
      <c r="C116" s="90" t="s">
        <v>2178</v>
      </c>
      <c r="D116" s="90" t="s">
        <v>98</v>
      </c>
      <c r="E116" s="90" t="s">
        <v>121</v>
      </c>
      <c r="F116" s="90" t="s">
        <v>2179</v>
      </c>
      <c r="G116" s="90" t="s">
        <v>123</v>
      </c>
      <c r="H116" s="90" t="s">
        <v>100</v>
      </c>
      <c r="I116" s="91">
        <v>34865</v>
      </c>
      <c r="J116" s="91">
        <v>15480</v>
      </c>
      <c r="K116" s="91">
        <v>0</v>
      </c>
      <c r="L116" s="91">
        <v>5397.1019999999999</v>
      </c>
      <c r="M116" s="86">
        <v>3.5000000000000001E-3</v>
      </c>
      <c r="N116" s="86">
        <f t="shared" si="1"/>
        <v>1.2398972276258758E-3</v>
      </c>
      <c r="O116" s="86">
        <f>L116/'סכום נכסי הקרן'!$C$42</f>
        <v>2.2648928581772321E-4</v>
      </c>
    </row>
    <row r="117" spans="2:15" s="85" customFormat="1">
      <c r="B117" s="90" t="s">
        <v>2180</v>
      </c>
      <c r="C117" s="90" t="s">
        <v>2181</v>
      </c>
      <c r="D117" s="90" t="s">
        <v>98</v>
      </c>
      <c r="E117" s="90" t="s">
        <v>121</v>
      </c>
      <c r="F117" s="90" t="s">
        <v>2182</v>
      </c>
      <c r="G117" s="90" t="s">
        <v>123</v>
      </c>
      <c r="H117" s="90" t="s">
        <v>100</v>
      </c>
      <c r="I117" s="91">
        <v>247833</v>
      </c>
      <c r="J117" s="91">
        <v>3976</v>
      </c>
      <c r="K117" s="91">
        <v>0</v>
      </c>
      <c r="L117" s="91">
        <v>9853.8400799999999</v>
      </c>
      <c r="M117" s="86">
        <v>2.3E-3</v>
      </c>
      <c r="N117" s="86">
        <f t="shared" si="1"/>
        <v>2.2637609955603469E-3</v>
      </c>
      <c r="O117" s="86">
        <f>L117/'סכום נכסי הקרן'!$C$42</f>
        <v>4.1351621708858875E-4</v>
      </c>
    </row>
    <row r="118" spans="2:15" s="85" customFormat="1">
      <c r="B118" s="90" t="s">
        <v>2183</v>
      </c>
      <c r="C118" s="90" t="s">
        <v>2184</v>
      </c>
      <c r="D118" s="90" t="s">
        <v>98</v>
      </c>
      <c r="E118" s="90" t="s">
        <v>121</v>
      </c>
      <c r="F118" s="90" t="s">
        <v>1060</v>
      </c>
      <c r="G118" s="90" t="s">
        <v>639</v>
      </c>
      <c r="H118" s="90" t="s">
        <v>100</v>
      </c>
      <c r="I118" s="91">
        <v>30840</v>
      </c>
      <c r="J118" s="91">
        <v>18990</v>
      </c>
      <c r="K118" s="91">
        <v>42.727559999999997</v>
      </c>
      <c r="L118" s="91">
        <v>5899.2435599999999</v>
      </c>
      <c r="M118" s="86">
        <v>1.2999999999999999E-3</v>
      </c>
      <c r="N118" s="86">
        <f t="shared" si="1"/>
        <v>1.3552561606458061E-3</v>
      </c>
      <c r="O118" s="86">
        <f>L118/'סכום נכסי הקרן'!$C$42</f>
        <v>2.4756164711528577E-4</v>
      </c>
    </row>
    <row r="119" spans="2:15" s="85" customFormat="1">
      <c r="B119" s="90" t="s">
        <v>2185</v>
      </c>
      <c r="C119" s="90" t="s">
        <v>2186</v>
      </c>
      <c r="D119" s="90" t="s">
        <v>98</v>
      </c>
      <c r="E119" s="90" t="s">
        <v>121</v>
      </c>
      <c r="F119" s="90" t="s">
        <v>2187</v>
      </c>
      <c r="G119" s="90" t="s">
        <v>639</v>
      </c>
      <c r="H119" s="90" t="s">
        <v>100</v>
      </c>
      <c r="I119" s="91">
        <v>78534</v>
      </c>
      <c r="J119" s="91">
        <v>7429</v>
      </c>
      <c r="K119" s="91">
        <v>0</v>
      </c>
      <c r="L119" s="91">
        <v>5834.2908600000001</v>
      </c>
      <c r="M119" s="86">
        <v>3.0999999999999999E-3</v>
      </c>
      <c r="N119" s="86">
        <f t="shared" si="1"/>
        <v>1.3403343243238663E-3</v>
      </c>
      <c r="O119" s="86">
        <f>L119/'סכום נכסי הקרן'!$C$42</f>
        <v>2.4483590825859328E-4</v>
      </c>
    </row>
    <row r="120" spans="2:15" s="85" customFormat="1">
      <c r="B120" s="90" t="s">
        <v>2188</v>
      </c>
      <c r="C120" s="90" t="s">
        <v>2189</v>
      </c>
      <c r="D120" s="90" t="s">
        <v>98</v>
      </c>
      <c r="E120" s="90" t="s">
        <v>121</v>
      </c>
      <c r="F120" s="90" t="s">
        <v>2190</v>
      </c>
      <c r="G120" s="90" t="s">
        <v>639</v>
      </c>
      <c r="H120" s="90" t="s">
        <v>100</v>
      </c>
      <c r="I120" s="91">
        <v>256402</v>
      </c>
      <c r="J120" s="91">
        <v>788.1</v>
      </c>
      <c r="K120" s="91">
        <v>0</v>
      </c>
      <c r="L120" s="91">
        <v>2020.704162</v>
      </c>
      <c r="M120" s="86">
        <v>2.0999999999999999E-3</v>
      </c>
      <c r="N120" s="86">
        <f t="shared" si="1"/>
        <v>4.6422422409579596E-4</v>
      </c>
      <c r="O120" s="86">
        <f>L120/'סכום נכסי הקרן'!$C$42</f>
        <v>8.4798812862955139E-5</v>
      </c>
    </row>
    <row r="121" spans="2:15" s="85" customFormat="1">
      <c r="B121" s="90" t="s">
        <v>2191</v>
      </c>
      <c r="C121" s="90" t="s">
        <v>2192</v>
      </c>
      <c r="D121" s="90" t="s">
        <v>98</v>
      </c>
      <c r="E121" s="90" t="s">
        <v>121</v>
      </c>
      <c r="F121" s="90" t="s">
        <v>2193</v>
      </c>
      <c r="G121" s="90" t="s">
        <v>639</v>
      </c>
      <c r="H121" s="90" t="s">
        <v>100</v>
      </c>
      <c r="I121" s="91">
        <v>24335</v>
      </c>
      <c r="J121" s="91">
        <v>21000</v>
      </c>
      <c r="K121" s="91">
        <v>0</v>
      </c>
      <c r="L121" s="91">
        <v>5110.3500000000004</v>
      </c>
      <c r="M121" s="86">
        <v>1.6999999999999999E-3</v>
      </c>
      <c r="N121" s="86">
        <f t="shared" si="1"/>
        <v>1.1740205757085737E-3</v>
      </c>
      <c r="O121" s="86">
        <f>L121/'סכום נכסי הקרן'!$C$42</f>
        <v>2.1445574343019678E-4</v>
      </c>
    </row>
    <row r="122" spans="2:15" s="85" customFormat="1">
      <c r="B122" s="90" t="s">
        <v>2194</v>
      </c>
      <c r="C122" s="90" t="s">
        <v>2195</v>
      </c>
      <c r="D122" s="90" t="s">
        <v>98</v>
      </c>
      <c r="E122" s="90" t="s">
        <v>121</v>
      </c>
      <c r="F122" s="90" t="s">
        <v>2196</v>
      </c>
      <c r="G122" s="90" t="s">
        <v>639</v>
      </c>
      <c r="H122" s="90" t="s">
        <v>100</v>
      </c>
      <c r="I122" s="91">
        <v>593</v>
      </c>
      <c r="J122" s="91">
        <v>850</v>
      </c>
      <c r="K122" s="91">
        <v>0</v>
      </c>
      <c r="L122" s="91">
        <v>5.0404999999999998</v>
      </c>
      <c r="M122" s="86">
        <v>0</v>
      </c>
      <c r="N122" s="86">
        <f t="shared" si="1"/>
        <v>1.157973663615812E-6</v>
      </c>
      <c r="O122" s="86">
        <f>L122/'סכום נכסי הקרן'!$C$42</f>
        <v>2.1152448946939187E-7</v>
      </c>
    </row>
    <row r="123" spans="2:15" s="85" customFormat="1">
      <c r="B123" s="90" t="s">
        <v>2197</v>
      </c>
      <c r="C123" s="90" t="s">
        <v>2198</v>
      </c>
      <c r="D123" s="90" t="s">
        <v>98</v>
      </c>
      <c r="E123" s="90" t="s">
        <v>121</v>
      </c>
      <c r="F123" s="90" t="s">
        <v>2199</v>
      </c>
      <c r="G123" s="90" t="s">
        <v>639</v>
      </c>
      <c r="H123" s="90" t="s">
        <v>100</v>
      </c>
      <c r="I123" s="91">
        <v>105575</v>
      </c>
      <c r="J123" s="91">
        <v>51260</v>
      </c>
      <c r="K123" s="91">
        <v>0</v>
      </c>
      <c r="L123" s="91">
        <v>54117.745000000003</v>
      </c>
      <c r="M123" s="86">
        <v>7.7999999999999996E-3</v>
      </c>
      <c r="N123" s="86">
        <f t="shared" si="1"/>
        <v>1.2432679981009087E-2</v>
      </c>
      <c r="O123" s="86">
        <f>L123/'סכום נכסי הקרן'!$C$42</f>
        <v>2.2710501700941841E-3</v>
      </c>
    </row>
    <row r="124" spans="2:15" s="85" customFormat="1">
      <c r="B124" s="90" t="s">
        <v>2200</v>
      </c>
      <c r="C124" s="90" t="s">
        <v>2201</v>
      </c>
      <c r="D124" s="90" t="s">
        <v>98</v>
      </c>
      <c r="E124" s="90" t="s">
        <v>121</v>
      </c>
      <c r="F124" s="90" t="s">
        <v>2202</v>
      </c>
      <c r="G124" s="90" t="s">
        <v>639</v>
      </c>
      <c r="H124" s="90" t="s">
        <v>100</v>
      </c>
      <c r="I124" s="91">
        <v>166372</v>
      </c>
      <c r="J124" s="91">
        <v>7477</v>
      </c>
      <c r="K124" s="91">
        <v>0</v>
      </c>
      <c r="L124" s="91">
        <v>12439.63444</v>
      </c>
      <c r="M124" s="86">
        <v>3.3999999999999998E-3</v>
      </c>
      <c r="N124" s="86">
        <f t="shared" si="1"/>
        <v>2.857805588042502E-3</v>
      </c>
      <c r="O124" s="86">
        <f>L124/'סכום נכסי הקרן'!$C$42</f>
        <v>5.2202902968095715E-4</v>
      </c>
    </row>
    <row r="125" spans="2:15" s="85" customFormat="1">
      <c r="B125" s="90" t="s">
        <v>2203</v>
      </c>
      <c r="C125" s="90" t="s">
        <v>2204</v>
      </c>
      <c r="D125" s="90" t="s">
        <v>98</v>
      </c>
      <c r="E125" s="90" t="s">
        <v>121</v>
      </c>
      <c r="F125" s="90" t="s">
        <v>2205</v>
      </c>
      <c r="G125" s="90" t="s">
        <v>639</v>
      </c>
      <c r="H125" s="90" t="s">
        <v>100</v>
      </c>
      <c r="I125" s="91">
        <v>44757</v>
      </c>
      <c r="J125" s="91">
        <v>25500</v>
      </c>
      <c r="K125" s="91">
        <v>0</v>
      </c>
      <c r="L125" s="91">
        <v>11413.035</v>
      </c>
      <c r="M125" s="86">
        <v>3.2000000000000002E-3</v>
      </c>
      <c r="N125" s="86">
        <f t="shared" si="1"/>
        <v>2.6219609070380896E-3</v>
      </c>
      <c r="O125" s="86">
        <f>L125/'סכום נכסי הקרן'!$C$42</f>
        <v>4.7894780312891599E-4</v>
      </c>
    </row>
    <row r="126" spans="2:15" s="85" customFormat="1">
      <c r="B126" s="90" t="s">
        <v>2206</v>
      </c>
      <c r="C126" s="90" t="s">
        <v>2207</v>
      </c>
      <c r="D126" s="90" t="s">
        <v>98</v>
      </c>
      <c r="E126" s="90" t="s">
        <v>121</v>
      </c>
      <c r="F126" s="90" t="s">
        <v>1184</v>
      </c>
      <c r="G126" s="90" t="s">
        <v>1137</v>
      </c>
      <c r="H126" s="90" t="s">
        <v>100</v>
      </c>
      <c r="I126" s="91">
        <v>449919</v>
      </c>
      <c r="J126" s="91">
        <v>5555</v>
      </c>
      <c r="K126" s="91">
        <v>152.23356000000001</v>
      </c>
      <c r="L126" s="91">
        <v>25145.23401</v>
      </c>
      <c r="M126" s="86">
        <v>6.3E-3</v>
      </c>
      <c r="N126" s="86">
        <f t="shared" si="1"/>
        <v>5.7767123795331062E-3</v>
      </c>
      <c r="O126" s="86">
        <f>L126/'סכום נכסי הקרן'!$C$42</f>
        <v>1.0552192811335462E-3</v>
      </c>
    </row>
    <row r="127" spans="2:15" s="85" customFormat="1">
      <c r="B127" s="90" t="s">
        <v>2208</v>
      </c>
      <c r="C127" s="90" t="s">
        <v>2209</v>
      </c>
      <c r="D127" s="90" t="s">
        <v>98</v>
      </c>
      <c r="E127" s="90" t="s">
        <v>121</v>
      </c>
      <c r="F127" s="90" t="s">
        <v>2210</v>
      </c>
      <c r="G127" s="90" t="s">
        <v>1137</v>
      </c>
      <c r="H127" s="90" t="s">
        <v>100</v>
      </c>
      <c r="I127" s="91">
        <v>82671</v>
      </c>
      <c r="J127" s="91">
        <v>19790</v>
      </c>
      <c r="K127" s="91">
        <v>0</v>
      </c>
      <c r="L127" s="91">
        <v>16360.590899999999</v>
      </c>
      <c r="M127" s="86">
        <v>3.5999999999999999E-3</v>
      </c>
      <c r="N127" s="86">
        <f t="shared" si="1"/>
        <v>3.7585821611730019E-3</v>
      </c>
      <c r="O127" s="86">
        <f>L127/'סכום נכסי הקרן'!$C$42</f>
        <v>6.8657189515724203E-4</v>
      </c>
    </row>
    <row r="128" spans="2:15" s="85" customFormat="1">
      <c r="B128" s="90" t="s">
        <v>2211</v>
      </c>
      <c r="C128" s="90" t="s">
        <v>2212</v>
      </c>
      <c r="D128" s="90" t="s">
        <v>98</v>
      </c>
      <c r="E128" s="90" t="s">
        <v>121</v>
      </c>
      <c r="F128" s="90" t="s">
        <v>2213</v>
      </c>
      <c r="G128" s="90" t="s">
        <v>1137</v>
      </c>
      <c r="H128" s="90" t="s">
        <v>100</v>
      </c>
      <c r="I128" s="91">
        <v>28001</v>
      </c>
      <c r="J128" s="91">
        <v>8350</v>
      </c>
      <c r="K128" s="91">
        <v>15.0046</v>
      </c>
      <c r="L128" s="91">
        <v>2353.0880999999999</v>
      </c>
      <c r="M128" s="86">
        <v>4.0000000000000002E-4</v>
      </c>
      <c r="N128" s="86">
        <f t="shared" si="1"/>
        <v>5.4058407855724045E-4</v>
      </c>
      <c r="O128" s="86">
        <f>L128/'סכום נכסי הקרן'!$C$42</f>
        <v>9.8747298686440105E-5</v>
      </c>
    </row>
    <row r="129" spans="2:15" s="85" customFormat="1">
      <c r="B129" s="90" t="s">
        <v>2214</v>
      </c>
      <c r="C129" s="90" t="s">
        <v>2215</v>
      </c>
      <c r="D129" s="90" t="s">
        <v>98</v>
      </c>
      <c r="E129" s="90" t="s">
        <v>121</v>
      </c>
      <c r="F129" s="90" t="s">
        <v>2216</v>
      </c>
      <c r="G129" s="90" t="s">
        <v>1137</v>
      </c>
      <c r="H129" s="90" t="s">
        <v>100</v>
      </c>
      <c r="I129" s="91">
        <v>53</v>
      </c>
      <c r="J129" s="91">
        <v>9484</v>
      </c>
      <c r="K129" s="91">
        <v>2.75E-2</v>
      </c>
      <c r="L129" s="91">
        <v>5.0540200000000004</v>
      </c>
      <c r="M129" s="86">
        <v>0</v>
      </c>
      <c r="N129" s="86">
        <f t="shared" si="1"/>
        <v>1.1610796657846617E-6</v>
      </c>
      <c r="O129" s="86">
        <f>L129/'סכום נכסי הקרן'!$C$42</f>
        <v>2.1209185601985837E-7</v>
      </c>
    </row>
    <row r="130" spans="2:15" s="85" customFormat="1">
      <c r="B130" s="90" t="s">
        <v>2217</v>
      </c>
      <c r="C130" s="90" t="s">
        <v>2218</v>
      </c>
      <c r="D130" s="90" t="s">
        <v>98</v>
      </c>
      <c r="E130" s="90" t="s">
        <v>121</v>
      </c>
      <c r="F130" s="90" t="s">
        <v>1136</v>
      </c>
      <c r="G130" s="90" t="s">
        <v>1137</v>
      </c>
      <c r="H130" s="90" t="s">
        <v>100</v>
      </c>
      <c r="I130" s="91">
        <v>105230.31</v>
      </c>
      <c r="J130" s="91">
        <v>32080</v>
      </c>
      <c r="K130" s="91">
        <v>0</v>
      </c>
      <c r="L130" s="91">
        <v>33757.883448</v>
      </c>
      <c r="M130" s="86">
        <v>6.6E-3</v>
      </c>
      <c r="N130" s="86">
        <f t="shared" si="1"/>
        <v>7.7553298228739504E-3</v>
      </c>
      <c r="O130" s="86">
        <f>L130/'סכום נכסי הקרן'!$C$42</f>
        <v>1.4166489558387928E-3</v>
      </c>
    </row>
    <row r="131" spans="2:15" s="85" customFormat="1">
      <c r="B131" s="90" t="s">
        <v>2219</v>
      </c>
      <c r="C131" s="90" t="s">
        <v>2220</v>
      </c>
      <c r="D131" s="90" t="s">
        <v>98</v>
      </c>
      <c r="E131" s="90" t="s">
        <v>121</v>
      </c>
      <c r="F131" s="90" t="s">
        <v>2221</v>
      </c>
      <c r="G131" s="90" t="s">
        <v>470</v>
      </c>
      <c r="H131" s="90" t="s">
        <v>100</v>
      </c>
      <c r="I131" s="91">
        <v>22441</v>
      </c>
      <c r="J131" s="91">
        <v>58970</v>
      </c>
      <c r="K131" s="91">
        <v>0</v>
      </c>
      <c r="L131" s="91">
        <v>13233.457700000001</v>
      </c>
      <c r="M131" s="86">
        <v>3.8999999999999998E-3</v>
      </c>
      <c r="N131" s="86">
        <f t="shared" si="1"/>
        <v>3.0401736921285348E-3</v>
      </c>
      <c r="O131" s="86">
        <f>L131/'סכום נכסי הקרן'!$C$42</f>
        <v>5.5534180813556063E-4</v>
      </c>
    </row>
    <row r="132" spans="2:15" s="85" customFormat="1">
      <c r="B132" s="90" t="s">
        <v>2222</v>
      </c>
      <c r="C132" s="90" t="s">
        <v>2223</v>
      </c>
      <c r="D132" s="90" t="s">
        <v>98</v>
      </c>
      <c r="E132" s="90" t="s">
        <v>121</v>
      </c>
      <c r="F132" s="90" t="s">
        <v>2224</v>
      </c>
      <c r="G132" s="90" t="s">
        <v>470</v>
      </c>
      <c r="H132" s="90" t="s">
        <v>100</v>
      </c>
      <c r="I132" s="91">
        <v>1479505</v>
      </c>
      <c r="J132" s="91">
        <v>309.89999999999998</v>
      </c>
      <c r="K132" s="91">
        <v>44.968389999999999</v>
      </c>
      <c r="L132" s="91">
        <v>4629.954385</v>
      </c>
      <c r="M132" s="86">
        <v>2.8999999999999998E-3</v>
      </c>
      <c r="N132" s="86">
        <f t="shared" si="1"/>
        <v>1.0636574231866966E-3</v>
      </c>
      <c r="O132" s="86">
        <f>L132/'סכום נכסי הקרן'!$C$42</f>
        <v>1.9429595031320252E-4</v>
      </c>
    </row>
    <row r="133" spans="2:15" s="85" customFormat="1">
      <c r="B133" s="90" t="s">
        <v>2225</v>
      </c>
      <c r="C133" s="90" t="s">
        <v>2226</v>
      </c>
      <c r="D133" s="90" t="s">
        <v>98</v>
      </c>
      <c r="E133" s="90" t="s">
        <v>121</v>
      </c>
      <c r="F133" s="90" t="s">
        <v>2227</v>
      </c>
      <c r="G133" s="90" t="s">
        <v>1013</v>
      </c>
      <c r="H133" s="90" t="s">
        <v>100</v>
      </c>
      <c r="I133" s="91">
        <v>1446451</v>
      </c>
      <c r="J133" s="91">
        <v>1500</v>
      </c>
      <c r="K133" s="91">
        <v>0</v>
      </c>
      <c r="L133" s="91">
        <v>21696.764999999999</v>
      </c>
      <c r="M133" s="86">
        <v>7.3000000000000001E-3</v>
      </c>
      <c r="N133" s="86">
        <f t="shared" si="1"/>
        <v>4.9844821854302798E-3</v>
      </c>
      <c r="O133" s="86">
        <f>L133/'סכום נכסי הקרן'!$C$42</f>
        <v>9.1050434277598861E-4</v>
      </c>
    </row>
    <row r="134" spans="2:15" s="85" customFormat="1">
      <c r="B134" s="90" t="s">
        <v>2228</v>
      </c>
      <c r="C134" s="90" t="s">
        <v>2229</v>
      </c>
      <c r="D134" s="90" t="s">
        <v>98</v>
      </c>
      <c r="E134" s="90" t="s">
        <v>121</v>
      </c>
      <c r="F134" s="90" t="s">
        <v>2230</v>
      </c>
      <c r="G134" s="90" t="s">
        <v>1013</v>
      </c>
      <c r="H134" s="90" t="s">
        <v>100</v>
      </c>
      <c r="I134" s="91">
        <v>708</v>
      </c>
      <c r="J134" s="91">
        <v>1640</v>
      </c>
      <c r="K134" s="91">
        <v>0.16447999999999999</v>
      </c>
      <c r="L134" s="91">
        <v>11.775679999999999</v>
      </c>
      <c r="M134" s="86">
        <v>0</v>
      </c>
      <c r="N134" s="86">
        <f t="shared" si="1"/>
        <v>2.7052727529347182E-6</v>
      </c>
      <c r="O134" s="86">
        <f>L134/'סכום נכסי הקרן'!$C$42</f>
        <v>4.9416619386071395E-7</v>
      </c>
    </row>
    <row r="135" spans="2:15" s="85" customFormat="1">
      <c r="B135" s="90" t="s">
        <v>2231</v>
      </c>
      <c r="C135" s="90" t="s">
        <v>2232</v>
      </c>
      <c r="D135" s="90" t="s">
        <v>98</v>
      </c>
      <c r="E135" s="90" t="s">
        <v>121</v>
      </c>
      <c r="F135" s="90" t="s">
        <v>1012</v>
      </c>
      <c r="G135" s="90" t="s">
        <v>1013</v>
      </c>
      <c r="H135" s="90" t="s">
        <v>100</v>
      </c>
      <c r="I135" s="91">
        <v>1457989.09</v>
      </c>
      <c r="J135" s="91">
        <v>1581</v>
      </c>
      <c r="K135" s="91">
        <v>0</v>
      </c>
      <c r="L135" s="91">
        <v>23050.807512899999</v>
      </c>
      <c r="M135" s="86">
        <v>7.3000000000000001E-3</v>
      </c>
      <c r="N135" s="86">
        <f t="shared" si="1"/>
        <v>5.2955516367455017E-3</v>
      </c>
      <c r="O135" s="86">
        <f>L135/'סכום נכסי הקרן'!$C$42</f>
        <v>9.6732671183878487E-4</v>
      </c>
    </row>
    <row r="136" spans="2:15" s="85" customFormat="1">
      <c r="B136" s="90" t="s">
        <v>2233</v>
      </c>
      <c r="C136" s="90" t="s">
        <v>2234</v>
      </c>
      <c r="D136" s="90" t="s">
        <v>98</v>
      </c>
      <c r="E136" s="90" t="s">
        <v>121</v>
      </c>
      <c r="F136" s="90" t="s">
        <v>2235</v>
      </c>
      <c r="G136" s="90" t="s">
        <v>127</v>
      </c>
      <c r="H136" s="90" t="s">
        <v>100</v>
      </c>
      <c r="I136" s="91">
        <v>274574</v>
      </c>
      <c r="J136" s="91">
        <v>5615</v>
      </c>
      <c r="K136" s="91">
        <v>186.20735999999999</v>
      </c>
      <c r="L136" s="91">
        <v>15603.53746</v>
      </c>
      <c r="M136" s="86">
        <v>5.5999999999999999E-3</v>
      </c>
      <c r="N136" s="86">
        <f t="shared" si="1"/>
        <v>3.5846613308050321E-3</v>
      </c>
      <c r="O136" s="86">
        <f>L136/'סכום נכסי הקרן'!$C$42</f>
        <v>6.5480216152029194E-4</v>
      </c>
    </row>
    <row r="137" spans="2:15" s="85" customFormat="1">
      <c r="B137" s="90" t="s">
        <v>2236</v>
      </c>
      <c r="C137" s="90" t="s">
        <v>2237</v>
      </c>
      <c r="D137" s="90" t="s">
        <v>98</v>
      </c>
      <c r="E137" s="90" t="s">
        <v>121</v>
      </c>
      <c r="F137" s="90" t="s">
        <v>2238</v>
      </c>
      <c r="G137" s="90" t="s">
        <v>127</v>
      </c>
      <c r="H137" s="90" t="s">
        <v>100</v>
      </c>
      <c r="I137" s="91">
        <v>285700</v>
      </c>
      <c r="J137" s="91">
        <v>588</v>
      </c>
      <c r="K137" s="91">
        <v>0</v>
      </c>
      <c r="L137" s="91">
        <v>1679.9159999999999</v>
      </c>
      <c r="M137" s="86">
        <v>8.9999999999999998E-4</v>
      </c>
      <c r="N137" s="86">
        <f t="shared" si="1"/>
        <v>3.859336345772881E-4</v>
      </c>
      <c r="O137" s="86">
        <f>L137/'סכום נכסי הקרן'!$C$42</f>
        <v>7.0497643934423754E-5</v>
      </c>
    </row>
    <row r="138" spans="2:15" s="85" customFormat="1">
      <c r="B138" s="90" t="s">
        <v>2239</v>
      </c>
      <c r="C138" s="90" t="s">
        <v>2240</v>
      </c>
      <c r="D138" s="90" t="s">
        <v>98</v>
      </c>
      <c r="E138" s="90" t="s">
        <v>121</v>
      </c>
      <c r="F138" s="90" t="s">
        <v>1684</v>
      </c>
      <c r="G138" s="90" t="s">
        <v>127</v>
      </c>
      <c r="H138" s="90" t="s">
        <v>100</v>
      </c>
      <c r="I138" s="91">
        <v>83719</v>
      </c>
      <c r="J138" s="91">
        <v>8112</v>
      </c>
      <c r="K138" s="91">
        <v>0</v>
      </c>
      <c r="L138" s="91">
        <v>6791.2852800000001</v>
      </c>
      <c r="M138" s="86">
        <v>1.5E-3</v>
      </c>
      <c r="N138" s="86">
        <f t="shared" si="1"/>
        <v>1.5601883734434553E-3</v>
      </c>
      <c r="O138" s="86">
        <f>L138/'סכום נכסי הקרן'!$C$42</f>
        <v>2.8499616143100808E-4</v>
      </c>
    </row>
    <row r="139" spans="2:15" s="85" customFormat="1">
      <c r="B139" s="90" t="s">
        <v>2241</v>
      </c>
      <c r="C139" s="90" t="s">
        <v>2242</v>
      </c>
      <c r="D139" s="90" t="s">
        <v>98</v>
      </c>
      <c r="E139" s="90" t="s">
        <v>121</v>
      </c>
      <c r="F139" s="90" t="s">
        <v>2243</v>
      </c>
      <c r="G139" s="90" t="s">
        <v>127</v>
      </c>
      <c r="H139" s="90" t="s">
        <v>100</v>
      </c>
      <c r="I139" s="91">
        <v>297</v>
      </c>
      <c r="J139" s="91">
        <v>7350</v>
      </c>
      <c r="K139" s="91">
        <v>0</v>
      </c>
      <c r="L139" s="91">
        <v>21.829499999999999</v>
      </c>
      <c r="M139" s="86">
        <v>0</v>
      </c>
      <c r="N139" s="86">
        <f t="shared" si="1"/>
        <v>5.0149759130842912E-6</v>
      </c>
      <c r="O139" s="86">
        <f>L139/'סכום נכסי הקרן'!$C$42</f>
        <v>9.1607456460114877E-7</v>
      </c>
    </row>
    <row r="140" spans="2:15" s="85" customFormat="1">
      <c r="B140" s="90" t="s">
        <v>2244</v>
      </c>
      <c r="C140" s="90" t="s">
        <v>2245</v>
      </c>
      <c r="D140" s="90" t="s">
        <v>98</v>
      </c>
      <c r="E140" s="90" t="s">
        <v>121</v>
      </c>
      <c r="F140" s="90" t="s">
        <v>1381</v>
      </c>
      <c r="G140" s="90" t="s">
        <v>130</v>
      </c>
      <c r="H140" s="90" t="s">
        <v>100</v>
      </c>
      <c r="I140" s="91">
        <v>21962</v>
      </c>
      <c r="J140" s="91">
        <v>1844</v>
      </c>
      <c r="K140" s="91">
        <v>0</v>
      </c>
      <c r="L140" s="91">
        <v>404.97928000000002</v>
      </c>
      <c r="M140" s="86">
        <v>1E-4</v>
      </c>
      <c r="N140" s="86">
        <f t="shared" ref="N140:N203" si="2">L140/$L$11</f>
        <v>9.3037464646383066E-5</v>
      </c>
      <c r="O140" s="86">
        <f>L140/'סכום נכסי הקרן'!$C$42</f>
        <v>1.6994948010650118E-5</v>
      </c>
    </row>
    <row r="141" spans="2:15" s="85" customFormat="1">
      <c r="B141" s="90" t="s">
        <v>2246</v>
      </c>
      <c r="C141" s="90" t="s">
        <v>2247</v>
      </c>
      <c r="D141" s="90" t="s">
        <v>98</v>
      </c>
      <c r="E141" s="90" t="s">
        <v>121</v>
      </c>
      <c r="F141" s="90" t="s">
        <v>1235</v>
      </c>
      <c r="G141" s="90" t="s">
        <v>130</v>
      </c>
      <c r="H141" s="90" t="s">
        <v>100</v>
      </c>
      <c r="I141" s="91">
        <v>378872</v>
      </c>
      <c r="J141" s="91">
        <v>2658</v>
      </c>
      <c r="K141" s="91">
        <v>0</v>
      </c>
      <c r="L141" s="91">
        <v>10070.41776</v>
      </c>
      <c r="M141" s="86">
        <v>2E-3</v>
      </c>
      <c r="N141" s="86">
        <f t="shared" si="2"/>
        <v>2.313516228090257E-3</v>
      </c>
      <c r="O141" s="86">
        <f>L141/'סכום נכסי הקרן'!$C$42</f>
        <v>4.226048954324962E-4</v>
      </c>
    </row>
    <row r="142" spans="2:15" s="85" customFormat="1">
      <c r="B142" s="87" t="s">
        <v>2248</v>
      </c>
      <c r="C142" s="96"/>
      <c r="D142" s="96"/>
      <c r="I142" s="88">
        <v>63750369.259999998</v>
      </c>
      <c r="K142" s="88">
        <v>702.69716000000005</v>
      </c>
      <c r="L142" s="88">
        <v>454861.09415083082</v>
      </c>
      <c r="N142" s="89">
        <f t="shared" si="2"/>
        <v>0.10449700776314541</v>
      </c>
      <c r="O142" s="89">
        <f>L142/'סכום נכסי הקרן'!$C$42</f>
        <v>1.9088237420839895E-2</v>
      </c>
    </row>
    <row r="143" spans="2:15" s="85" customFormat="1">
      <c r="B143" s="90" t="s">
        <v>2249</v>
      </c>
      <c r="C143" s="90" t="s">
        <v>2250</v>
      </c>
      <c r="D143" s="90" t="s">
        <v>98</v>
      </c>
      <c r="E143" s="90" t="s">
        <v>121</v>
      </c>
      <c r="F143" s="90" t="s">
        <v>2251</v>
      </c>
      <c r="G143" s="90" t="s">
        <v>2252</v>
      </c>
      <c r="H143" s="90" t="s">
        <v>100</v>
      </c>
      <c r="I143" s="91">
        <v>329376</v>
      </c>
      <c r="J143" s="91">
        <v>1673</v>
      </c>
      <c r="K143" s="91">
        <v>0</v>
      </c>
      <c r="L143" s="91">
        <v>5510.4604799999997</v>
      </c>
      <c r="M143" s="86">
        <v>1.12E-2</v>
      </c>
      <c r="N143" s="86">
        <f t="shared" si="2"/>
        <v>1.2659395119999498E-3</v>
      </c>
      <c r="O143" s="86">
        <f>L143/'סכום נכסי הקרן'!$C$42</f>
        <v>2.3124637233870848E-4</v>
      </c>
    </row>
    <row r="144" spans="2:15" s="85" customFormat="1">
      <c r="B144" s="90" t="s">
        <v>2253</v>
      </c>
      <c r="C144" s="90" t="s">
        <v>2254</v>
      </c>
      <c r="D144" s="90" t="s">
        <v>98</v>
      </c>
      <c r="E144" s="90" t="s">
        <v>121</v>
      </c>
      <c r="F144" s="90" t="s">
        <v>2255</v>
      </c>
      <c r="G144" s="90" t="s">
        <v>2252</v>
      </c>
      <c r="H144" s="90" t="s">
        <v>100</v>
      </c>
      <c r="I144" s="91">
        <v>132010</v>
      </c>
      <c r="J144" s="91">
        <v>4790</v>
      </c>
      <c r="K144" s="91">
        <v>0</v>
      </c>
      <c r="L144" s="91">
        <v>6323.2790000000005</v>
      </c>
      <c r="M144" s="86">
        <v>5.3E-3</v>
      </c>
      <c r="N144" s="86">
        <f t="shared" si="2"/>
        <v>1.452671471023694E-3</v>
      </c>
      <c r="O144" s="86">
        <f>L144/'סכום נכסי הקרן'!$C$42</f>
        <v>2.6535628652862354E-4</v>
      </c>
    </row>
    <row r="145" spans="2:15" s="85" customFormat="1">
      <c r="B145" s="90" t="s">
        <v>2256</v>
      </c>
      <c r="C145" s="90" t="s">
        <v>2257</v>
      </c>
      <c r="D145" s="90" t="s">
        <v>98</v>
      </c>
      <c r="E145" s="90" t="s">
        <v>121</v>
      </c>
      <c r="F145" s="90" t="s">
        <v>2258</v>
      </c>
      <c r="G145" s="90" t="s">
        <v>2252</v>
      </c>
      <c r="H145" s="90" t="s">
        <v>100</v>
      </c>
      <c r="I145" s="91">
        <v>205760</v>
      </c>
      <c r="J145" s="91">
        <v>286.8</v>
      </c>
      <c r="K145" s="91">
        <v>0</v>
      </c>
      <c r="L145" s="91">
        <v>590.11968000000002</v>
      </c>
      <c r="M145" s="86">
        <v>3.8E-3</v>
      </c>
      <c r="N145" s="86">
        <f t="shared" si="2"/>
        <v>1.3557048860656496E-4</v>
      </c>
      <c r="O145" s="86">
        <f>L145/'סכום נכסי הקרן'!$C$42</f>
        <v>2.4764361479583556E-5</v>
      </c>
    </row>
    <row r="146" spans="2:15" s="85" customFormat="1">
      <c r="B146" s="90" t="s">
        <v>2259</v>
      </c>
      <c r="C146" s="90" t="s">
        <v>2260</v>
      </c>
      <c r="D146" s="90" t="s">
        <v>98</v>
      </c>
      <c r="E146" s="90" t="s">
        <v>121</v>
      </c>
      <c r="F146" s="90" t="s">
        <v>2261</v>
      </c>
      <c r="G146" s="90" t="s">
        <v>2252</v>
      </c>
      <c r="H146" s="90" t="s">
        <v>100</v>
      </c>
      <c r="I146" s="91">
        <v>24268</v>
      </c>
      <c r="J146" s="91">
        <v>5335</v>
      </c>
      <c r="K146" s="91">
        <v>0</v>
      </c>
      <c r="L146" s="91">
        <v>1294.6977999999999</v>
      </c>
      <c r="M146" s="86">
        <v>4.7999999999999996E-3</v>
      </c>
      <c r="N146" s="86">
        <f t="shared" si="2"/>
        <v>2.9743595967489969E-4</v>
      </c>
      <c r="O146" s="86">
        <f>L146/'סכום נכסי הקרן'!$C$42</f>
        <v>5.4331969281250835E-5</v>
      </c>
    </row>
    <row r="147" spans="2:15" s="85" customFormat="1">
      <c r="B147" s="90" t="s">
        <v>2262</v>
      </c>
      <c r="C147" s="90" t="s">
        <v>2263</v>
      </c>
      <c r="D147" s="90" t="s">
        <v>98</v>
      </c>
      <c r="E147" s="90" t="s">
        <v>121</v>
      </c>
      <c r="F147" s="90" t="s">
        <v>2264</v>
      </c>
      <c r="G147" s="90" t="s">
        <v>2252</v>
      </c>
      <c r="H147" s="90" t="s">
        <v>100</v>
      </c>
      <c r="I147" s="91">
        <v>1176810</v>
      </c>
      <c r="J147" s="91">
        <v>958.6</v>
      </c>
      <c r="K147" s="91">
        <v>0</v>
      </c>
      <c r="L147" s="91">
        <v>11280.900659999999</v>
      </c>
      <c r="M147" s="86">
        <v>1.49E-2</v>
      </c>
      <c r="N147" s="86">
        <f t="shared" si="2"/>
        <v>2.5916051713413815E-3</v>
      </c>
      <c r="O147" s="86">
        <f>L147/'סכום נכסי הקרן'!$C$42</f>
        <v>4.7340278798956964E-4</v>
      </c>
    </row>
    <row r="148" spans="2:15" s="85" customFormat="1">
      <c r="B148" s="90" t="s">
        <v>2265</v>
      </c>
      <c r="C148" s="90" t="s">
        <v>2266</v>
      </c>
      <c r="D148" s="90" t="s">
        <v>98</v>
      </c>
      <c r="E148" s="90" t="s">
        <v>121</v>
      </c>
      <c r="F148" s="90" t="s">
        <v>2267</v>
      </c>
      <c r="G148" s="90" t="s">
        <v>2252</v>
      </c>
      <c r="H148" s="90" t="s">
        <v>100</v>
      </c>
      <c r="I148" s="91">
        <v>212524</v>
      </c>
      <c r="J148" s="91">
        <v>910</v>
      </c>
      <c r="K148" s="91">
        <v>0</v>
      </c>
      <c r="L148" s="91">
        <v>1933.9684</v>
      </c>
      <c r="M148" s="86">
        <v>1.34E-2</v>
      </c>
      <c r="N148" s="86">
        <f t="shared" si="2"/>
        <v>4.4429808024307318E-4</v>
      </c>
      <c r="O148" s="86">
        <f>L148/'סכום נכסי הקרן'!$C$42</f>
        <v>8.1158948211474397E-5</v>
      </c>
    </row>
    <row r="149" spans="2:15" s="85" customFormat="1">
      <c r="B149" s="90" t="s">
        <v>2268</v>
      </c>
      <c r="C149" s="90" t="s">
        <v>2269</v>
      </c>
      <c r="D149" s="90" t="s">
        <v>98</v>
      </c>
      <c r="E149" s="90" t="s">
        <v>121</v>
      </c>
      <c r="F149" s="90" t="s">
        <v>2270</v>
      </c>
      <c r="G149" s="90" t="s">
        <v>2252</v>
      </c>
      <c r="H149" s="90" t="s">
        <v>100</v>
      </c>
      <c r="I149" s="91">
        <v>235054</v>
      </c>
      <c r="J149" s="91">
        <v>386.8</v>
      </c>
      <c r="K149" s="91">
        <v>0</v>
      </c>
      <c r="L149" s="91">
        <v>909.18887199999995</v>
      </c>
      <c r="M149" s="86">
        <v>3.3E-3</v>
      </c>
      <c r="N149" s="86">
        <f t="shared" si="2"/>
        <v>2.0887149469865442E-4</v>
      </c>
      <c r="O149" s="86">
        <f>L149/'סכום נכסי הקרן'!$C$42</f>
        <v>3.8154094232923772E-5</v>
      </c>
    </row>
    <row r="150" spans="2:15" s="85" customFormat="1">
      <c r="B150" s="90" t="s">
        <v>2271</v>
      </c>
      <c r="C150" s="90" t="s">
        <v>2272</v>
      </c>
      <c r="D150" s="90" t="s">
        <v>98</v>
      </c>
      <c r="E150" s="90" t="s">
        <v>121</v>
      </c>
      <c r="F150" s="90" t="s">
        <v>758</v>
      </c>
      <c r="G150" s="90" t="s">
        <v>503</v>
      </c>
      <c r="H150" s="90" t="s">
        <v>100</v>
      </c>
      <c r="I150" s="91">
        <v>4050000</v>
      </c>
      <c r="J150" s="91">
        <v>104.5</v>
      </c>
      <c r="K150" s="91">
        <v>0</v>
      </c>
      <c r="L150" s="91">
        <v>4232.25</v>
      </c>
      <c r="M150" s="86">
        <v>3.2000000000000002E-3</v>
      </c>
      <c r="N150" s="86">
        <f t="shared" si="2"/>
        <v>9.7229124845511772E-4</v>
      </c>
      <c r="O150" s="86">
        <f>L150/'סכום נכסי הקרן'!$C$42</f>
        <v>1.7760629313695741E-4</v>
      </c>
    </row>
    <row r="151" spans="2:15" s="85" customFormat="1">
      <c r="B151" s="90" t="s">
        <v>2273</v>
      </c>
      <c r="C151" s="90" t="s">
        <v>2274</v>
      </c>
      <c r="D151" s="90" t="s">
        <v>98</v>
      </c>
      <c r="E151" s="90" t="s">
        <v>121</v>
      </c>
      <c r="F151" s="90" t="s">
        <v>1220</v>
      </c>
      <c r="G151" s="90" t="s">
        <v>503</v>
      </c>
      <c r="H151" s="90" t="s">
        <v>100</v>
      </c>
      <c r="I151" s="91">
        <v>73987</v>
      </c>
      <c r="J151" s="91">
        <v>6311</v>
      </c>
      <c r="K151" s="91">
        <v>0</v>
      </c>
      <c r="L151" s="91">
        <v>4669.3195699999997</v>
      </c>
      <c r="M151" s="86">
        <v>4.5999999999999999E-3</v>
      </c>
      <c r="N151" s="86">
        <f t="shared" si="2"/>
        <v>1.0727009401975812E-3</v>
      </c>
      <c r="O151" s="86">
        <f>L151/'סכום נכסי הקרן'!$C$42</f>
        <v>1.9594790957517912E-4</v>
      </c>
    </row>
    <row r="152" spans="2:15" s="85" customFormat="1">
      <c r="B152" s="90" t="s">
        <v>2275</v>
      </c>
      <c r="C152" s="90" t="s">
        <v>2276</v>
      </c>
      <c r="D152" s="90" t="s">
        <v>98</v>
      </c>
      <c r="E152" s="90" t="s">
        <v>121</v>
      </c>
      <c r="F152" s="90" t="s">
        <v>1513</v>
      </c>
      <c r="G152" s="90" t="s">
        <v>885</v>
      </c>
      <c r="H152" s="90" t="s">
        <v>100</v>
      </c>
      <c r="I152" s="91">
        <v>82799</v>
      </c>
      <c r="J152" s="91">
        <v>8335</v>
      </c>
      <c r="K152" s="91">
        <v>0</v>
      </c>
      <c r="L152" s="91">
        <v>6901.2966500000002</v>
      </c>
      <c r="M152" s="86">
        <v>6.3E-3</v>
      </c>
      <c r="N152" s="86">
        <f t="shared" si="2"/>
        <v>1.5854617132229009E-3</v>
      </c>
      <c r="O152" s="86">
        <f>L152/'סכום נכסי הקרן'!$C$42</f>
        <v>2.8961278654261968E-4</v>
      </c>
    </row>
    <row r="153" spans="2:15" s="85" customFormat="1">
      <c r="B153" s="90" t="s">
        <v>2277</v>
      </c>
      <c r="C153" s="90" t="s">
        <v>2278</v>
      </c>
      <c r="D153" s="90" t="s">
        <v>98</v>
      </c>
      <c r="E153" s="90" t="s">
        <v>121</v>
      </c>
      <c r="F153" s="90" t="s">
        <v>1612</v>
      </c>
      <c r="G153" s="90" t="s">
        <v>885</v>
      </c>
      <c r="H153" s="90" t="s">
        <v>100</v>
      </c>
      <c r="I153" s="91">
        <v>46085</v>
      </c>
      <c r="J153" s="91">
        <v>2109</v>
      </c>
      <c r="K153" s="91">
        <v>0</v>
      </c>
      <c r="L153" s="91">
        <v>971.93264999999997</v>
      </c>
      <c r="M153" s="86">
        <v>1E-3</v>
      </c>
      <c r="N153" s="86">
        <f t="shared" si="2"/>
        <v>2.2328586678074097E-4</v>
      </c>
      <c r="O153" s="86">
        <f>L153/'סכום נכסי הקרן'!$C$42</f>
        <v>4.0787135718655519E-5</v>
      </c>
    </row>
    <row r="154" spans="2:15" s="85" customFormat="1">
      <c r="B154" s="90" t="s">
        <v>2279</v>
      </c>
      <c r="C154" s="90" t="s">
        <v>2280</v>
      </c>
      <c r="D154" s="90" t="s">
        <v>98</v>
      </c>
      <c r="E154" s="90" t="s">
        <v>121</v>
      </c>
      <c r="F154" s="90" t="s">
        <v>905</v>
      </c>
      <c r="G154" s="90" t="s">
        <v>885</v>
      </c>
      <c r="H154" s="90" t="s">
        <v>100</v>
      </c>
      <c r="I154" s="91">
        <v>196982</v>
      </c>
      <c r="J154" s="91">
        <v>380.7</v>
      </c>
      <c r="K154" s="91">
        <v>0</v>
      </c>
      <c r="L154" s="91">
        <v>749.91047400000002</v>
      </c>
      <c r="M154" s="86">
        <v>1.1999999999999999E-3</v>
      </c>
      <c r="N154" s="86">
        <f t="shared" si="2"/>
        <v>1.7227984901530607E-4</v>
      </c>
      <c r="O154" s="86">
        <f>L154/'סכום נכסי הקרן'!$C$42</f>
        <v>3.146997920059512E-5</v>
      </c>
    </row>
    <row r="155" spans="2:15" s="85" customFormat="1">
      <c r="B155" s="90" t="s">
        <v>2281</v>
      </c>
      <c r="C155" s="90" t="s">
        <v>2282</v>
      </c>
      <c r="D155" s="90" t="s">
        <v>98</v>
      </c>
      <c r="E155" s="90" t="s">
        <v>121</v>
      </c>
      <c r="F155" s="90" t="s">
        <v>912</v>
      </c>
      <c r="G155" s="90" t="s">
        <v>885</v>
      </c>
      <c r="H155" s="90" t="s">
        <v>100</v>
      </c>
      <c r="I155" s="91">
        <v>121766</v>
      </c>
      <c r="J155" s="91">
        <v>3731</v>
      </c>
      <c r="K155" s="91">
        <v>0</v>
      </c>
      <c r="L155" s="91">
        <v>4543.0894600000001</v>
      </c>
      <c r="M155" s="86">
        <v>8.6999999999999994E-3</v>
      </c>
      <c r="N155" s="86">
        <f t="shared" si="2"/>
        <v>1.0437016062157687E-3</v>
      </c>
      <c r="O155" s="86">
        <f>L155/'סכום נכסי הקרן'!$C$42</f>
        <v>1.9065066533881068E-4</v>
      </c>
    </row>
    <row r="156" spans="2:15" s="85" customFormat="1">
      <c r="B156" s="90" t="s">
        <v>2283</v>
      </c>
      <c r="C156" s="90" t="s">
        <v>2284</v>
      </c>
      <c r="D156" s="90" t="s">
        <v>98</v>
      </c>
      <c r="E156" s="90" t="s">
        <v>121</v>
      </c>
      <c r="F156" s="90" t="s">
        <v>2285</v>
      </c>
      <c r="G156" s="90" t="s">
        <v>828</v>
      </c>
      <c r="H156" s="90" t="s">
        <v>100</v>
      </c>
      <c r="I156" s="91">
        <v>91194</v>
      </c>
      <c r="J156" s="91">
        <v>955.8</v>
      </c>
      <c r="K156" s="91">
        <v>0</v>
      </c>
      <c r="L156" s="91">
        <v>871.63225199999999</v>
      </c>
      <c r="M156" s="86">
        <v>2.2000000000000001E-3</v>
      </c>
      <c r="N156" s="86">
        <f t="shared" si="2"/>
        <v>2.0024346635733376E-4</v>
      </c>
      <c r="O156" s="86">
        <f>L156/'סכום נכסי הקרן'!$C$42</f>
        <v>3.6578031367792154E-5</v>
      </c>
    </row>
    <row r="157" spans="2:15" s="85" customFormat="1">
      <c r="B157" s="90" t="s">
        <v>2286</v>
      </c>
      <c r="C157" s="90" t="s">
        <v>2287</v>
      </c>
      <c r="D157" s="90" t="s">
        <v>98</v>
      </c>
      <c r="E157" s="90" t="s">
        <v>121</v>
      </c>
      <c r="F157" s="90" t="s">
        <v>1454</v>
      </c>
      <c r="G157" s="90" t="s">
        <v>828</v>
      </c>
      <c r="H157" s="90" t="s">
        <v>100</v>
      </c>
      <c r="I157" s="91">
        <v>205000</v>
      </c>
      <c r="J157" s="91">
        <v>1534</v>
      </c>
      <c r="K157" s="91">
        <v>0</v>
      </c>
      <c r="L157" s="91">
        <v>3144.7</v>
      </c>
      <c r="M157" s="86">
        <v>7.7000000000000002E-3</v>
      </c>
      <c r="N157" s="86">
        <f t="shared" si="2"/>
        <v>7.2244415831220008E-4</v>
      </c>
      <c r="O157" s="86">
        <f>L157/'סכום נכסי הקרן'!$C$42</f>
        <v>1.3196727745945773E-4</v>
      </c>
    </row>
    <row r="158" spans="2:15" s="85" customFormat="1">
      <c r="B158" s="90" t="s">
        <v>2288</v>
      </c>
      <c r="C158" s="90" t="s">
        <v>2289</v>
      </c>
      <c r="D158" s="90" t="s">
        <v>98</v>
      </c>
      <c r="E158" s="90" t="s">
        <v>121</v>
      </c>
      <c r="F158" s="90" t="s">
        <v>2290</v>
      </c>
      <c r="G158" s="90" t="s">
        <v>828</v>
      </c>
      <c r="H158" s="90" t="s">
        <v>100</v>
      </c>
      <c r="I158" s="91">
        <v>85000</v>
      </c>
      <c r="J158" s="91">
        <v>1027</v>
      </c>
      <c r="K158" s="91">
        <v>0</v>
      </c>
      <c r="L158" s="91">
        <v>872.95</v>
      </c>
      <c r="M158" s="86">
        <v>1.4E-3</v>
      </c>
      <c r="N158" s="86">
        <f t="shared" si="2"/>
        <v>2.0054619772907911E-4</v>
      </c>
      <c r="O158" s="86">
        <f>L158/'סכום נכסי הקרן'!$C$42</f>
        <v>3.6633330638290977E-5</v>
      </c>
    </row>
    <row r="159" spans="2:15" s="85" customFormat="1">
      <c r="B159" s="90" t="s">
        <v>2291</v>
      </c>
      <c r="C159" s="90" t="s">
        <v>2292</v>
      </c>
      <c r="D159" s="90" t="s">
        <v>98</v>
      </c>
      <c r="E159" s="90" t="s">
        <v>121</v>
      </c>
      <c r="F159" s="90" t="s">
        <v>1371</v>
      </c>
      <c r="G159" s="90" t="s">
        <v>828</v>
      </c>
      <c r="H159" s="90" t="s">
        <v>100</v>
      </c>
      <c r="I159" s="91">
        <v>126232.06</v>
      </c>
      <c r="J159" s="91">
        <v>3073</v>
      </c>
      <c r="K159" s="91">
        <v>77.134240000000005</v>
      </c>
      <c r="L159" s="91">
        <v>3956.2454438</v>
      </c>
      <c r="M159" s="86">
        <v>3.8999999999999998E-3</v>
      </c>
      <c r="N159" s="86">
        <f t="shared" si="2"/>
        <v>9.0888364859050702E-4</v>
      </c>
      <c r="O159" s="86">
        <f>L159/'סכום נכסי הקרן'!$C$42</f>
        <v>1.6602376703013643E-4</v>
      </c>
    </row>
    <row r="160" spans="2:15" s="85" customFormat="1">
      <c r="B160" s="90" t="s">
        <v>2293</v>
      </c>
      <c r="C160" s="90" t="s">
        <v>2294</v>
      </c>
      <c r="D160" s="90" t="s">
        <v>98</v>
      </c>
      <c r="E160" s="90" t="s">
        <v>121</v>
      </c>
      <c r="F160" s="90" t="s">
        <v>1390</v>
      </c>
      <c r="G160" s="90" t="s">
        <v>828</v>
      </c>
      <c r="H160" s="90" t="s">
        <v>100</v>
      </c>
      <c r="I160" s="91">
        <v>317799</v>
      </c>
      <c r="J160" s="91">
        <v>274.39999999999998</v>
      </c>
      <c r="K160" s="91">
        <v>0</v>
      </c>
      <c r="L160" s="91">
        <v>872.04045599999995</v>
      </c>
      <c r="M160" s="86">
        <v>1.4E-3</v>
      </c>
      <c r="N160" s="86">
        <f t="shared" si="2"/>
        <v>2.0033724464944418E-4</v>
      </c>
      <c r="O160" s="86">
        <f>L160/'סכום נכסי הקרן'!$C$42</f>
        <v>3.6595161641118084E-5</v>
      </c>
    </row>
    <row r="161" spans="2:15" s="85" customFormat="1">
      <c r="B161" s="90" t="s">
        <v>2295</v>
      </c>
      <c r="C161" s="90" t="s">
        <v>2296</v>
      </c>
      <c r="D161" s="90" t="s">
        <v>98</v>
      </c>
      <c r="E161" s="90" t="s">
        <v>121</v>
      </c>
      <c r="F161" s="90" t="s">
        <v>1701</v>
      </c>
      <c r="G161" s="90" t="s">
        <v>828</v>
      </c>
      <c r="H161" s="90" t="s">
        <v>100</v>
      </c>
      <c r="I161" s="91">
        <v>62000</v>
      </c>
      <c r="J161" s="91">
        <v>4401</v>
      </c>
      <c r="K161" s="91">
        <v>18.70664</v>
      </c>
      <c r="L161" s="91">
        <v>2747.3266400000002</v>
      </c>
      <c r="M161" s="86">
        <v>1.6000000000000001E-3</v>
      </c>
      <c r="N161" s="86">
        <f t="shared" si="2"/>
        <v>6.3115403124097203E-4</v>
      </c>
      <c r="O161" s="86">
        <f>L161/'סכום נכסי הקרן'!$C$42</f>
        <v>1.1529151174122802E-4</v>
      </c>
    </row>
    <row r="162" spans="2:15" s="85" customFormat="1">
      <c r="B162" s="90" t="s">
        <v>2297</v>
      </c>
      <c r="C162" s="90" t="s">
        <v>2298</v>
      </c>
      <c r="D162" s="90" t="s">
        <v>98</v>
      </c>
      <c r="E162" s="90" t="s">
        <v>121</v>
      </c>
      <c r="F162" s="90" t="s">
        <v>2299</v>
      </c>
      <c r="G162" s="90" t="s">
        <v>684</v>
      </c>
      <c r="H162" s="90" t="s">
        <v>100</v>
      </c>
      <c r="I162" s="91">
        <v>125559</v>
      </c>
      <c r="J162" s="91">
        <v>742.7</v>
      </c>
      <c r="K162" s="91">
        <v>0</v>
      </c>
      <c r="L162" s="91">
        <v>932.52669300000002</v>
      </c>
      <c r="M162" s="86">
        <v>2.8E-3</v>
      </c>
      <c r="N162" s="86">
        <f t="shared" si="2"/>
        <v>2.1423298305976545E-4</v>
      </c>
      <c r="O162" s="86">
        <f>L162/'סכום נכסי הקרן'!$C$42</f>
        <v>3.9133465460451411E-5</v>
      </c>
    </row>
    <row r="163" spans="2:15" s="85" customFormat="1">
      <c r="B163" s="90" t="s">
        <v>2300</v>
      </c>
      <c r="C163" s="90" t="s">
        <v>2301</v>
      </c>
      <c r="D163" s="90" t="s">
        <v>98</v>
      </c>
      <c r="E163" s="90" t="s">
        <v>121</v>
      </c>
      <c r="F163" s="90" t="s">
        <v>2302</v>
      </c>
      <c r="G163" s="90" t="s">
        <v>977</v>
      </c>
      <c r="H163" s="90" t="s">
        <v>100</v>
      </c>
      <c r="I163" s="91">
        <v>30252</v>
      </c>
      <c r="J163" s="91">
        <v>2165</v>
      </c>
      <c r="K163" s="91">
        <v>0</v>
      </c>
      <c r="L163" s="91">
        <v>654.95579999999995</v>
      </c>
      <c r="M163" s="86">
        <v>1.6000000000000001E-3</v>
      </c>
      <c r="N163" s="86">
        <f t="shared" si="2"/>
        <v>1.5046554255181531E-4</v>
      </c>
      <c r="O163" s="86">
        <f>L163/'סכום נכסי הקרן'!$C$42</f>
        <v>2.7485208058727733E-5</v>
      </c>
    </row>
    <row r="164" spans="2:15" s="85" customFormat="1">
      <c r="B164" s="90" t="s">
        <v>2303</v>
      </c>
      <c r="C164" s="90" t="s">
        <v>2304</v>
      </c>
      <c r="D164" s="90" t="s">
        <v>98</v>
      </c>
      <c r="E164" s="90" t="s">
        <v>121</v>
      </c>
      <c r="F164" s="90" t="s">
        <v>2305</v>
      </c>
      <c r="G164" s="90" t="s">
        <v>977</v>
      </c>
      <c r="H164" s="90" t="s">
        <v>100</v>
      </c>
      <c r="I164" s="91">
        <v>565012</v>
      </c>
      <c r="J164" s="91">
        <v>2256</v>
      </c>
      <c r="K164" s="91">
        <v>0</v>
      </c>
      <c r="L164" s="91">
        <v>12746.67072</v>
      </c>
      <c r="M164" s="86">
        <v>9.2999999999999992E-3</v>
      </c>
      <c r="N164" s="86">
        <f t="shared" si="2"/>
        <v>2.9283422264741203E-3</v>
      </c>
      <c r="O164" s="86">
        <f>L164/'סכום נכסי הקרן'!$C$42</f>
        <v>5.3491380150430437E-4</v>
      </c>
    </row>
    <row r="165" spans="2:15" s="85" customFormat="1">
      <c r="B165" s="90" t="s">
        <v>2306</v>
      </c>
      <c r="C165" s="90" t="s">
        <v>2307</v>
      </c>
      <c r="D165" s="90" t="s">
        <v>98</v>
      </c>
      <c r="E165" s="90" t="s">
        <v>121</v>
      </c>
      <c r="F165" s="90" t="s">
        <v>2308</v>
      </c>
      <c r="G165" s="90" t="s">
        <v>823</v>
      </c>
      <c r="H165" s="90" t="s">
        <v>100</v>
      </c>
      <c r="I165" s="91">
        <v>56850</v>
      </c>
      <c r="J165" s="91">
        <v>6180</v>
      </c>
      <c r="K165" s="91">
        <v>0</v>
      </c>
      <c r="L165" s="91">
        <v>3513.33</v>
      </c>
      <c r="M165" s="86">
        <v>1E-3</v>
      </c>
      <c r="N165" s="86">
        <f t="shared" si="2"/>
        <v>8.0713096152987621E-4</v>
      </c>
      <c r="O165" s="86">
        <f>L165/'סכום נכסי הקרן'!$C$42</f>
        <v>1.4743682860579279E-4</v>
      </c>
    </row>
    <row r="166" spans="2:15" s="85" customFormat="1">
      <c r="B166" s="90" t="s">
        <v>2309</v>
      </c>
      <c r="C166" s="90" t="s">
        <v>2310</v>
      </c>
      <c r="D166" s="90" t="s">
        <v>98</v>
      </c>
      <c r="E166" s="90" t="s">
        <v>121</v>
      </c>
      <c r="F166" s="90" t="s">
        <v>2311</v>
      </c>
      <c r="G166" s="90" t="s">
        <v>823</v>
      </c>
      <c r="H166" s="90" t="s">
        <v>100</v>
      </c>
      <c r="I166" s="91">
        <v>8896.7999999999993</v>
      </c>
      <c r="J166" s="91">
        <v>21010</v>
      </c>
      <c r="K166" s="91">
        <v>0</v>
      </c>
      <c r="L166" s="91">
        <v>1869.21768</v>
      </c>
      <c r="M166" s="86">
        <v>1.4E-3</v>
      </c>
      <c r="N166" s="86">
        <f t="shared" si="2"/>
        <v>4.2942264557187753E-4</v>
      </c>
      <c r="O166" s="86">
        <f>L166/'סכום נכסי הקרן'!$C$42</f>
        <v>7.8441685441754018E-5</v>
      </c>
    </row>
    <row r="167" spans="2:15" s="85" customFormat="1">
      <c r="B167" s="90" t="s">
        <v>2312</v>
      </c>
      <c r="C167" s="90" t="s">
        <v>2313</v>
      </c>
      <c r="D167" s="90" t="s">
        <v>98</v>
      </c>
      <c r="E167" s="90" t="s">
        <v>121</v>
      </c>
      <c r="F167" s="90" t="s">
        <v>2314</v>
      </c>
      <c r="G167" s="90" t="s">
        <v>823</v>
      </c>
      <c r="H167" s="90" t="s">
        <v>100</v>
      </c>
      <c r="I167" s="91">
        <v>150000</v>
      </c>
      <c r="J167" s="91">
        <v>1446</v>
      </c>
      <c r="K167" s="91">
        <v>0</v>
      </c>
      <c r="L167" s="91">
        <v>2169</v>
      </c>
      <c r="M167" s="86">
        <v>3.5000000000000001E-3</v>
      </c>
      <c r="N167" s="86">
        <f t="shared" si="2"/>
        <v>4.9829280356764147E-4</v>
      </c>
      <c r="O167" s="86">
        <f>L167/'סכום נכסי הקרן'!$C$42</f>
        <v>9.1022044967584761E-5</v>
      </c>
    </row>
    <row r="168" spans="2:15" s="85" customFormat="1" ht="18.75" customHeight="1">
      <c r="B168" s="90" t="s">
        <v>2315</v>
      </c>
      <c r="C168" s="90">
        <v>11025320</v>
      </c>
      <c r="D168" s="90" t="s">
        <v>98</v>
      </c>
      <c r="E168" s="90" t="s">
        <v>121</v>
      </c>
      <c r="F168" s="90" t="s">
        <v>893</v>
      </c>
      <c r="G168" s="90" t="s">
        <v>823</v>
      </c>
      <c r="H168" s="90" t="s">
        <v>100</v>
      </c>
      <c r="I168" s="91">
        <v>10000</v>
      </c>
      <c r="J168" s="91">
        <f>L168*1000/I168*100</f>
        <v>5734.8019837966704</v>
      </c>
      <c r="K168" s="91">
        <v>14.5547</v>
      </c>
      <c r="L168" s="91">
        <f>573480.198379667/1000</f>
        <v>573.48019837966706</v>
      </c>
      <c r="M168" s="86">
        <v>3.5999999999999999E-3</v>
      </c>
      <c r="N168" s="86">
        <f t="shared" si="2"/>
        <v>1.3174783579581904E-4</v>
      </c>
      <c r="O168" s="86">
        <f>L168/'סכום נכסי הקרן'!$C$42</f>
        <v>2.4066085940494924E-5</v>
      </c>
    </row>
    <row r="169" spans="2:15" s="85" customFormat="1">
      <c r="B169" s="90" t="s">
        <v>2315</v>
      </c>
      <c r="C169" s="90">
        <v>1102532</v>
      </c>
      <c r="D169" s="90" t="s">
        <v>98</v>
      </c>
      <c r="E169" s="90" t="s">
        <v>121</v>
      </c>
      <c r="F169" s="90" t="s">
        <v>893</v>
      </c>
      <c r="G169" s="90" t="s">
        <v>823</v>
      </c>
      <c r="H169" s="90" t="s">
        <v>100</v>
      </c>
      <c r="I169" s="91">
        <v>54558</v>
      </c>
      <c r="J169" s="91">
        <f>L169*1000/I169*100</f>
        <v>5765.5451531955714</v>
      </c>
      <c r="K169" s="91">
        <v>0</v>
      </c>
      <c r="L169" s="91">
        <f>3145566.12468044/1000</f>
        <v>3145.5661246804398</v>
      </c>
      <c r="M169" s="86">
        <v>0</v>
      </c>
      <c r="N169" s="86">
        <f t="shared" si="2"/>
        <v>7.226431365027282E-4</v>
      </c>
      <c r="O169" s="86">
        <f>L169/'סכום נכסי הקרן'!$C$42</f>
        <v>1.3200362436568665E-4</v>
      </c>
    </row>
    <row r="170" spans="2:15" s="85" customFormat="1">
      <c r="B170" s="90" t="s">
        <v>2316</v>
      </c>
      <c r="C170" s="90" t="s">
        <v>2317</v>
      </c>
      <c r="D170" s="90" t="s">
        <v>98</v>
      </c>
      <c r="E170" s="90" t="s">
        <v>121</v>
      </c>
      <c r="F170" s="90" t="s">
        <v>2318</v>
      </c>
      <c r="G170" s="90" t="s">
        <v>823</v>
      </c>
      <c r="H170" s="90" t="s">
        <v>100</v>
      </c>
      <c r="I170" s="91">
        <v>564000</v>
      </c>
      <c r="J170" s="91">
        <v>67.599999999999994</v>
      </c>
      <c r="K170" s="91">
        <v>0</v>
      </c>
      <c r="L170" s="91">
        <v>381.26400000000001</v>
      </c>
      <c r="M170" s="86">
        <v>3.0999999999999999E-3</v>
      </c>
      <c r="N170" s="86">
        <f t="shared" si="2"/>
        <v>8.7589261161555209E-5</v>
      </c>
      <c r="O170" s="86">
        <f>L170/'סכום נכסי הקרן'!$C$42</f>
        <v>1.5999736723154098E-5</v>
      </c>
    </row>
    <row r="171" spans="2:15" s="85" customFormat="1">
      <c r="B171" s="90" t="s">
        <v>2319</v>
      </c>
      <c r="C171" s="90" t="s">
        <v>2320</v>
      </c>
      <c r="D171" s="90" t="s">
        <v>98</v>
      </c>
      <c r="E171" s="90" t="s">
        <v>121</v>
      </c>
      <c r="F171" s="90" t="s">
        <v>1540</v>
      </c>
      <c r="G171" s="90" t="s">
        <v>823</v>
      </c>
      <c r="H171" s="90" t="s">
        <v>100</v>
      </c>
      <c r="I171" s="91">
        <v>85559</v>
      </c>
      <c r="J171" s="91">
        <v>3669</v>
      </c>
      <c r="K171" s="91">
        <v>0</v>
      </c>
      <c r="L171" s="91">
        <v>3139.1597099999999</v>
      </c>
      <c r="M171" s="86">
        <v>4.3E-3</v>
      </c>
      <c r="N171" s="86">
        <f t="shared" si="2"/>
        <v>7.2117136594858648E-4</v>
      </c>
      <c r="O171" s="86">
        <f>L171/'סכום נכסי הקרן'!$C$42</f>
        <v>1.3173477929186278E-4</v>
      </c>
    </row>
    <row r="172" spans="2:15" s="85" customFormat="1">
      <c r="B172" s="90" t="s">
        <v>2321</v>
      </c>
      <c r="C172" s="90" t="s">
        <v>2322</v>
      </c>
      <c r="D172" s="90" t="s">
        <v>98</v>
      </c>
      <c r="E172" s="90" t="s">
        <v>121</v>
      </c>
      <c r="F172" s="90" t="s">
        <v>1545</v>
      </c>
      <c r="G172" s="90" t="s">
        <v>823</v>
      </c>
      <c r="H172" s="90" t="s">
        <v>100</v>
      </c>
      <c r="I172" s="91">
        <v>147651</v>
      </c>
      <c r="J172" s="91">
        <v>2913</v>
      </c>
      <c r="K172" s="91">
        <v>0</v>
      </c>
      <c r="L172" s="91">
        <v>4301.0736299999999</v>
      </c>
      <c r="M172" s="86">
        <v>7.7000000000000002E-3</v>
      </c>
      <c r="N172" s="86">
        <f t="shared" si="2"/>
        <v>9.8810236857701812E-4</v>
      </c>
      <c r="O172" s="86">
        <f>L172/'סכום נכסי הקרן'!$C$42</f>
        <v>1.8049447549965561E-4</v>
      </c>
    </row>
    <row r="173" spans="2:15" s="85" customFormat="1">
      <c r="B173" s="90" t="s">
        <v>2323</v>
      </c>
      <c r="C173" s="90" t="s">
        <v>2324</v>
      </c>
      <c r="D173" s="90" t="s">
        <v>98</v>
      </c>
      <c r="E173" s="90" t="s">
        <v>121</v>
      </c>
      <c r="F173" s="90" t="s">
        <v>1576</v>
      </c>
      <c r="G173" s="90" t="s">
        <v>823</v>
      </c>
      <c r="H173" s="90" t="s">
        <v>100</v>
      </c>
      <c r="I173" s="91">
        <v>26754</v>
      </c>
      <c r="J173" s="91">
        <v>207</v>
      </c>
      <c r="K173" s="91">
        <v>0</v>
      </c>
      <c r="L173" s="91">
        <v>55.380780000000001</v>
      </c>
      <c r="M173" s="86">
        <v>1E-4</v>
      </c>
      <c r="N173" s="86">
        <f t="shared" si="2"/>
        <v>1.2722841922527784E-5</v>
      </c>
      <c r="O173" s="86">
        <f>L173/'סכום נכסי הקרן'!$C$42</f>
        <v>2.3240534105578234E-6</v>
      </c>
    </row>
    <row r="174" spans="2:15" s="85" customFormat="1">
      <c r="B174" s="90" t="s">
        <v>2325</v>
      </c>
      <c r="C174" s="90" t="s">
        <v>2326</v>
      </c>
      <c r="D174" s="90" t="s">
        <v>98</v>
      </c>
      <c r="E174" s="90" t="s">
        <v>121</v>
      </c>
      <c r="F174" s="90" t="s">
        <v>1655</v>
      </c>
      <c r="G174" s="90" t="s">
        <v>823</v>
      </c>
      <c r="H174" s="90" t="s">
        <v>100</v>
      </c>
      <c r="I174" s="91">
        <v>16345</v>
      </c>
      <c r="J174" s="91">
        <v>1880</v>
      </c>
      <c r="K174" s="91">
        <v>0</v>
      </c>
      <c r="L174" s="91">
        <v>307.286</v>
      </c>
      <c r="M174" s="86">
        <v>1.1999999999999999E-3</v>
      </c>
      <c r="N174" s="86">
        <f t="shared" si="2"/>
        <v>7.0594007578186378E-5</v>
      </c>
      <c r="O174" s="86">
        <f>L174/'סכום נכסי הקרן'!$C$42</f>
        <v>1.2895251318538152E-5</v>
      </c>
    </row>
    <row r="175" spans="2:15" s="85" customFormat="1">
      <c r="B175" s="90" t="s">
        <v>2327</v>
      </c>
      <c r="C175" s="90" t="s">
        <v>2328</v>
      </c>
      <c r="D175" s="90" t="s">
        <v>98</v>
      </c>
      <c r="E175" s="90" t="s">
        <v>121</v>
      </c>
      <c r="F175" s="90" t="s">
        <v>2329</v>
      </c>
      <c r="G175" s="90" t="s">
        <v>762</v>
      </c>
      <c r="H175" s="90" t="s">
        <v>100</v>
      </c>
      <c r="I175" s="91">
        <v>438000</v>
      </c>
      <c r="J175" s="91">
        <v>10400</v>
      </c>
      <c r="K175" s="91">
        <v>0</v>
      </c>
      <c r="L175" s="91">
        <v>45552</v>
      </c>
      <c r="M175" s="86">
        <v>0.1095</v>
      </c>
      <c r="N175" s="86">
        <f t="shared" si="2"/>
        <v>1.0464838076585155E-2</v>
      </c>
      <c r="O175" s="86">
        <f>L175/'סכום נכסי הקרן'!$C$42</f>
        <v>1.9115888392639102E-3</v>
      </c>
    </row>
    <row r="176" spans="2:15" s="85" customFormat="1">
      <c r="B176" s="90" t="s">
        <v>2330</v>
      </c>
      <c r="C176" s="90" t="s">
        <v>2331</v>
      </c>
      <c r="D176" s="90" t="s">
        <v>98</v>
      </c>
      <c r="E176" s="90" t="s">
        <v>121</v>
      </c>
      <c r="F176" s="90" t="s">
        <v>2332</v>
      </c>
      <c r="G176" s="90" t="s">
        <v>762</v>
      </c>
      <c r="H176" s="90" t="s">
        <v>100</v>
      </c>
      <c r="I176" s="91">
        <v>3508620</v>
      </c>
      <c r="J176" s="91">
        <v>100</v>
      </c>
      <c r="K176" s="91">
        <v>0</v>
      </c>
      <c r="L176" s="91">
        <v>3508.62</v>
      </c>
      <c r="M176" s="86">
        <v>1.37E-2</v>
      </c>
      <c r="N176" s="86">
        <f t="shared" si="2"/>
        <v>8.0604891491631997E-4</v>
      </c>
      <c r="O176" s="86">
        <f>L176/'סכום נכסי הקרן'!$C$42</f>
        <v>1.4723917354272348E-4</v>
      </c>
    </row>
    <row r="177" spans="2:15" s="85" customFormat="1">
      <c r="B177" s="90" t="s">
        <v>2333</v>
      </c>
      <c r="C177" s="90" t="s">
        <v>2334</v>
      </c>
      <c r="D177" s="90" t="s">
        <v>98</v>
      </c>
      <c r="E177" s="90" t="s">
        <v>121</v>
      </c>
      <c r="F177" s="90" t="s">
        <v>2335</v>
      </c>
      <c r="G177" s="90" t="s">
        <v>762</v>
      </c>
      <c r="H177" s="90" t="s">
        <v>100</v>
      </c>
      <c r="I177" s="91">
        <v>1467559</v>
      </c>
      <c r="J177" s="91">
        <v>579.79999999999995</v>
      </c>
      <c r="K177" s="91">
        <v>0</v>
      </c>
      <c r="L177" s="91">
        <v>8508.9070819999997</v>
      </c>
      <c r="M177" s="86">
        <v>6.1999999999999998E-3</v>
      </c>
      <c r="N177" s="86">
        <f t="shared" si="2"/>
        <v>1.9547843085229778E-3</v>
      </c>
      <c r="O177" s="86">
        <f>L177/'סכום נכסי הקרן'!$C$42</f>
        <v>3.5707612865044003E-4</v>
      </c>
    </row>
    <row r="178" spans="2:15" s="85" customFormat="1">
      <c r="B178" s="90" t="s">
        <v>2336</v>
      </c>
      <c r="C178" s="90" t="s">
        <v>2337</v>
      </c>
      <c r="D178" s="90" t="s">
        <v>98</v>
      </c>
      <c r="E178" s="90" t="s">
        <v>121</v>
      </c>
      <c r="F178" s="90" t="s">
        <v>2338</v>
      </c>
      <c r="G178" s="90" t="s">
        <v>762</v>
      </c>
      <c r="H178" s="90" t="s">
        <v>100</v>
      </c>
      <c r="I178" s="91">
        <v>79959</v>
      </c>
      <c r="J178" s="91">
        <v>10770</v>
      </c>
      <c r="K178" s="91">
        <v>0</v>
      </c>
      <c r="L178" s="91">
        <v>8611.5843000000004</v>
      </c>
      <c r="M178" s="86">
        <v>7.6E-3</v>
      </c>
      <c r="N178" s="86">
        <f t="shared" si="2"/>
        <v>1.9783727450466046E-3</v>
      </c>
      <c r="O178" s="86">
        <f>L178/'סכום נכסי הקרן'!$C$42</f>
        <v>3.6138497620873534E-4</v>
      </c>
    </row>
    <row r="179" spans="2:15" s="85" customFormat="1">
      <c r="B179" s="90" t="s">
        <v>2339</v>
      </c>
      <c r="C179" s="90" t="s">
        <v>2340</v>
      </c>
      <c r="D179" s="90" t="s">
        <v>98</v>
      </c>
      <c r="E179" s="90" t="s">
        <v>121</v>
      </c>
      <c r="F179" s="90" t="s">
        <v>778</v>
      </c>
      <c r="G179" s="90" t="s">
        <v>762</v>
      </c>
      <c r="H179" s="90" t="s">
        <v>100</v>
      </c>
      <c r="I179" s="91">
        <v>3288500</v>
      </c>
      <c r="J179" s="91">
        <v>943</v>
      </c>
      <c r="K179" s="91">
        <v>0</v>
      </c>
      <c r="L179" s="91">
        <v>31010.555</v>
      </c>
      <c r="M179" s="86">
        <v>3.56E-2</v>
      </c>
      <c r="N179" s="86">
        <f t="shared" si="2"/>
        <v>7.1241753762741082E-3</v>
      </c>
      <c r="O179" s="86">
        <f>L179/'סכום נכסי הקרן'!$C$42</f>
        <v>1.3013573682248781E-3</v>
      </c>
    </row>
    <row r="180" spans="2:15" s="85" customFormat="1">
      <c r="B180" s="90" t="s">
        <v>2341</v>
      </c>
      <c r="C180" s="90" t="s">
        <v>2342</v>
      </c>
      <c r="D180" s="90" t="s">
        <v>98</v>
      </c>
      <c r="E180" s="90" t="s">
        <v>121</v>
      </c>
      <c r="F180" s="90" t="s">
        <v>2343</v>
      </c>
      <c r="G180" s="90" t="s">
        <v>762</v>
      </c>
      <c r="H180" s="90" t="s">
        <v>100</v>
      </c>
      <c r="I180" s="91">
        <v>71287</v>
      </c>
      <c r="J180" s="91">
        <v>3086</v>
      </c>
      <c r="K180" s="91">
        <v>22.81184</v>
      </c>
      <c r="L180" s="91">
        <v>2222.7286600000002</v>
      </c>
      <c r="M180" s="86">
        <v>4.3E-3</v>
      </c>
      <c r="N180" s="86">
        <f t="shared" si="2"/>
        <v>5.1063609753874918E-4</v>
      </c>
      <c r="O180" s="86">
        <f>L180/'סכום נכסי הקרן'!$C$42</f>
        <v>9.3276767192835159E-5</v>
      </c>
    </row>
    <row r="181" spans="2:15" s="85" customFormat="1">
      <c r="B181" s="90" t="s">
        <v>2344</v>
      </c>
      <c r="C181" s="90" t="s">
        <v>2345</v>
      </c>
      <c r="D181" s="90" t="s">
        <v>98</v>
      </c>
      <c r="E181" s="90" t="s">
        <v>121</v>
      </c>
      <c r="F181" s="90" t="s">
        <v>2346</v>
      </c>
      <c r="G181" s="90" t="s">
        <v>2086</v>
      </c>
      <c r="H181" s="90" t="s">
        <v>100</v>
      </c>
      <c r="I181" s="91">
        <v>316303.59999999998</v>
      </c>
      <c r="J181" s="91">
        <v>419</v>
      </c>
      <c r="K181" s="91">
        <v>0</v>
      </c>
      <c r="L181" s="91">
        <v>1325.3120839999999</v>
      </c>
      <c r="M181" s="86">
        <v>2.23E-2</v>
      </c>
      <c r="N181" s="86">
        <f t="shared" si="2"/>
        <v>3.0446909817355162E-4</v>
      </c>
      <c r="O181" s="86">
        <f>L181/'סכום נכסי הקרן'!$C$42</f>
        <v>5.5616697144274537E-5</v>
      </c>
    </row>
    <row r="182" spans="2:15" s="85" customFormat="1">
      <c r="B182" s="90" t="s">
        <v>2347</v>
      </c>
      <c r="C182" s="90" t="s">
        <v>2348</v>
      </c>
      <c r="D182" s="90" t="s">
        <v>98</v>
      </c>
      <c r="E182" s="90" t="s">
        <v>121</v>
      </c>
      <c r="F182" s="90" t="s">
        <v>2349</v>
      </c>
      <c r="G182" s="90" t="s">
        <v>2086</v>
      </c>
      <c r="H182" s="90" t="s">
        <v>100</v>
      </c>
      <c r="I182" s="91">
        <v>1387460</v>
      </c>
      <c r="J182" s="91">
        <v>78.3</v>
      </c>
      <c r="K182" s="91">
        <v>0</v>
      </c>
      <c r="L182" s="91">
        <v>1086.3811800000001</v>
      </c>
      <c r="M182" s="86">
        <v>3.9600000000000003E-2</v>
      </c>
      <c r="N182" s="86">
        <f t="shared" si="2"/>
        <v>2.4957857257967847E-4</v>
      </c>
      <c r="O182" s="86">
        <f>L182/'סכום נכסי הקרן'!$C$42</f>
        <v>4.5589966167772157E-5</v>
      </c>
    </row>
    <row r="183" spans="2:15" s="85" customFormat="1">
      <c r="B183" s="90" t="s">
        <v>2350</v>
      </c>
      <c r="C183" s="90" t="s">
        <v>2351</v>
      </c>
      <c r="D183" s="90" t="s">
        <v>98</v>
      </c>
      <c r="E183" s="90" t="s">
        <v>121</v>
      </c>
      <c r="F183" s="90" t="s">
        <v>2352</v>
      </c>
      <c r="G183" s="90" t="s">
        <v>2086</v>
      </c>
      <c r="H183" s="90" t="s">
        <v>100</v>
      </c>
      <c r="I183" s="91">
        <v>50000</v>
      </c>
      <c r="J183" s="91">
        <v>732.7</v>
      </c>
      <c r="K183" s="91">
        <v>0</v>
      </c>
      <c r="L183" s="91">
        <v>366.35</v>
      </c>
      <c r="M183" s="86">
        <v>1.09E-2</v>
      </c>
      <c r="N183" s="86">
        <f t="shared" si="2"/>
        <v>8.4163009952515185E-5</v>
      </c>
      <c r="O183" s="86">
        <f>L183/'סכום נכסי הקרן'!$C$42</f>
        <v>1.5373870988416173E-5</v>
      </c>
    </row>
    <row r="184" spans="2:15" s="85" customFormat="1">
      <c r="B184" s="90" t="s">
        <v>2353</v>
      </c>
      <c r="C184" s="90" t="s">
        <v>2354</v>
      </c>
      <c r="D184" s="90" t="s">
        <v>98</v>
      </c>
      <c r="E184" s="90" t="s">
        <v>121</v>
      </c>
      <c r="F184" s="90" t="s">
        <v>2355</v>
      </c>
      <c r="G184" s="90" t="s">
        <v>1980</v>
      </c>
      <c r="H184" s="90" t="s">
        <v>100</v>
      </c>
      <c r="I184" s="91">
        <v>600000</v>
      </c>
      <c r="J184" s="91">
        <v>345</v>
      </c>
      <c r="K184" s="91">
        <v>0</v>
      </c>
      <c r="L184" s="91">
        <v>2070</v>
      </c>
      <c r="M184" s="86">
        <v>0.1487</v>
      </c>
      <c r="N184" s="86">
        <f t="shared" si="2"/>
        <v>4.7554914863301879E-4</v>
      </c>
      <c r="O184" s="86">
        <f>L184/'סכום נכסי הקרן'!$C$42</f>
        <v>8.6867511794790433E-5</v>
      </c>
    </row>
    <row r="185" spans="2:15" s="85" customFormat="1">
      <c r="B185" s="90" t="s">
        <v>2356</v>
      </c>
      <c r="C185" s="90" t="s">
        <v>2357</v>
      </c>
      <c r="D185" s="90" t="s">
        <v>98</v>
      </c>
      <c r="E185" s="90" t="s">
        <v>121</v>
      </c>
      <c r="F185" s="90" t="s">
        <v>2358</v>
      </c>
      <c r="G185" s="90" t="s">
        <v>1980</v>
      </c>
      <c r="H185" s="90" t="s">
        <v>100</v>
      </c>
      <c r="I185" s="91">
        <v>412998</v>
      </c>
      <c r="J185" s="91">
        <v>453.9</v>
      </c>
      <c r="K185" s="91">
        <v>0</v>
      </c>
      <c r="L185" s="91">
        <v>1874.5979219999999</v>
      </c>
      <c r="M185" s="86">
        <v>3.3500000000000002E-2</v>
      </c>
      <c r="N185" s="86">
        <f t="shared" si="2"/>
        <v>4.3065866948614788E-4</v>
      </c>
      <c r="O185" s="86">
        <f>L185/'סכום נכסי הקרן'!$C$42</f>
        <v>7.8667467197982921E-5</v>
      </c>
    </row>
    <row r="186" spans="2:15" s="85" customFormat="1">
      <c r="B186" s="90" t="s">
        <v>2359</v>
      </c>
      <c r="C186" s="90" t="s">
        <v>2360</v>
      </c>
      <c r="D186" s="90" t="s">
        <v>98</v>
      </c>
      <c r="E186" s="90" t="s">
        <v>121</v>
      </c>
      <c r="F186" s="90" t="s">
        <v>2361</v>
      </c>
      <c r="G186" s="90" t="s">
        <v>1980</v>
      </c>
      <c r="H186" s="90" t="s">
        <v>100</v>
      </c>
      <c r="I186" s="91">
        <v>301590.45</v>
      </c>
      <c r="J186" s="91">
        <v>86.3</v>
      </c>
      <c r="K186" s="91">
        <v>0</v>
      </c>
      <c r="L186" s="91">
        <v>260.27255835</v>
      </c>
      <c r="M186" s="86">
        <v>2.0999999999999999E-3</v>
      </c>
      <c r="N186" s="86">
        <f t="shared" si="2"/>
        <v>5.9793426828927632E-5</v>
      </c>
      <c r="O186" s="86">
        <f>L186/'סכום נכסי הקרן'!$C$42</f>
        <v>1.0922333107405269E-5</v>
      </c>
    </row>
    <row r="187" spans="2:15" s="85" customFormat="1">
      <c r="B187" s="90" t="s">
        <v>2362</v>
      </c>
      <c r="C187" s="90" t="s">
        <v>2363</v>
      </c>
      <c r="D187" s="90" t="s">
        <v>98</v>
      </c>
      <c r="E187" s="90" t="s">
        <v>121</v>
      </c>
      <c r="F187" s="90" t="s">
        <v>2364</v>
      </c>
      <c r="G187" s="90" t="s">
        <v>646</v>
      </c>
      <c r="H187" s="90" t="s">
        <v>100</v>
      </c>
      <c r="I187" s="91">
        <v>103019</v>
      </c>
      <c r="J187" s="91">
        <v>2119</v>
      </c>
      <c r="K187" s="91">
        <v>0</v>
      </c>
      <c r="L187" s="91">
        <v>2182.9726099999998</v>
      </c>
      <c r="M187" s="86">
        <v>6.7999999999999996E-3</v>
      </c>
      <c r="N187" s="86">
        <f t="shared" si="2"/>
        <v>5.01502785591642E-4</v>
      </c>
      <c r="O187" s="86">
        <f>L187/'סכום נכסי הקרן'!$C$42</f>
        <v>9.1608405288347568E-5</v>
      </c>
    </row>
    <row r="188" spans="2:15" s="85" customFormat="1">
      <c r="B188" s="90" t="s">
        <v>2365</v>
      </c>
      <c r="C188" s="90" t="s">
        <v>2366</v>
      </c>
      <c r="D188" s="90" t="s">
        <v>98</v>
      </c>
      <c r="E188" s="90" t="s">
        <v>121</v>
      </c>
      <c r="F188" s="90" t="s">
        <v>2367</v>
      </c>
      <c r="G188" s="90" t="s">
        <v>646</v>
      </c>
      <c r="H188" s="90" t="s">
        <v>100</v>
      </c>
      <c r="I188" s="91">
        <v>35225</v>
      </c>
      <c r="J188" s="91">
        <v>2549</v>
      </c>
      <c r="K188" s="91">
        <v>0</v>
      </c>
      <c r="L188" s="91">
        <v>897.88525000000004</v>
      </c>
      <c r="M188" s="86">
        <v>1.5E-3</v>
      </c>
      <c r="N188" s="86">
        <f t="shared" si="2"/>
        <v>2.0627466966552911E-4</v>
      </c>
      <c r="O188" s="86">
        <f>L188/'סכום נכסי הקרן'!$C$42</f>
        <v>3.7679737944320467E-5</v>
      </c>
    </row>
    <row r="189" spans="2:15" s="85" customFormat="1">
      <c r="B189" s="90" t="s">
        <v>2368</v>
      </c>
      <c r="C189" s="90" t="s">
        <v>2369</v>
      </c>
      <c r="D189" s="90" t="s">
        <v>98</v>
      </c>
      <c r="E189" s="90" t="s">
        <v>121</v>
      </c>
      <c r="F189" s="90" t="s">
        <v>2370</v>
      </c>
      <c r="G189" s="90" t="s">
        <v>646</v>
      </c>
      <c r="H189" s="90" t="s">
        <v>100</v>
      </c>
      <c r="I189" s="91">
        <v>5689</v>
      </c>
      <c r="J189" s="91">
        <v>36110</v>
      </c>
      <c r="K189" s="91">
        <v>0</v>
      </c>
      <c r="L189" s="91">
        <v>2054.2979</v>
      </c>
      <c r="M189" s="86">
        <v>5.0000000000000001E-4</v>
      </c>
      <c r="N189" s="86">
        <f t="shared" si="2"/>
        <v>4.719418441466659E-4</v>
      </c>
      <c r="O189" s="86">
        <f>L189/'סכום נכסי הקרן'!$C$42</f>
        <v>8.6208573458098186E-5</v>
      </c>
    </row>
    <row r="190" spans="2:15" s="85" customFormat="1">
      <c r="B190" s="90" t="s">
        <v>2371</v>
      </c>
      <c r="C190" s="90" t="s">
        <v>2372</v>
      </c>
      <c r="D190" s="90" t="s">
        <v>98</v>
      </c>
      <c r="E190" s="90" t="s">
        <v>121</v>
      </c>
      <c r="F190" s="90" t="s">
        <v>1647</v>
      </c>
      <c r="G190" s="90" t="s">
        <v>646</v>
      </c>
      <c r="H190" s="90" t="s">
        <v>100</v>
      </c>
      <c r="I190" s="91">
        <v>298706</v>
      </c>
      <c r="J190" s="91">
        <v>605.4</v>
      </c>
      <c r="K190" s="91">
        <v>0</v>
      </c>
      <c r="L190" s="91">
        <v>1808.3661239999999</v>
      </c>
      <c r="M190" s="86">
        <v>3.5000000000000001E-3</v>
      </c>
      <c r="N190" s="86">
        <f t="shared" si="2"/>
        <v>4.1544298100724253E-4</v>
      </c>
      <c r="O190" s="86">
        <f>L190/'סכום נכסי הקרן'!$C$42</f>
        <v>7.5888051017328236E-5</v>
      </c>
    </row>
    <row r="191" spans="2:15" s="85" customFormat="1">
      <c r="B191" s="90" t="s">
        <v>2373</v>
      </c>
      <c r="C191" s="90" t="s">
        <v>2374</v>
      </c>
      <c r="D191" s="90" t="s">
        <v>98</v>
      </c>
      <c r="E191" s="90" t="s">
        <v>121</v>
      </c>
      <c r="F191" s="90" t="s">
        <v>2375</v>
      </c>
      <c r="G191" s="90" t="s">
        <v>646</v>
      </c>
      <c r="H191" s="90" t="s">
        <v>100</v>
      </c>
      <c r="I191" s="91">
        <v>46642</v>
      </c>
      <c r="J191" s="91">
        <v>1742</v>
      </c>
      <c r="K191" s="91">
        <v>7.0188800000000002</v>
      </c>
      <c r="L191" s="91">
        <v>819.52251999999999</v>
      </c>
      <c r="M191" s="86">
        <v>2.7000000000000001E-3</v>
      </c>
      <c r="N191" s="86">
        <f t="shared" si="2"/>
        <v>1.8827209501042806E-4</v>
      </c>
      <c r="O191" s="86">
        <f>L191/'סכום נכסי הקרן'!$C$42</f>
        <v>3.4391247426181828E-5</v>
      </c>
    </row>
    <row r="192" spans="2:15" s="85" customFormat="1">
      <c r="B192" s="90" t="s">
        <v>2376</v>
      </c>
      <c r="C192" s="90" t="s">
        <v>2377</v>
      </c>
      <c r="D192" s="90" t="s">
        <v>98</v>
      </c>
      <c r="E192" s="90" t="s">
        <v>121</v>
      </c>
      <c r="F192" s="90" t="s">
        <v>1644</v>
      </c>
      <c r="G192" s="90" t="s">
        <v>1101</v>
      </c>
      <c r="H192" s="90" t="s">
        <v>100</v>
      </c>
      <c r="I192" s="91">
        <v>17006</v>
      </c>
      <c r="J192" s="91">
        <v>9732</v>
      </c>
      <c r="K192" s="91">
        <v>0</v>
      </c>
      <c r="L192" s="91">
        <v>1655.0239200000001</v>
      </c>
      <c r="M192" s="86">
        <v>1.2999999999999999E-3</v>
      </c>
      <c r="N192" s="86">
        <f t="shared" si="2"/>
        <v>3.8021508025279295E-4</v>
      </c>
      <c r="O192" s="86">
        <f>L192/'סכום נכסי הקרן'!$C$42</f>
        <v>6.9453048256647499E-5</v>
      </c>
    </row>
    <row r="193" spans="2:15" s="85" customFormat="1">
      <c r="B193" s="90" t="s">
        <v>2378</v>
      </c>
      <c r="C193" s="90" t="s">
        <v>2379</v>
      </c>
      <c r="D193" s="90" t="s">
        <v>98</v>
      </c>
      <c r="E193" s="90" t="s">
        <v>121</v>
      </c>
      <c r="F193" s="90" t="s">
        <v>2380</v>
      </c>
      <c r="G193" s="90" t="s">
        <v>971</v>
      </c>
      <c r="H193" s="90" t="s">
        <v>100</v>
      </c>
      <c r="I193" s="91">
        <v>45809</v>
      </c>
      <c r="J193" s="91">
        <v>1905</v>
      </c>
      <c r="K193" s="91">
        <v>0</v>
      </c>
      <c r="L193" s="91">
        <v>872.66144999999995</v>
      </c>
      <c r="M193" s="86">
        <v>2.8999999999999998E-3</v>
      </c>
      <c r="N193" s="86">
        <f t="shared" si="2"/>
        <v>2.0047990801563075E-4</v>
      </c>
      <c r="O193" s="86">
        <f>L193/'סכום נכסי הקרן'!$C$42</f>
        <v>3.6621221642866631E-5</v>
      </c>
    </row>
    <row r="194" spans="2:15" s="85" customFormat="1">
      <c r="B194" s="90" t="s">
        <v>2381</v>
      </c>
      <c r="C194" s="90" t="s">
        <v>2382</v>
      </c>
      <c r="D194" s="90" t="s">
        <v>98</v>
      </c>
      <c r="E194" s="90" t="s">
        <v>121</v>
      </c>
      <c r="F194" s="90" t="s">
        <v>2383</v>
      </c>
      <c r="G194" s="90" t="s">
        <v>971</v>
      </c>
      <c r="H194" s="90" t="s">
        <v>100</v>
      </c>
      <c r="I194" s="91">
        <v>144719</v>
      </c>
      <c r="J194" s="91">
        <v>3707</v>
      </c>
      <c r="K194" s="91">
        <v>0</v>
      </c>
      <c r="L194" s="91">
        <v>5364.73333</v>
      </c>
      <c r="M194" s="86">
        <v>1.4500000000000001E-2</v>
      </c>
      <c r="N194" s="86">
        <f t="shared" si="2"/>
        <v>1.2324610472099903E-3</v>
      </c>
      <c r="O194" s="86">
        <f>L194/'סכום נכסי הקרן'!$C$42</f>
        <v>2.2513093517858955E-4</v>
      </c>
    </row>
    <row r="195" spans="2:15" s="85" customFormat="1">
      <c r="B195" s="90" t="s">
        <v>2384</v>
      </c>
      <c r="C195" s="90" t="s">
        <v>2385</v>
      </c>
      <c r="D195" s="90" t="s">
        <v>98</v>
      </c>
      <c r="E195" s="90" t="s">
        <v>121</v>
      </c>
      <c r="F195" s="90" t="s">
        <v>2386</v>
      </c>
      <c r="G195" s="90" t="s">
        <v>971</v>
      </c>
      <c r="H195" s="90" t="s">
        <v>100</v>
      </c>
      <c r="I195" s="91">
        <v>7513</v>
      </c>
      <c r="J195" s="91">
        <v>17960</v>
      </c>
      <c r="K195" s="91">
        <v>0</v>
      </c>
      <c r="L195" s="91">
        <v>1349.3348000000001</v>
      </c>
      <c r="M195" s="86">
        <v>2.3E-3</v>
      </c>
      <c r="N195" s="86">
        <f t="shared" si="2"/>
        <v>3.0998793012604092E-4</v>
      </c>
      <c r="O195" s="86">
        <f>L195/'סכום נכסי הקרן'!$C$42</f>
        <v>5.6624809977836334E-5</v>
      </c>
    </row>
    <row r="196" spans="2:15" s="85" customFormat="1">
      <c r="B196" s="90" t="s">
        <v>2387</v>
      </c>
      <c r="C196" s="90" t="s">
        <v>2388</v>
      </c>
      <c r="D196" s="90" t="s">
        <v>98</v>
      </c>
      <c r="E196" s="90" t="s">
        <v>121</v>
      </c>
      <c r="F196" s="90" t="s">
        <v>2389</v>
      </c>
      <c r="G196" s="90" t="s">
        <v>971</v>
      </c>
      <c r="H196" s="90" t="s">
        <v>100</v>
      </c>
      <c r="I196" s="91">
        <v>4569</v>
      </c>
      <c r="J196" s="91">
        <v>22680</v>
      </c>
      <c r="K196" s="91">
        <v>0</v>
      </c>
      <c r="L196" s="91">
        <v>1036.2492</v>
      </c>
      <c r="M196" s="86">
        <v>1.1999999999999999E-3</v>
      </c>
      <c r="N196" s="86">
        <f t="shared" si="2"/>
        <v>2.3806155788968445E-4</v>
      </c>
      <c r="O196" s="86">
        <f>L196/'סכום נכסי הקרן'!$C$42</f>
        <v>4.3486178552339204E-5</v>
      </c>
    </row>
    <row r="197" spans="2:15" s="85" customFormat="1">
      <c r="B197" s="90" t="s">
        <v>2390</v>
      </c>
      <c r="C197" s="90" t="s">
        <v>2391</v>
      </c>
      <c r="D197" s="90" t="s">
        <v>98</v>
      </c>
      <c r="E197" s="90" t="s">
        <v>121</v>
      </c>
      <c r="F197" s="90" t="s">
        <v>2392</v>
      </c>
      <c r="G197" s="90" t="s">
        <v>971</v>
      </c>
      <c r="H197" s="90" t="s">
        <v>100</v>
      </c>
      <c r="I197" s="91">
        <v>11487</v>
      </c>
      <c r="J197" s="91">
        <v>8502</v>
      </c>
      <c r="K197" s="91">
        <v>22.832380000000001</v>
      </c>
      <c r="L197" s="91">
        <v>999.45712000000003</v>
      </c>
      <c r="M197" s="86">
        <v>8.9999999999999998E-4</v>
      </c>
      <c r="N197" s="86">
        <f t="shared" si="2"/>
        <v>2.2960917029527E-4</v>
      </c>
      <c r="O197" s="86">
        <f>L197/'סכום נכסי הקרן'!$C$42</f>
        <v>4.1942199594196754E-5</v>
      </c>
    </row>
    <row r="198" spans="2:15" s="85" customFormat="1">
      <c r="B198" s="90" t="s">
        <v>2393</v>
      </c>
      <c r="C198" s="90" t="s">
        <v>2394</v>
      </c>
      <c r="D198" s="90" t="s">
        <v>98</v>
      </c>
      <c r="E198" s="90" t="s">
        <v>121</v>
      </c>
      <c r="F198" s="90" t="s">
        <v>2395</v>
      </c>
      <c r="G198" s="90" t="s">
        <v>2396</v>
      </c>
      <c r="H198" s="90" t="s">
        <v>100</v>
      </c>
      <c r="I198" s="91">
        <v>120000</v>
      </c>
      <c r="J198" s="91">
        <v>2800</v>
      </c>
      <c r="K198" s="91">
        <v>0</v>
      </c>
      <c r="L198" s="91">
        <v>3360</v>
      </c>
      <c r="M198" s="86">
        <v>4.0000000000000001E-3</v>
      </c>
      <c r="N198" s="86">
        <f t="shared" si="2"/>
        <v>7.7190586444779864E-4</v>
      </c>
      <c r="O198" s="86">
        <f>L198/'סכום נכסי הקרן'!$C$42</f>
        <v>1.410023379857468E-4</v>
      </c>
    </row>
    <row r="199" spans="2:15" s="85" customFormat="1">
      <c r="B199" s="90" t="s">
        <v>2397</v>
      </c>
      <c r="C199" s="90" t="s">
        <v>2398</v>
      </c>
      <c r="D199" s="90" t="s">
        <v>98</v>
      </c>
      <c r="E199" s="90" t="s">
        <v>121</v>
      </c>
      <c r="F199" s="90" t="s">
        <v>2399</v>
      </c>
      <c r="G199" s="90" t="s">
        <v>2396</v>
      </c>
      <c r="H199" s="90" t="s">
        <v>100</v>
      </c>
      <c r="I199" s="91">
        <v>378173</v>
      </c>
      <c r="J199" s="91">
        <v>299.7</v>
      </c>
      <c r="K199" s="91">
        <v>0</v>
      </c>
      <c r="L199" s="91">
        <v>1133.3844810000001</v>
      </c>
      <c r="M199" s="86">
        <v>3.7000000000000002E-3</v>
      </c>
      <c r="N199" s="86">
        <f t="shared" si="2"/>
        <v>2.603768236779835E-4</v>
      </c>
      <c r="O199" s="86">
        <f>L199/'סכום נכסי הקרן'!$C$42</f>
        <v>4.7562458826714947E-5</v>
      </c>
    </row>
    <row r="200" spans="2:15" s="85" customFormat="1">
      <c r="B200" s="90" t="s">
        <v>2400</v>
      </c>
      <c r="C200" s="90" t="s">
        <v>2401</v>
      </c>
      <c r="D200" s="90" t="s">
        <v>98</v>
      </c>
      <c r="E200" s="90" t="s">
        <v>121</v>
      </c>
      <c r="F200" s="90" t="s">
        <v>2402</v>
      </c>
      <c r="G200" s="90" t="s">
        <v>2396</v>
      </c>
      <c r="H200" s="90" t="s">
        <v>100</v>
      </c>
      <c r="I200" s="91">
        <v>173146</v>
      </c>
      <c r="J200" s="91">
        <v>302.8</v>
      </c>
      <c r="K200" s="91">
        <v>0</v>
      </c>
      <c r="L200" s="91">
        <v>524.28608799999995</v>
      </c>
      <c r="M200" s="86">
        <v>6.4999999999999997E-3</v>
      </c>
      <c r="N200" s="86">
        <f t="shared" si="2"/>
        <v>1.2044628154035553E-4</v>
      </c>
      <c r="O200" s="86">
        <f>L200/'סכום נכסי הקרן'!$C$42</f>
        <v>2.2001656006369342E-5</v>
      </c>
    </row>
    <row r="201" spans="2:15" s="85" customFormat="1">
      <c r="B201" s="90" t="s">
        <v>2403</v>
      </c>
      <c r="C201" s="90" t="s">
        <v>2404</v>
      </c>
      <c r="D201" s="90" t="s">
        <v>98</v>
      </c>
      <c r="E201" s="90" t="s">
        <v>121</v>
      </c>
      <c r="F201" s="90" t="s">
        <v>2405</v>
      </c>
      <c r="G201" s="90" t="s">
        <v>2396</v>
      </c>
      <c r="H201" s="90" t="s">
        <v>100</v>
      </c>
      <c r="I201" s="91">
        <v>27854</v>
      </c>
      <c r="J201" s="91">
        <v>1984</v>
      </c>
      <c r="K201" s="91">
        <v>0</v>
      </c>
      <c r="L201" s="91">
        <v>552.62336000000005</v>
      </c>
      <c r="M201" s="86">
        <v>8.0000000000000004E-4</v>
      </c>
      <c r="N201" s="86">
        <f t="shared" si="2"/>
        <v>1.2695631321870448E-4</v>
      </c>
      <c r="O201" s="86">
        <f>L201/'סכום נכסי הקרן'!$C$42</f>
        <v>2.3190829102839E-5</v>
      </c>
    </row>
    <row r="202" spans="2:15" s="85" customFormat="1">
      <c r="B202" s="90" t="s">
        <v>2406</v>
      </c>
      <c r="C202" s="90" t="s">
        <v>2407</v>
      </c>
      <c r="D202" s="90" t="s">
        <v>98</v>
      </c>
      <c r="E202" s="90" t="s">
        <v>121</v>
      </c>
      <c r="F202" s="90" t="s">
        <v>2408</v>
      </c>
      <c r="G202" s="90" t="s">
        <v>2396</v>
      </c>
      <c r="H202" s="90" t="s">
        <v>100</v>
      </c>
      <c r="I202" s="91">
        <v>81715</v>
      </c>
      <c r="J202" s="91">
        <v>1131</v>
      </c>
      <c r="K202" s="91">
        <v>0</v>
      </c>
      <c r="L202" s="91">
        <v>924.19664999999998</v>
      </c>
      <c r="M202" s="86">
        <v>1.8E-3</v>
      </c>
      <c r="N202" s="86">
        <f t="shared" si="2"/>
        <v>2.1231928989226475E-4</v>
      </c>
      <c r="O202" s="86">
        <f>L202/'סכום נכסי הקרן'!$C$42</f>
        <v>3.8783895359700875E-5</v>
      </c>
    </row>
    <row r="203" spans="2:15" s="85" customFormat="1">
      <c r="B203" s="90" t="s">
        <v>2409</v>
      </c>
      <c r="C203" s="90">
        <v>10810740</v>
      </c>
      <c r="D203" s="90" t="s">
        <v>98</v>
      </c>
      <c r="E203" s="90" t="s">
        <v>121</v>
      </c>
      <c r="F203" s="90" t="s">
        <v>2410</v>
      </c>
      <c r="G203" s="90" t="s">
        <v>1471</v>
      </c>
      <c r="H203" s="90" t="s">
        <v>100</v>
      </c>
      <c r="I203" s="91">
        <v>14370</v>
      </c>
      <c r="J203" s="91">
        <f>L203*1000/I203*100</f>
        <v>10916.065573770495</v>
      </c>
      <c r="K203" s="91">
        <v>0</v>
      </c>
      <c r="L203" s="91">
        <f>1648.239-79.6003770491801</f>
        <v>1568.63862295082</v>
      </c>
      <c r="M203" s="86">
        <v>8.9999999999999998E-4</v>
      </c>
      <c r="N203" s="86">
        <f t="shared" si="2"/>
        <v>3.603694500759099E-4</v>
      </c>
      <c r="O203" s="86">
        <f>L203/'סכום נכסי הקרן'!$C$42</f>
        <v>6.5827890860359513E-5</v>
      </c>
    </row>
    <row r="204" spans="2:15" s="85" customFormat="1">
      <c r="B204" s="90" t="s">
        <v>2411</v>
      </c>
      <c r="C204" s="90" t="s">
        <v>2412</v>
      </c>
      <c r="D204" s="90" t="s">
        <v>98</v>
      </c>
      <c r="E204" s="90" t="s">
        <v>121</v>
      </c>
      <c r="F204" s="90" t="s">
        <v>2413</v>
      </c>
      <c r="G204" s="90" t="s">
        <v>1471</v>
      </c>
      <c r="H204" s="90" t="s">
        <v>100</v>
      </c>
      <c r="I204" s="91">
        <v>12628</v>
      </c>
      <c r="J204" s="91">
        <v>10300</v>
      </c>
      <c r="K204" s="91">
        <v>0</v>
      </c>
      <c r="L204" s="91">
        <v>1300.684</v>
      </c>
      <c r="M204" s="86">
        <v>2.0000000000000001E-4</v>
      </c>
      <c r="N204" s="86">
        <f t="shared" ref="N204:N267" si="3">L204/$L$11</f>
        <v>2.9881119267661323E-4</v>
      </c>
      <c r="O204" s="86">
        <f>L204/'סכום נכסי הקרן'!$C$42</f>
        <v>5.4583180053765797E-5</v>
      </c>
    </row>
    <row r="205" spans="2:15" s="85" customFormat="1">
      <c r="B205" s="90" t="s">
        <v>2414</v>
      </c>
      <c r="C205" s="90" t="s">
        <v>2415</v>
      </c>
      <c r="D205" s="90" t="s">
        <v>98</v>
      </c>
      <c r="E205" s="90" t="s">
        <v>121</v>
      </c>
      <c r="F205" s="90" t="s">
        <v>2416</v>
      </c>
      <c r="G205" s="90" t="s">
        <v>689</v>
      </c>
      <c r="H205" s="90" t="s">
        <v>100</v>
      </c>
      <c r="I205" s="91">
        <v>779800</v>
      </c>
      <c r="J205" s="91">
        <v>581.70000000000005</v>
      </c>
      <c r="K205" s="91">
        <v>0</v>
      </c>
      <c r="L205" s="91">
        <v>4536.0965999999999</v>
      </c>
      <c r="M205" s="86">
        <v>5.1999999999999998E-3</v>
      </c>
      <c r="N205" s="86">
        <f t="shared" si="3"/>
        <v>1.0420951092981309E-3</v>
      </c>
      <c r="O205" s="86">
        <f>L205/'סכום נכסי הקרן'!$C$42</f>
        <v>1.9035721009797525E-4</v>
      </c>
    </row>
    <row r="206" spans="2:15" s="85" customFormat="1">
      <c r="B206" s="90" t="s">
        <v>2417</v>
      </c>
      <c r="C206" s="90" t="s">
        <v>2418</v>
      </c>
      <c r="D206" s="90" t="s">
        <v>98</v>
      </c>
      <c r="E206" s="90" t="s">
        <v>121</v>
      </c>
      <c r="F206" s="90" t="s">
        <v>2419</v>
      </c>
      <c r="G206" s="90" t="s">
        <v>689</v>
      </c>
      <c r="H206" s="90" t="s">
        <v>100</v>
      </c>
      <c r="I206" s="91">
        <v>14381.14</v>
      </c>
      <c r="J206" s="91">
        <v>41710</v>
      </c>
      <c r="K206" s="91">
        <v>0</v>
      </c>
      <c r="L206" s="91">
        <v>5998.3734940000004</v>
      </c>
      <c r="M206" s="86">
        <v>1.17E-2</v>
      </c>
      <c r="N206" s="86">
        <f t="shared" si="3"/>
        <v>1.3780296658234621E-3</v>
      </c>
      <c r="O206" s="86">
        <f>L206/'סכום נכסי הקרן'!$C$42</f>
        <v>2.5172163296599196E-4</v>
      </c>
    </row>
    <row r="207" spans="2:15" s="85" customFormat="1">
      <c r="B207" s="90" t="s">
        <v>2420</v>
      </c>
      <c r="C207" s="90" t="s">
        <v>2421</v>
      </c>
      <c r="D207" s="90" t="s">
        <v>98</v>
      </c>
      <c r="E207" s="90" t="s">
        <v>121</v>
      </c>
      <c r="F207" s="90" t="s">
        <v>2422</v>
      </c>
      <c r="G207" s="90" t="s">
        <v>689</v>
      </c>
      <c r="H207" s="90" t="s">
        <v>100</v>
      </c>
      <c r="I207" s="91">
        <v>8800</v>
      </c>
      <c r="J207" s="91">
        <v>16250</v>
      </c>
      <c r="K207" s="91">
        <v>0</v>
      </c>
      <c r="L207" s="91">
        <v>1430</v>
      </c>
      <c r="M207" s="86">
        <v>8.0000000000000004E-4</v>
      </c>
      <c r="N207" s="86">
        <f t="shared" si="3"/>
        <v>3.2851946016677143E-4</v>
      </c>
      <c r="O207" s="86">
        <f>L207/'סכום נכסי הקרן'!$C$42</f>
        <v>6.0009923607029142E-5</v>
      </c>
    </row>
    <row r="208" spans="2:15" s="85" customFormat="1">
      <c r="B208" s="90" t="s">
        <v>2423</v>
      </c>
      <c r="C208" s="90" t="s">
        <v>2424</v>
      </c>
      <c r="D208" s="90" t="s">
        <v>98</v>
      </c>
      <c r="E208" s="90" t="s">
        <v>121</v>
      </c>
      <c r="F208" s="90" t="s">
        <v>2425</v>
      </c>
      <c r="G208" s="90" t="s">
        <v>689</v>
      </c>
      <c r="H208" s="90" t="s">
        <v>100</v>
      </c>
      <c r="I208" s="91">
        <v>75954</v>
      </c>
      <c r="J208" s="91">
        <v>1897</v>
      </c>
      <c r="K208" s="91">
        <v>0</v>
      </c>
      <c r="L208" s="91">
        <v>1440.8473799999999</v>
      </c>
      <c r="M208" s="86">
        <v>5.1999999999999998E-3</v>
      </c>
      <c r="N208" s="86">
        <f t="shared" si="3"/>
        <v>3.3101147095126359E-4</v>
      </c>
      <c r="O208" s="86">
        <f>L208/'סכום נכסי הקרן'!$C$42</f>
        <v>6.046513370852314E-5</v>
      </c>
    </row>
    <row r="209" spans="2:15" s="85" customFormat="1">
      <c r="B209" s="90" t="s">
        <v>2426</v>
      </c>
      <c r="C209" s="90" t="s">
        <v>2427</v>
      </c>
      <c r="D209" s="90" t="s">
        <v>98</v>
      </c>
      <c r="E209" s="90" t="s">
        <v>121</v>
      </c>
      <c r="F209" s="90" t="s">
        <v>2428</v>
      </c>
      <c r="G209" s="90" t="s">
        <v>1254</v>
      </c>
      <c r="H209" s="90" t="s">
        <v>100</v>
      </c>
      <c r="I209" s="91">
        <v>102006</v>
      </c>
      <c r="J209" s="91">
        <v>3363</v>
      </c>
      <c r="K209" s="91">
        <v>0</v>
      </c>
      <c r="L209" s="91">
        <v>3430.4617800000001</v>
      </c>
      <c r="M209" s="86">
        <v>2.8E-3</v>
      </c>
      <c r="N209" s="86">
        <f t="shared" si="3"/>
        <v>7.880933231387006E-4</v>
      </c>
      <c r="O209" s="86">
        <f>L209/'סכום נכסי הקרן'!$C$42</f>
        <v>1.4395926528296029E-4</v>
      </c>
    </row>
    <row r="210" spans="2:15" s="85" customFormat="1">
      <c r="B210" s="90" t="s">
        <v>2429</v>
      </c>
      <c r="C210" s="90" t="s">
        <v>2430</v>
      </c>
      <c r="D210" s="90" t="s">
        <v>98</v>
      </c>
      <c r="E210" s="90" t="s">
        <v>121</v>
      </c>
      <c r="F210" s="90" t="s">
        <v>2431</v>
      </c>
      <c r="G210" s="90" t="s">
        <v>1254</v>
      </c>
      <c r="H210" s="90" t="s">
        <v>100</v>
      </c>
      <c r="I210" s="91">
        <v>41949</v>
      </c>
      <c r="J210" s="91">
        <v>8663</v>
      </c>
      <c r="K210" s="91">
        <v>0</v>
      </c>
      <c r="L210" s="91">
        <v>3634.04187</v>
      </c>
      <c r="M210" s="86">
        <v>4.7000000000000002E-3</v>
      </c>
      <c r="N210" s="86">
        <f t="shared" si="3"/>
        <v>8.3486256878031084E-4</v>
      </c>
      <c r="O210" s="86">
        <f>L210/'סכום נכסי הקרן'!$C$42</f>
        <v>1.5250250000240932E-4</v>
      </c>
    </row>
    <row r="211" spans="2:15" s="85" customFormat="1">
      <c r="B211" s="90" t="s">
        <v>2432</v>
      </c>
      <c r="C211" s="90" t="s">
        <v>2433</v>
      </c>
      <c r="D211" s="90" t="s">
        <v>98</v>
      </c>
      <c r="E211" s="90" t="s">
        <v>121</v>
      </c>
      <c r="F211" s="90" t="s">
        <v>2434</v>
      </c>
      <c r="G211" s="90" t="s">
        <v>1254</v>
      </c>
      <c r="H211" s="90" t="s">
        <v>100</v>
      </c>
      <c r="I211" s="91">
        <v>15962</v>
      </c>
      <c r="J211" s="91">
        <v>27780</v>
      </c>
      <c r="K211" s="91">
        <v>0</v>
      </c>
      <c r="L211" s="91">
        <v>4434.2435999999998</v>
      </c>
      <c r="M211" s="86">
        <v>5.7000000000000002E-3</v>
      </c>
      <c r="N211" s="86">
        <f t="shared" si="3"/>
        <v>1.0186960235803923E-3</v>
      </c>
      <c r="O211" s="86">
        <f>L211/'סכום נכסי הקרן'!$C$42</f>
        <v>1.8608295083283769E-4</v>
      </c>
    </row>
    <row r="212" spans="2:15" s="85" customFormat="1">
      <c r="B212" s="90" t="s">
        <v>2435</v>
      </c>
      <c r="C212" s="90" t="s">
        <v>2436</v>
      </c>
      <c r="D212" s="90" t="s">
        <v>98</v>
      </c>
      <c r="E212" s="90" t="s">
        <v>121</v>
      </c>
      <c r="F212" s="90" t="s">
        <v>2437</v>
      </c>
      <c r="G212" s="90" t="s">
        <v>1254</v>
      </c>
      <c r="H212" s="90" t="s">
        <v>100</v>
      </c>
      <c r="I212" s="91">
        <v>1409600</v>
      </c>
      <c r="J212" s="91">
        <v>141.19999999999999</v>
      </c>
      <c r="K212" s="91">
        <v>0</v>
      </c>
      <c r="L212" s="91">
        <v>1990.3552</v>
      </c>
      <c r="M212" s="86">
        <v>4.0000000000000001E-3</v>
      </c>
      <c r="N212" s="86">
        <f t="shared" si="3"/>
        <v>4.5725203905183664E-4</v>
      </c>
      <c r="O212" s="86">
        <f>L212/'סכום נכסי הקרן'!$C$42</f>
        <v>8.3525219232764481E-5</v>
      </c>
    </row>
    <row r="213" spans="2:15" s="85" customFormat="1">
      <c r="B213" s="90" t="s">
        <v>2438</v>
      </c>
      <c r="C213" s="90" t="s">
        <v>2439</v>
      </c>
      <c r="D213" s="90" t="s">
        <v>98</v>
      </c>
      <c r="E213" s="90" t="s">
        <v>121</v>
      </c>
      <c r="F213" s="90" t="s">
        <v>788</v>
      </c>
      <c r="G213" s="90" t="s">
        <v>654</v>
      </c>
      <c r="H213" s="90" t="s">
        <v>100</v>
      </c>
      <c r="I213" s="91">
        <v>1279577</v>
      </c>
      <c r="J213" s="91">
        <v>754</v>
      </c>
      <c r="K213" s="91">
        <v>119.82662999999999</v>
      </c>
      <c r="L213" s="91">
        <v>9767.8372099999997</v>
      </c>
      <c r="M213" s="86">
        <v>7.7999999999999996E-3</v>
      </c>
      <c r="N213" s="86">
        <f t="shared" si="3"/>
        <v>2.2440032218364356E-3</v>
      </c>
      <c r="O213" s="86">
        <f>L213/'סכום נכסי הקרן'!$C$42</f>
        <v>4.0990710823636132E-4</v>
      </c>
    </row>
    <row r="214" spans="2:15" s="85" customFormat="1">
      <c r="B214" s="90" t="s">
        <v>2440</v>
      </c>
      <c r="C214" s="90" t="s">
        <v>2441</v>
      </c>
      <c r="D214" s="90" t="s">
        <v>98</v>
      </c>
      <c r="E214" s="90" t="s">
        <v>121</v>
      </c>
      <c r="F214" s="90" t="s">
        <v>807</v>
      </c>
      <c r="G214" s="90" t="s">
        <v>654</v>
      </c>
      <c r="H214" s="90" t="s">
        <v>100</v>
      </c>
      <c r="I214" s="91">
        <v>23327</v>
      </c>
      <c r="J214" s="91">
        <v>19110</v>
      </c>
      <c r="K214" s="91">
        <v>0</v>
      </c>
      <c r="L214" s="91">
        <v>4457.7897000000003</v>
      </c>
      <c r="M214" s="86">
        <v>5.9999999999999995E-4</v>
      </c>
      <c r="N214" s="86">
        <f t="shared" si="3"/>
        <v>1.0241053606860099E-3</v>
      </c>
      <c r="O214" s="86">
        <f>L214/'סכום נכסי הקרן'!$C$42</f>
        <v>1.8707106248475622E-4</v>
      </c>
    </row>
    <row r="215" spans="2:15" s="85" customFormat="1">
      <c r="B215" s="90" t="s">
        <v>2442</v>
      </c>
      <c r="C215" s="90" t="s">
        <v>2443</v>
      </c>
      <c r="D215" s="90" t="s">
        <v>98</v>
      </c>
      <c r="E215" s="90" t="s">
        <v>121</v>
      </c>
      <c r="F215" s="90" t="s">
        <v>2444</v>
      </c>
      <c r="G215" s="90" t="s">
        <v>654</v>
      </c>
      <c r="H215" s="90" t="s">
        <v>100</v>
      </c>
      <c r="I215" s="91">
        <v>20791.439999999999</v>
      </c>
      <c r="J215" s="91">
        <v>8400</v>
      </c>
      <c r="K215" s="91">
        <v>0</v>
      </c>
      <c r="L215" s="91">
        <v>1746.4809600000001</v>
      </c>
      <c r="M215" s="86">
        <v>3.8999999999999998E-3</v>
      </c>
      <c r="N215" s="86">
        <f t="shared" si="3"/>
        <v>4.0122586165786345E-4</v>
      </c>
      <c r="O215" s="86">
        <f>L215/'סכום נכסי הקרן'!$C$42</f>
        <v>7.3291041252259394E-5</v>
      </c>
    </row>
    <row r="216" spans="2:15" s="85" customFormat="1">
      <c r="B216" s="90" t="s">
        <v>2445</v>
      </c>
      <c r="C216" s="90" t="s">
        <v>2446</v>
      </c>
      <c r="D216" s="90" t="s">
        <v>98</v>
      </c>
      <c r="E216" s="90" t="s">
        <v>121</v>
      </c>
      <c r="F216" s="90" t="s">
        <v>2447</v>
      </c>
      <c r="G216" s="90" t="s">
        <v>498</v>
      </c>
      <c r="H216" s="90" t="s">
        <v>100</v>
      </c>
      <c r="I216" s="91">
        <v>260900</v>
      </c>
      <c r="J216" s="91">
        <v>2079</v>
      </c>
      <c r="K216" s="91">
        <v>0</v>
      </c>
      <c r="L216" s="91">
        <v>5424.1109999999999</v>
      </c>
      <c r="M216" s="86">
        <v>3.7000000000000002E-3</v>
      </c>
      <c r="N216" s="86">
        <f t="shared" si="3"/>
        <v>1.2461021102130397E-3</v>
      </c>
      <c r="O216" s="86">
        <f>L216/'סכום נכסי הקרן'!$C$42</f>
        <v>2.2762271800422828E-4</v>
      </c>
    </row>
    <row r="217" spans="2:15" s="85" customFormat="1">
      <c r="B217" s="90" t="s">
        <v>2448</v>
      </c>
      <c r="C217" s="90" t="s">
        <v>2449</v>
      </c>
      <c r="D217" s="90" t="s">
        <v>98</v>
      </c>
      <c r="E217" s="90" t="s">
        <v>121</v>
      </c>
      <c r="F217" s="90" t="s">
        <v>497</v>
      </c>
      <c r="G217" s="90" t="s">
        <v>498</v>
      </c>
      <c r="H217" s="90" t="s">
        <v>100</v>
      </c>
      <c r="I217" s="91">
        <v>110350</v>
      </c>
      <c r="J217" s="91">
        <v>18680</v>
      </c>
      <c r="K217" s="91">
        <v>0</v>
      </c>
      <c r="L217" s="91">
        <v>20613.38</v>
      </c>
      <c r="M217" s="86">
        <v>5.0000000000000001E-3</v>
      </c>
      <c r="N217" s="86">
        <f t="shared" si="3"/>
        <v>4.7355919369318341E-3</v>
      </c>
      <c r="O217" s="86">
        <f>L217/'סכום נכסי הקרן'!$C$42</f>
        <v>8.6504011124661714E-4</v>
      </c>
    </row>
    <row r="218" spans="2:15" s="85" customFormat="1">
      <c r="B218" s="90" t="s">
        <v>2450</v>
      </c>
      <c r="C218" s="90" t="s">
        <v>2451</v>
      </c>
      <c r="D218" s="90" t="s">
        <v>98</v>
      </c>
      <c r="E218" s="90" t="s">
        <v>121</v>
      </c>
      <c r="F218" s="90" t="s">
        <v>859</v>
      </c>
      <c r="G218" s="90" t="s">
        <v>498</v>
      </c>
      <c r="H218" s="90" t="s">
        <v>100</v>
      </c>
      <c r="I218" s="91">
        <v>3443684.2</v>
      </c>
      <c r="J218" s="91">
        <v>793.4</v>
      </c>
      <c r="K218" s="91">
        <v>332.47771999999998</v>
      </c>
      <c r="L218" s="91">
        <v>27654.668162800001</v>
      </c>
      <c r="M218" s="86">
        <v>2.63E-2</v>
      </c>
      <c r="N218" s="86">
        <f t="shared" si="3"/>
        <v>6.3532144447092705E-3</v>
      </c>
      <c r="O218" s="86">
        <f>L218/'סכום נכסי הקרן'!$C$42</f>
        <v>1.1605276390401183E-3</v>
      </c>
    </row>
    <row r="219" spans="2:15" s="85" customFormat="1">
      <c r="B219" s="90" t="s">
        <v>2452</v>
      </c>
      <c r="C219" s="90" t="s">
        <v>2453</v>
      </c>
      <c r="D219" s="90" t="s">
        <v>98</v>
      </c>
      <c r="E219" s="90" t="s">
        <v>121</v>
      </c>
      <c r="F219" s="90" t="s">
        <v>869</v>
      </c>
      <c r="G219" s="90" t="s">
        <v>498</v>
      </c>
      <c r="H219" s="90" t="s">
        <v>100</v>
      </c>
      <c r="I219" s="91">
        <v>1581038</v>
      </c>
      <c r="J219" s="91">
        <v>732.1</v>
      </c>
      <c r="K219" s="91">
        <v>0</v>
      </c>
      <c r="L219" s="91">
        <v>11574.779198</v>
      </c>
      <c r="M219" s="86">
        <v>1.09E-2</v>
      </c>
      <c r="N219" s="86">
        <f t="shared" si="3"/>
        <v>2.6591190305430318E-3</v>
      </c>
      <c r="O219" s="86">
        <f>L219/'סכום נכסי הקרן'!$C$42</f>
        <v>4.8573539541273434E-4</v>
      </c>
    </row>
    <row r="220" spans="2:15" s="85" customFormat="1">
      <c r="B220" s="90" t="s">
        <v>2454</v>
      </c>
      <c r="C220" s="90" t="s">
        <v>2455</v>
      </c>
      <c r="D220" s="90" t="s">
        <v>98</v>
      </c>
      <c r="E220" s="90" t="s">
        <v>121</v>
      </c>
      <c r="F220" s="90" t="s">
        <v>1158</v>
      </c>
      <c r="G220" s="90" t="s">
        <v>1159</v>
      </c>
      <c r="H220" s="90" t="s">
        <v>100</v>
      </c>
      <c r="I220" s="91">
        <v>842678</v>
      </c>
      <c r="J220" s="91">
        <v>246.1</v>
      </c>
      <c r="K220" s="91">
        <v>0</v>
      </c>
      <c r="L220" s="91">
        <v>2073.8305580000001</v>
      </c>
      <c r="M220" s="86">
        <v>2.8E-3</v>
      </c>
      <c r="N220" s="86">
        <f t="shared" si="3"/>
        <v>4.7642915761644366E-4</v>
      </c>
      <c r="O220" s="86">
        <f>L220/'סכום נכסי הקרן'!$C$42</f>
        <v>8.7028261090561275E-5</v>
      </c>
    </row>
    <row r="221" spans="2:15" s="85" customFormat="1">
      <c r="B221" s="90" t="s">
        <v>2456</v>
      </c>
      <c r="C221" s="90" t="s">
        <v>2457</v>
      </c>
      <c r="D221" s="90" t="s">
        <v>98</v>
      </c>
      <c r="E221" s="90" t="s">
        <v>121</v>
      </c>
      <c r="F221" s="90" t="s">
        <v>2458</v>
      </c>
      <c r="G221" s="90" t="s">
        <v>1159</v>
      </c>
      <c r="H221" s="90" t="s">
        <v>100</v>
      </c>
      <c r="I221" s="91">
        <v>18004</v>
      </c>
      <c r="J221" s="91">
        <v>2085</v>
      </c>
      <c r="K221" s="91">
        <v>0</v>
      </c>
      <c r="L221" s="91">
        <v>375.38339999999999</v>
      </c>
      <c r="M221" s="86">
        <v>1.9E-3</v>
      </c>
      <c r="N221" s="86">
        <f t="shared" si="3"/>
        <v>8.6238288058438617E-5</v>
      </c>
      <c r="O221" s="86">
        <f>L221/'סכום נכסי הקרן'!$C$42</f>
        <v>1.5752957452690113E-5</v>
      </c>
    </row>
    <row r="222" spans="2:15" s="85" customFormat="1">
      <c r="B222" s="90" t="s">
        <v>2459</v>
      </c>
      <c r="C222" s="90" t="s">
        <v>2460</v>
      </c>
      <c r="D222" s="90" t="s">
        <v>98</v>
      </c>
      <c r="E222" s="90" t="s">
        <v>121</v>
      </c>
      <c r="F222" s="90" t="s">
        <v>2461</v>
      </c>
      <c r="G222" s="90" t="s">
        <v>1159</v>
      </c>
      <c r="H222" s="90" t="s">
        <v>100</v>
      </c>
      <c r="I222" s="91">
        <v>179821</v>
      </c>
      <c r="J222" s="91">
        <v>593.1</v>
      </c>
      <c r="K222" s="91">
        <v>0</v>
      </c>
      <c r="L222" s="91">
        <v>1066.5183509999999</v>
      </c>
      <c r="M222" s="86">
        <v>2.7000000000000001E-3</v>
      </c>
      <c r="N222" s="86">
        <f t="shared" si="3"/>
        <v>2.4501540764229038E-4</v>
      </c>
      <c r="O222" s="86">
        <f>L222/'סכום נכסי הקרן'!$C$42</f>
        <v>4.4756422915387894E-5</v>
      </c>
    </row>
    <row r="223" spans="2:15" s="85" customFormat="1">
      <c r="B223" s="90" t="s">
        <v>2462</v>
      </c>
      <c r="C223" s="90" t="s">
        <v>2463</v>
      </c>
      <c r="D223" s="90" t="s">
        <v>98</v>
      </c>
      <c r="E223" s="90" t="s">
        <v>121</v>
      </c>
      <c r="G223" s="90" t="s">
        <v>2464</v>
      </c>
      <c r="H223" s="90" t="s">
        <v>100</v>
      </c>
      <c r="I223" s="91">
        <v>289473</v>
      </c>
      <c r="J223" s="91">
        <v>1251</v>
      </c>
      <c r="K223" s="91">
        <v>0</v>
      </c>
      <c r="L223" s="91">
        <v>3621.3072299999999</v>
      </c>
      <c r="M223" s="86">
        <v>3.0999999999999999E-3</v>
      </c>
      <c r="N223" s="86">
        <f t="shared" si="3"/>
        <v>8.3193699041792055E-4</v>
      </c>
      <c r="O223" s="86">
        <f>L223/'סכום נכסי הקרן'!$C$42</f>
        <v>1.5196809106984778E-4</v>
      </c>
    </row>
    <row r="224" spans="2:15" s="85" customFormat="1">
      <c r="B224" s="90" t="s">
        <v>2465</v>
      </c>
      <c r="C224" s="90" t="s">
        <v>2466</v>
      </c>
      <c r="D224" s="90" t="s">
        <v>98</v>
      </c>
      <c r="E224" s="90" t="s">
        <v>121</v>
      </c>
      <c r="F224" s="90" t="s">
        <v>2467</v>
      </c>
      <c r="G224" s="90" t="s">
        <v>2464</v>
      </c>
      <c r="H224" s="90" t="s">
        <v>100</v>
      </c>
      <c r="I224" s="91">
        <v>10588</v>
      </c>
      <c r="J224" s="91">
        <v>5154</v>
      </c>
      <c r="K224" s="91">
        <v>0</v>
      </c>
      <c r="L224" s="91">
        <v>545.70551999999998</v>
      </c>
      <c r="M224" s="86">
        <v>5.1000000000000004E-3</v>
      </c>
      <c r="N224" s="86">
        <f t="shared" si="3"/>
        <v>1.2536705093736173E-4</v>
      </c>
      <c r="O224" s="86">
        <f>L224/'סכום נכסי הקרן'!$C$42</f>
        <v>2.2900522074918962E-5</v>
      </c>
    </row>
    <row r="225" spans="2:15" s="85" customFormat="1">
      <c r="B225" s="90" t="s">
        <v>2468</v>
      </c>
      <c r="C225" s="90" t="s">
        <v>2469</v>
      </c>
      <c r="D225" s="90" t="s">
        <v>98</v>
      </c>
      <c r="E225" s="90" t="s">
        <v>121</v>
      </c>
      <c r="F225" s="90" t="s">
        <v>2470</v>
      </c>
      <c r="G225" s="90" t="s">
        <v>2464</v>
      </c>
      <c r="H225" s="90" t="s">
        <v>100</v>
      </c>
      <c r="I225" s="91">
        <v>50748</v>
      </c>
      <c r="J225" s="91">
        <v>1845</v>
      </c>
      <c r="K225" s="91">
        <v>0</v>
      </c>
      <c r="L225" s="91">
        <v>936.30060000000003</v>
      </c>
      <c r="M225" s="86">
        <v>1.3899999999999999E-2</v>
      </c>
      <c r="N225" s="86">
        <f t="shared" si="3"/>
        <v>2.1509997738868825E-4</v>
      </c>
      <c r="O225" s="86">
        <f>L225/'סכום נכסי הקרן'!$C$42</f>
        <v>3.9291837398052837E-5</v>
      </c>
    </row>
    <row r="226" spans="2:15" s="85" customFormat="1">
      <c r="B226" s="90" t="s">
        <v>2471</v>
      </c>
      <c r="C226" s="90" t="s">
        <v>2472</v>
      </c>
      <c r="D226" s="90" t="s">
        <v>98</v>
      </c>
      <c r="E226" s="90" t="s">
        <v>121</v>
      </c>
      <c r="F226" s="90" t="s">
        <v>2473</v>
      </c>
      <c r="G226" s="90" t="s">
        <v>123</v>
      </c>
      <c r="H226" s="90" t="s">
        <v>100</v>
      </c>
      <c r="I226" s="91">
        <v>19000</v>
      </c>
      <c r="J226" s="91">
        <v>2611</v>
      </c>
      <c r="K226" s="91">
        <v>0</v>
      </c>
      <c r="L226" s="91">
        <v>496.09</v>
      </c>
      <c r="M226" s="86">
        <v>8.9999999999999998E-4</v>
      </c>
      <c r="N226" s="86">
        <f t="shared" si="3"/>
        <v>1.1396868461128226E-4</v>
      </c>
      <c r="O226" s="86">
        <f>L226/'סכום נכסי הקרן'!$C$42</f>
        <v>2.0818407693853906E-5</v>
      </c>
    </row>
    <row r="227" spans="2:15" s="85" customFormat="1">
      <c r="B227" s="90" t="s">
        <v>2474</v>
      </c>
      <c r="C227" s="90" t="s">
        <v>2475</v>
      </c>
      <c r="D227" s="90" t="s">
        <v>98</v>
      </c>
      <c r="E227" s="90" t="s">
        <v>121</v>
      </c>
      <c r="F227" s="90" t="s">
        <v>2476</v>
      </c>
      <c r="G227" s="90" t="s">
        <v>123</v>
      </c>
      <c r="H227" s="90" t="s">
        <v>100</v>
      </c>
      <c r="I227" s="91">
        <v>140625</v>
      </c>
      <c r="J227" s="91">
        <v>2768</v>
      </c>
      <c r="K227" s="91">
        <v>0</v>
      </c>
      <c r="L227" s="91">
        <v>3892.5</v>
      </c>
      <c r="M227" s="86">
        <v>3.3999999999999998E-3</v>
      </c>
      <c r="N227" s="86">
        <f t="shared" si="3"/>
        <v>8.9423915992948102E-4</v>
      </c>
      <c r="O227" s="86">
        <f>L227/'סכום נכסי הקרן'!$C$42</f>
        <v>1.6334869065759506E-4</v>
      </c>
    </row>
    <row r="228" spans="2:15" s="85" customFormat="1">
      <c r="B228" s="90" t="s">
        <v>2477</v>
      </c>
      <c r="C228" s="90">
        <v>11696890</v>
      </c>
      <c r="D228" s="90" t="s">
        <v>98</v>
      </c>
      <c r="E228" s="90" t="s">
        <v>121</v>
      </c>
      <c r="F228" s="90" t="s">
        <v>2478</v>
      </c>
      <c r="G228" s="90" t="s">
        <v>123</v>
      </c>
      <c r="H228" s="90" t="s">
        <v>100</v>
      </c>
      <c r="I228" s="91">
        <v>850000</v>
      </c>
      <c r="J228" s="91">
        <f>L228*1000/I228*100</f>
        <v>668.68306010928927</v>
      </c>
      <c r="K228" s="91">
        <v>0</v>
      </c>
      <c r="L228" s="91">
        <f>5683806.01092896/1000</f>
        <v>5683.8060109289599</v>
      </c>
      <c r="M228" s="86">
        <v>1.95E-2</v>
      </c>
      <c r="N228" s="86">
        <f t="shared" si="3"/>
        <v>1.3057628548272953E-3</v>
      </c>
      <c r="O228" s="86">
        <f>L228/'סכום נכסי הקרן'!$C$42</f>
        <v>2.385208143447692E-4</v>
      </c>
    </row>
    <row r="229" spans="2:15" s="85" customFormat="1">
      <c r="B229" s="90" t="s">
        <v>2477</v>
      </c>
      <c r="C229" s="90">
        <v>1169689</v>
      </c>
      <c r="D229" s="90" t="s">
        <v>98</v>
      </c>
      <c r="E229" s="90" t="s">
        <v>121</v>
      </c>
      <c r="F229" s="90" t="s">
        <v>2478</v>
      </c>
      <c r="G229" s="90" t="s">
        <v>123</v>
      </c>
      <c r="H229" s="90" t="s">
        <v>100</v>
      </c>
      <c r="I229" s="91">
        <v>1253450</v>
      </c>
      <c r="J229" s="91">
        <f>L229*1000/I229*100</f>
        <v>727</v>
      </c>
      <c r="K229" s="91">
        <v>0</v>
      </c>
      <c r="L229" s="91">
        <f>9112581.5/1000</f>
        <v>9112.5815000000002</v>
      </c>
      <c r="M229" s="86">
        <v>0</v>
      </c>
      <c r="N229" s="86">
        <f t="shared" si="3"/>
        <v>2.0934687797942017E-3</v>
      </c>
      <c r="O229" s="86">
        <f>L229/'סכום נכסי הקרן'!$C$42</f>
        <v>3.824093144600189E-4</v>
      </c>
    </row>
    <row r="230" spans="2:15" s="85" customFormat="1">
      <c r="B230" s="90" t="s">
        <v>2479</v>
      </c>
      <c r="C230" s="90" t="s">
        <v>2480</v>
      </c>
      <c r="D230" s="90" t="s">
        <v>98</v>
      </c>
      <c r="E230" s="90" t="s">
        <v>121</v>
      </c>
      <c r="F230" s="90" t="s">
        <v>2481</v>
      </c>
      <c r="G230" s="90" t="s">
        <v>123</v>
      </c>
      <c r="H230" s="90" t="s">
        <v>100</v>
      </c>
      <c r="I230" s="91">
        <v>848377</v>
      </c>
      <c r="J230" s="91">
        <v>724.8</v>
      </c>
      <c r="K230" s="91">
        <v>0</v>
      </c>
      <c r="L230" s="91">
        <v>6149.0364959999997</v>
      </c>
      <c r="M230" s="86">
        <v>1.11E-2</v>
      </c>
      <c r="N230" s="86">
        <f t="shared" si="3"/>
        <v>1.4126420630851018E-3</v>
      </c>
      <c r="O230" s="86">
        <f>L230/'סכום נכסי הקרן'!$C$42</f>
        <v>2.5804420306419173E-4</v>
      </c>
    </row>
    <row r="231" spans="2:15" s="85" customFormat="1">
      <c r="B231" s="90" t="s">
        <v>2482</v>
      </c>
      <c r="C231" s="90" t="s">
        <v>2483</v>
      </c>
      <c r="D231" s="90" t="s">
        <v>98</v>
      </c>
      <c r="E231" s="90" t="s">
        <v>121</v>
      </c>
      <c r="F231" s="90" t="s">
        <v>2484</v>
      </c>
      <c r="G231" s="90" t="s">
        <v>123</v>
      </c>
      <c r="H231" s="90" t="s">
        <v>100</v>
      </c>
      <c r="I231" s="91">
        <v>897500</v>
      </c>
      <c r="J231" s="91">
        <v>291.60000000000002</v>
      </c>
      <c r="K231" s="91">
        <v>0</v>
      </c>
      <c r="L231" s="91">
        <v>2617.11</v>
      </c>
      <c r="M231" s="86">
        <v>1.3299999999999999E-2</v>
      </c>
      <c r="N231" s="86">
        <f t="shared" si="3"/>
        <v>6.0123885622171975E-4</v>
      </c>
      <c r="O231" s="86">
        <f>L231/'סכום נכסי הקרן'!$C$42</f>
        <v>1.0982697284698745E-4</v>
      </c>
    </row>
    <row r="232" spans="2:15" s="85" customFormat="1">
      <c r="B232" s="90" t="s">
        <v>2485</v>
      </c>
      <c r="C232" s="90" t="s">
        <v>2486</v>
      </c>
      <c r="D232" s="90" t="s">
        <v>98</v>
      </c>
      <c r="E232" s="90" t="s">
        <v>121</v>
      </c>
      <c r="F232" s="90" t="s">
        <v>2487</v>
      </c>
      <c r="G232" s="90" t="s">
        <v>2010</v>
      </c>
      <c r="H232" s="90" t="s">
        <v>100</v>
      </c>
      <c r="I232" s="91">
        <v>87291</v>
      </c>
      <c r="J232" s="91">
        <v>193.2</v>
      </c>
      <c r="K232" s="91">
        <v>0</v>
      </c>
      <c r="L232" s="91">
        <v>168.64621199999999</v>
      </c>
      <c r="M232" s="86">
        <v>2.5000000000000001E-3</v>
      </c>
      <c r="N232" s="86">
        <f t="shared" si="3"/>
        <v>3.8743750017769853E-5</v>
      </c>
      <c r="O232" s="86">
        <f>L232/'סכום נכסי הקרן'!$C$42</f>
        <v>7.0772351739404482E-6</v>
      </c>
    </row>
    <row r="233" spans="2:15" s="85" customFormat="1">
      <c r="B233" s="90" t="s">
        <v>2488</v>
      </c>
      <c r="C233" s="90">
        <v>11699450</v>
      </c>
      <c r="D233" s="90" t="s">
        <v>98</v>
      </c>
      <c r="E233" s="90" t="s">
        <v>121</v>
      </c>
      <c r="F233" s="90" t="s">
        <v>2489</v>
      </c>
      <c r="G233" s="90" t="s">
        <v>2010</v>
      </c>
      <c r="H233" s="90" t="s">
        <v>100</v>
      </c>
      <c r="I233" s="91">
        <v>437000</v>
      </c>
      <c r="J233" s="91">
        <f t="shared" ref="J233:J234" si="4">L233*1000/I233*100</f>
        <v>258.54972677595651</v>
      </c>
      <c r="K233" s="91">
        <v>0</v>
      </c>
      <c r="L233" s="91">
        <f>1129862.30601093/1000</f>
        <v>1129.8623060109301</v>
      </c>
      <c r="M233" s="86">
        <v>7.9000000000000008E-3</v>
      </c>
      <c r="N233" s="86">
        <f t="shared" si="3"/>
        <v>2.5956766072272327E-4</v>
      </c>
      <c r="O233" s="86">
        <f>L233/'סכום נכסי הקרן'!$C$42</f>
        <v>4.7414650818306084E-5</v>
      </c>
    </row>
    <row r="234" spans="2:15" s="85" customFormat="1">
      <c r="B234" s="90" t="s">
        <v>2488</v>
      </c>
      <c r="C234" s="90">
        <v>1169945</v>
      </c>
      <c r="D234" s="90" t="s">
        <v>98</v>
      </c>
      <c r="E234" s="90" t="s">
        <v>121</v>
      </c>
      <c r="F234" s="90" t="s">
        <v>2489</v>
      </c>
      <c r="G234" s="90" t="s">
        <v>2010</v>
      </c>
      <c r="H234" s="90" t="s">
        <v>100</v>
      </c>
      <c r="I234" s="91">
        <v>281594</v>
      </c>
      <c r="J234" s="91">
        <f t="shared" si="4"/>
        <v>274.2</v>
      </c>
      <c r="K234" s="91">
        <v>0</v>
      </c>
      <c r="L234" s="91">
        <f>772130.748/1000</f>
        <v>772.13074800000004</v>
      </c>
      <c r="M234" s="86">
        <v>0</v>
      </c>
      <c r="N234" s="86">
        <f t="shared" si="3"/>
        <v>1.7738459895882898E-4</v>
      </c>
      <c r="O234" s="86">
        <f>L234/'סכום נכסי הקרן'!$C$42</f>
        <v>3.2402452588893899E-5</v>
      </c>
    </row>
    <row r="235" spans="2:15" s="85" customFormat="1">
      <c r="B235" s="90" t="s">
        <v>2490</v>
      </c>
      <c r="C235" s="90" t="s">
        <v>2491</v>
      </c>
      <c r="D235" s="90" t="s">
        <v>98</v>
      </c>
      <c r="E235" s="90" t="s">
        <v>121</v>
      </c>
      <c r="F235" s="90" t="s">
        <v>2492</v>
      </c>
      <c r="G235" s="90" t="s">
        <v>2010</v>
      </c>
      <c r="H235" s="90" t="s">
        <v>100</v>
      </c>
      <c r="I235" s="91">
        <v>166700</v>
      </c>
      <c r="J235" s="91">
        <v>1518</v>
      </c>
      <c r="K235" s="91">
        <v>0</v>
      </c>
      <c r="L235" s="91">
        <v>2530.5059999999999</v>
      </c>
      <c r="M235" s="86">
        <v>7.7000000000000002E-3</v>
      </c>
      <c r="N235" s="86">
        <f t="shared" si="3"/>
        <v>5.8134298256557761E-4</v>
      </c>
      <c r="O235" s="86">
        <f>L235/'סכום נכסי הקרן'!$C$42</f>
        <v>1.0619263758540482E-4</v>
      </c>
    </row>
    <row r="236" spans="2:15" s="85" customFormat="1">
      <c r="B236" s="90" t="s">
        <v>2493</v>
      </c>
      <c r="C236" s="90" t="s">
        <v>2494</v>
      </c>
      <c r="D236" s="90" t="s">
        <v>98</v>
      </c>
      <c r="E236" s="90" t="s">
        <v>121</v>
      </c>
      <c r="F236" s="90" t="s">
        <v>2495</v>
      </c>
      <c r="G236" s="90" t="s">
        <v>2010</v>
      </c>
      <c r="H236" s="90" t="s">
        <v>100</v>
      </c>
      <c r="I236" s="91">
        <v>13000</v>
      </c>
      <c r="J236" s="91">
        <v>940.3</v>
      </c>
      <c r="K236" s="91">
        <v>0</v>
      </c>
      <c r="L236" s="91">
        <v>122.239</v>
      </c>
      <c r="M236" s="86">
        <v>1.6000000000000001E-3</v>
      </c>
      <c r="N236" s="86">
        <f t="shared" si="3"/>
        <v>2.8082440763165017E-5</v>
      </c>
      <c r="O236" s="86">
        <f>L236/'סכום נכסי הקרן'!$C$42</f>
        <v>5.129757378880864E-6</v>
      </c>
    </row>
    <row r="237" spans="2:15" s="85" customFormat="1">
      <c r="B237" s="90" t="s">
        <v>2496</v>
      </c>
      <c r="C237" s="90" t="s">
        <v>2497</v>
      </c>
      <c r="D237" s="90" t="s">
        <v>98</v>
      </c>
      <c r="E237" s="90" t="s">
        <v>121</v>
      </c>
      <c r="F237" s="90" t="s">
        <v>2498</v>
      </c>
      <c r="G237" s="90" t="s">
        <v>639</v>
      </c>
      <c r="H237" s="90" t="s">
        <v>100</v>
      </c>
      <c r="I237" s="91">
        <v>20589743</v>
      </c>
      <c r="J237" s="91">
        <v>118.7</v>
      </c>
      <c r="K237" s="91">
        <v>0</v>
      </c>
      <c r="L237" s="91">
        <v>24440.024941</v>
      </c>
      <c r="M237" s="86">
        <v>0.1178</v>
      </c>
      <c r="N237" s="86">
        <f t="shared" si="3"/>
        <v>5.6147019580977267E-3</v>
      </c>
      <c r="O237" s="86">
        <f>L237/'סכום נכסי הקרן'!$C$42</f>
        <v>1.0256251955687392E-3</v>
      </c>
    </row>
    <row r="238" spans="2:15" s="85" customFormat="1">
      <c r="B238" s="90" t="s">
        <v>2499</v>
      </c>
      <c r="C238" s="90" t="s">
        <v>2500</v>
      </c>
      <c r="D238" s="90" t="s">
        <v>98</v>
      </c>
      <c r="E238" s="90" t="s">
        <v>121</v>
      </c>
      <c r="F238" s="90" t="s">
        <v>2501</v>
      </c>
      <c r="G238" s="90" t="s">
        <v>639</v>
      </c>
      <c r="H238" s="90" t="s">
        <v>100</v>
      </c>
      <c r="I238" s="91">
        <v>225186</v>
      </c>
      <c r="J238" s="91">
        <v>1790</v>
      </c>
      <c r="K238" s="91">
        <v>0</v>
      </c>
      <c r="L238" s="91">
        <v>4030.8294000000001</v>
      </c>
      <c r="M238" s="86">
        <v>9.5999999999999992E-3</v>
      </c>
      <c r="N238" s="86">
        <f t="shared" si="3"/>
        <v>9.2601811084779809E-4</v>
      </c>
      <c r="O238" s="86">
        <f>L238/'סכום נכסי הקרן'!$C$42</f>
        <v>1.691536813755015E-4</v>
      </c>
    </row>
    <row r="239" spans="2:15" s="85" customFormat="1">
      <c r="B239" s="90" t="s">
        <v>2502</v>
      </c>
      <c r="C239" s="90" t="s">
        <v>2503</v>
      </c>
      <c r="D239" s="90" t="s">
        <v>98</v>
      </c>
      <c r="E239" s="90" t="s">
        <v>121</v>
      </c>
      <c r="F239" s="90" t="s">
        <v>1348</v>
      </c>
      <c r="G239" s="90" t="s">
        <v>639</v>
      </c>
      <c r="H239" s="90" t="s">
        <v>100</v>
      </c>
      <c r="I239" s="91">
        <v>30616</v>
      </c>
      <c r="J239" s="91">
        <v>5879</v>
      </c>
      <c r="K239" s="91">
        <v>0</v>
      </c>
      <c r="L239" s="91">
        <v>1799.91464</v>
      </c>
      <c r="M239" s="86">
        <v>2.0999999999999999E-3</v>
      </c>
      <c r="N239" s="86">
        <f t="shared" si="3"/>
        <v>4.1350138872662151E-4</v>
      </c>
      <c r="O239" s="86">
        <f>L239/'סכום נכסי הקרן'!$C$42</f>
        <v>7.5533384647254095E-5</v>
      </c>
    </row>
    <row r="240" spans="2:15" s="85" customFormat="1">
      <c r="B240" s="90" t="s">
        <v>2504</v>
      </c>
      <c r="C240" s="90" t="s">
        <v>2505</v>
      </c>
      <c r="D240" s="90" t="s">
        <v>98</v>
      </c>
      <c r="E240" s="90" t="s">
        <v>121</v>
      </c>
      <c r="F240" s="90" t="s">
        <v>2506</v>
      </c>
      <c r="G240" s="90" t="s">
        <v>1137</v>
      </c>
      <c r="H240" s="90" t="s">
        <v>100</v>
      </c>
      <c r="I240" s="91">
        <v>300000.61</v>
      </c>
      <c r="J240" s="91">
        <v>495.7</v>
      </c>
      <c r="K240" s="91">
        <v>0</v>
      </c>
      <c r="L240" s="91">
        <v>1487.1030237699999</v>
      </c>
      <c r="M240" s="86">
        <v>2.5000000000000001E-3</v>
      </c>
      <c r="N240" s="86">
        <f t="shared" si="3"/>
        <v>3.4163795984705866E-4</v>
      </c>
      <c r="O240" s="86">
        <f>L240/'סכום נכסי הקרן'!$C$42</f>
        <v>6.2406250945608205E-5</v>
      </c>
    </row>
    <row r="241" spans="2:15" s="85" customFormat="1">
      <c r="B241" s="90" t="s">
        <v>2507</v>
      </c>
      <c r="C241" s="90" t="s">
        <v>2508</v>
      </c>
      <c r="D241" s="90" t="s">
        <v>98</v>
      </c>
      <c r="E241" s="90" t="s">
        <v>121</v>
      </c>
      <c r="F241" s="90" t="s">
        <v>2509</v>
      </c>
      <c r="G241" s="90" t="s">
        <v>1137</v>
      </c>
      <c r="H241" s="90" t="s">
        <v>100</v>
      </c>
      <c r="I241" s="91">
        <v>3323</v>
      </c>
      <c r="J241" s="91">
        <v>33080</v>
      </c>
      <c r="K241" s="91">
        <v>0</v>
      </c>
      <c r="L241" s="91">
        <v>1099.2483999999999</v>
      </c>
      <c r="M241" s="86">
        <v>6.9999999999999999E-4</v>
      </c>
      <c r="N241" s="86">
        <f t="shared" si="3"/>
        <v>2.5253460906097007E-4</v>
      </c>
      <c r="O241" s="86">
        <f>L241/'סכום נכסי הקרן'!$C$42</f>
        <v>4.6129938817586725E-5</v>
      </c>
    </row>
    <row r="242" spans="2:15" s="85" customFormat="1">
      <c r="B242" s="90" t="s">
        <v>2510</v>
      </c>
      <c r="C242" s="90" t="s">
        <v>2511</v>
      </c>
      <c r="D242" s="90" t="s">
        <v>98</v>
      </c>
      <c r="E242" s="90" t="s">
        <v>121</v>
      </c>
      <c r="F242" s="90" t="s">
        <v>2512</v>
      </c>
      <c r="G242" s="90" t="s">
        <v>470</v>
      </c>
      <c r="H242" s="90" t="s">
        <v>100</v>
      </c>
      <c r="I242" s="91">
        <v>570838.26</v>
      </c>
      <c r="J242" s="91">
        <v>431.6</v>
      </c>
      <c r="K242" s="91">
        <v>48.044150000000002</v>
      </c>
      <c r="L242" s="91">
        <v>2511.7820801600001</v>
      </c>
      <c r="M242" s="86">
        <v>1.03E-2</v>
      </c>
      <c r="N242" s="86">
        <f t="shared" si="3"/>
        <v>5.7704146365785552E-4</v>
      </c>
      <c r="O242" s="86">
        <f>L242/'סכום נכסי הקרן'!$C$42</f>
        <v>1.0540688863489955E-4</v>
      </c>
    </row>
    <row r="243" spans="2:15" s="85" customFormat="1">
      <c r="B243" s="90" t="s">
        <v>2513</v>
      </c>
      <c r="C243" s="90" t="s">
        <v>2514</v>
      </c>
      <c r="D243" s="90" t="s">
        <v>98</v>
      </c>
      <c r="E243" s="90" t="s">
        <v>121</v>
      </c>
      <c r="F243" s="90" t="s">
        <v>1414</v>
      </c>
      <c r="G243" s="90" t="s">
        <v>470</v>
      </c>
      <c r="H243" s="90" t="s">
        <v>100</v>
      </c>
      <c r="I243" s="91">
        <v>272072</v>
      </c>
      <c r="J243" s="91">
        <v>3695</v>
      </c>
      <c r="K243" s="91">
        <v>0</v>
      </c>
      <c r="L243" s="91">
        <v>10053.0604</v>
      </c>
      <c r="M243" s="86">
        <v>1.6199999999999999E-2</v>
      </c>
      <c r="N243" s="86">
        <f t="shared" si="3"/>
        <v>2.309528654288075E-3</v>
      </c>
      <c r="O243" s="86">
        <f>L243/'סכום נכסי הקרן'!$C$42</f>
        <v>4.2187649414045448E-4</v>
      </c>
    </row>
    <row r="244" spans="2:15" s="85" customFormat="1">
      <c r="B244" s="90" t="s">
        <v>2515</v>
      </c>
      <c r="C244" s="90" t="s">
        <v>2516</v>
      </c>
      <c r="D244" s="90" t="s">
        <v>98</v>
      </c>
      <c r="E244" s="90" t="s">
        <v>121</v>
      </c>
      <c r="F244" s="90" t="s">
        <v>2517</v>
      </c>
      <c r="G244" s="90" t="s">
        <v>470</v>
      </c>
      <c r="H244" s="90" t="s">
        <v>100</v>
      </c>
      <c r="I244" s="91">
        <v>88817</v>
      </c>
      <c r="J244" s="91">
        <v>2210</v>
      </c>
      <c r="K244" s="91">
        <v>20.004249999999999</v>
      </c>
      <c r="L244" s="91">
        <v>1982.85995</v>
      </c>
      <c r="M244" s="86">
        <v>4.0000000000000001E-3</v>
      </c>
      <c r="N244" s="86">
        <f t="shared" si="3"/>
        <v>4.5553012612609188E-4</v>
      </c>
      <c r="O244" s="86">
        <f>L244/'סכום נכסי הקרן'!$C$42</f>
        <v>8.321068120485149E-5</v>
      </c>
    </row>
    <row r="245" spans="2:15" s="85" customFormat="1">
      <c r="B245" s="90" t="s">
        <v>2518</v>
      </c>
      <c r="C245" s="90" t="s">
        <v>2519</v>
      </c>
      <c r="D245" s="90" t="s">
        <v>98</v>
      </c>
      <c r="E245" s="90" t="s">
        <v>121</v>
      </c>
      <c r="F245" s="90" t="s">
        <v>2520</v>
      </c>
      <c r="G245" s="90" t="s">
        <v>470</v>
      </c>
      <c r="H245" s="90" t="s">
        <v>100</v>
      </c>
      <c r="I245" s="91">
        <v>775000</v>
      </c>
      <c r="J245" s="91">
        <v>92.7</v>
      </c>
      <c r="K245" s="91">
        <v>0</v>
      </c>
      <c r="L245" s="91">
        <v>718.42499999999995</v>
      </c>
      <c r="M245" s="86">
        <v>6.4000000000000003E-3</v>
      </c>
      <c r="N245" s="86">
        <f t="shared" si="3"/>
        <v>1.6504656865056836E-4</v>
      </c>
      <c r="O245" s="86">
        <f>L245/'סכום נכסי הקרן'!$C$42</f>
        <v>3.0148691865300636E-5</v>
      </c>
    </row>
    <row r="246" spans="2:15" s="85" customFormat="1">
      <c r="B246" s="90" t="s">
        <v>2521</v>
      </c>
      <c r="C246" s="90" t="s">
        <v>2522</v>
      </c>
      <c r="D246" s="90" t="s">
        <v>98</v>
      </c>
      <c r="E246" s="90" t="s">
        <v>121</v>
      </c>
      <c r="F246" s="90" t="s">
        <v>2523</v>
      </c>
      <c r="G246" s="90" t="s">
        <v>470</v>
      </c>
      <c r="H246" s="90" t="s">
        <v>100</v>
      </c>
      <c r="I246" s="91">
        <v>654276</v>
      </c>
      <c r="J246" s="91">
        <v>406.9</v>
      </c>
      <c r="K246" s="91">
        <v>0</v>
      </c>
      <c r="L246" s="91">
        <v>2662.2490440000001</v>
      </c>
      <c r="M246" s="86">
        <v>7.6E-3</v>
      </c>
      <c r="N246" s="86">
        <f t="shared" si="3"/>
        <v>6.1160882431075759E-4</v>
      </c>
      <c r="O246" s="86">
        <f>L246/'סכום נכסי הקרן'!$C$42</f>
        <v>1.1172123199533314E-4</v>
      </c>
    </row>
    <row r="247" spans="2:15" s="85" customFormat="1">
      <c r="B247" s="90" t="s">
        <v>2524</v>
      </c>
      <c r="C247" s="90" t="s">
        <v>2525</v>
      </c>
      <c r="D247" s="90" t="s">
        <v>98</v>
      </c>
      <c r="E247" s="90" t="s">
        <v>121</v>
      </c>
      <c r="F247" s="90" t="s">
        <v>2526</v>
      </c>
      <c r="G247" s="90" t="s">
        <v>470</v>
      </c>
      <c r="H247" s="90" t="s">
        <v>100</v>
      </c>
      <c r="I247" s="91">
        <v>186192</v>
      </c>
      <c r="J247" s="91">
        <v>2117</v>
      </c>
      <c r="K247" s="91">
        <v>0</v>
      </c>
      <c r="L247" s="91">
        <v>3941.6846399999999</v>
      </c>
      <c r="M247" s="86">
        <v>1.9099999999999999E-2</v>
      </c>
      <c r="N247" s="86">
        <f t="shared" si="3"/>
        <v>9.0553853851780056E-4</v>
      </c>
      <c r="O247" s="86">
        <f>L247/'סכום נכסי הקרן'!$C$42</f>
        <v>1.6541272316741271E-4</v>
      </c>
    </row>
    <row r="248" spans="2:15" s="85" customFormat="1">
      <c r="B248" s="90" t="s">
        <v>2527</v>
      </c>
      <c r="C248" s="90" t="s">
        <v>2528</v>
      </c>
      <c r="D248" s="90" t="s">
        <v>98</v>
      </c>
      <c r="E248" s="90" t="s">
        <v>121</v>
      </c>
      <c r="F248" s="90" t="s">
        <v>2529</v>
      </c>
      <c r="G248" s="90" t="s">
        <v>1013</v>
      </c>
      <c r="H248" s="90" t="s">
        <v>100</v>
      </c>
      <c r="I248" s="91">
        <v>739200</v>
      </c>
      <c r="J248" s="91">
        <v>326.5</v>
      </c>
      <c r="K248" s="91">
        <v>19.285730000000001</v>
      </c>
      <c r="L248" s="91">
        <v>2432.7737299999999</v>
      </c>
      <c r="M248" s="86">
        <v>6.1000000000000004E-3</v>
      </c>
      <c r="N248" s="86">
        <f t="shared" si="3"/>
        <v>5.5889056817307894E-4</v>
      </c>
      <c r="O248" s="86">
        <f>L248/'סכום נכסי הקרן'!$C$42</f>
        <v>1.0209130467866248E-4</v>
      </c>
    </row>
    <row r="249" spans="2:15" s="85" customFormat="1">
      <c r="B249" s="90" t="s">
        <v>2530</v>
      </c>
      <c r="C249" s="90" t="s">
        <v>2531</v>
      </c>
      <c r="D249" s="90" t="s">
        <v>98</v>
      </c>
      <c r="E249" s="90" t="s">
        <v>121</v>
      </c>
      <c r="F249" s="90" t="s">
        <v>2532</v>
      </c>
      <c r="G249" s="90" t="s">
        <v>127</v>
      </c>
      <c r="H249" s="90" t="s">
        <v>100</v>
      </c>
      <c r="I249" s="91">
        <v>19529</v>
      </c>
      <c r="J249" s="91">
        <v>928.7</v>
      </c>
      <c r="K249" s="91">
        <v>0</v>
      </c>
      <c r="L249" s="91">
        <v>181.36582300000001</v>
      </c>
      <c r="M249" s="86">
        <v>1.6999999999999999E-3</v>
      </c>
      <c r="N249" s="86">
        <f t="shared" si="3"/>
        <v>4.1665875709554E-5</v>
      </c>
      <c r="O249" s="86">
        <f>L249/'סכום נכסי הקרן'!$C$42</f>
        <v>7.6110134147943841E-6</v>
      </c>
    </row>
    <row r="250" spans="2:15" s="85" customFormat="1">
      <c r="B250" s="90" t="s">
        <v>2533</v>
      </c>
      <c r="C250" s="90" t="s">
        <v>2534</v>
      </c>
      <c r="D250" s="90" t="s">
        <v>98</v>
      </c>
      <c r="E250" s="90" t="s">
        <v>121</v>
      </c>
      <c r="F250" s="90" t="s">
        <v>2535</v>
      </c>
      <c r="G250" s="90" t="s">
        <v>127</v>
      </c>
      <c r="H250" s="90" t="s">
        <v>100</v>
      </c>
      <c r="I250" s="91">
        <v>30000</v>
      </c>
      <c r="J250" s="91">
        <v>477.9</v>
      </c>
      <c r="K250" s="91">
        <v>0</v>
      </c>
      <c r="L250" s="91">
        <v>143.37</v>
      </c>
      <c r="M250" s="86">
        <v>2.3999999999999998E-3</v>
      </c>
      <c r="N250" s="86">
        <f t="shared" si="3"/>
        <v>3.2936947555321693E-5</v>
      </c>
      <c r="O250" s="86">
        <f>L250/'סכום נכסי הקרן'!$C$42</f>
        <v>6.0165194038739645E-6</v>
      </c>
    </row>
    <row r="251" spans="2:15" s="85" customFormat="1">
      <c r="B251" s="90" t="s">
        <v>2536</v>
      </c>
      <c r="C251" s="90" t="s">
        <v>2537</v>
      </c>
      <c r="D251" s="90" t="s">
        <v>98</v>
      </c>
      <c r="E251" s="90" t="s">
        <v>121</v>
      </c>
      <c r="F251" s="90" t="s">
        <v>2538</v>
      </c>
      <c r="G251" s="90" t="s">
        <v>127</v>
      </c>
      <c r="H251" s="90" t="s">
        <v>100</v>
      </c>
      <c r="I251" s="91">
        <v>71125</v>
      </c>
      <c r="J251" s="91">
        <v>1008</v>
      </c>
      <c r="K251" s="91">
        <v>0</v>
      </c>
      <c r="L251" s="91">
        <v>716.94</v>
      </c>
      <c r="M251" s="86">
        <v>1.2999999999999999E-3</v>
      </c>
      <c r="N251" s="86">
        <f t="shared" si="3"/>
        <v>1.6470541382654905E-4</v>
      </c>
      <c r="O251" s="86">
        <f>L251/'סכום נכסי הקרן'!$C$42</f>
        <v>3.0086373867708727E-5</v>
      </c>
    </row>
    <row r="252" spans="2:15" s="85" customFormat="1">
      <c r="B252" s="90" t="s">
        <v>2539</v>
      </c>
      <c r="C252" s="90" t="s">
        <v>2540</v>
      </c>
      <c r="D252" s="90" t="s">
        <v>98</v>
      </c>
      <c r="E252" s="90" t="s">
        <v>121</v>
      </c>
      <c r="F252" s="90" t="s">
        <v>2541</v>
      </c>
      <c r="G252" s="90" t="s">
        <v>127</v>
      </c>
      <c r="H252" s="90" t="s">
        <v>100</v>
      </c>
      <c r="I252" s="91">
        <v>22600</v>
      </c>
      <c r="J252" s="91">
        <v>1189</v>
      </c>
      <c r="K252" s="91">
        <v>0</v>
      </c>
      <c r="L252" s="91">
        <v>268.714</v>
      </c>
      <c r="M252" s="86">
        <v>2.5000000000000001E-3</v>
      </c>
      <c r="N252" s="86">
        <f t="shared" si="3"/>
        <v>6.1732712041436241E-5</v>
      </c>
      <c r="O252" s="86">
        <f>L252/'סכום נכסי הקרן'!$C$42</f>
        <v>1.1276578050447014E-5</v>
      </c>
    </row>
    <row r="253" spans="2:15" s="85" customFormat="1">
      <c r="B253" s="90" t="s">
        <v>2542</v>
      </c>
      <c r="C253" s="90" t="s">
        <v>2543</v>
      </c>
      <c r="D253" s="90" t="s">
        <v>98</v>
      </c>
      <c r="E253" s="90" t="s">
        <v>121</v>
      </c>
      <c r="F253" s="90" t="s">
        <v>2544</v>
      </c>
      <c r="G253" s="90" t="s">
        <v>127</v>
      </c>
      <c r="H253" s="90" t="s">
        <v>100</v>
      </c>
      <c r="I253" s="91">
        <v>10628</v>
      </c>
      <c r="J253" s="91">
        <v>3916</v>
      </c>
      <c r="K253" s="91">
        <v>0</v>
      </c>
      <c r="L253" s="91">
        <v>416.19247999999999</v>
      </c>
      <c r="M253" s="86">
        <v>8.9999999999999998E-4</v>
      </c>
      <c r="N253" s="86">
        <f t="shared" si="3"/>
        <v>9.5613516681867004E-5</v>
      </c>
      <c r="O253" s="86">
        <f>L253/'סכום נכסי הקרן'!$C$42</f>
        <v>1.746550974169231E-5</v>
      </c>
    </row>
    <row r="254" spans="2:15" s="85" customFormat="1">
      <c r="B254" s="90" t="s">
        <v>2545</v>
      </c>
      <c r="C254" s="90" t="s">
        <v>2546</v>
      </c>
      <c r="D254" s="90" t="s">
        <v>98</v>
      </c>
      <c r="E254" s="90" t="s">
        <v>121</v>
      </c>
      <c r="F254" s="90" t="s">
        <v>2547</v>
      </c>
      <c r="G254" s="90" t="s">
        <v>127</v>
      </c>
      <c r="H254" s="90" t="s">
        <v>100</v>
      </c>
      <c r="I254" s="91">
        <v>62830</v>
      </c>
      <c r="J254" s="91">
        <v>480.1</v>
      </c>
      <c r="K254" s="91">
        <v>0</v>
      </c>
      <c r="L254" s="91">
        <v>301.64683000000002</v>
      </c>
      <c r="M254" s="86">
        <v>3.7000000000000002E-3</v>
      </c>
      <c r="N254" s="86">
        <f t="shared" si="3"/>
        <v>6.9298499127704811E-5</v>
      </c>
      <c r="O254" s="86">
        <f>L254/'סכום נכסי הקרן'!$C$42</f>
        <v>1.2658603653568187E-5</v>
      </c>
    </row>
    <row r="255" spans="2:15" s="85" customFormat="1">
      <c r="B255" s="90" t="s">
        <v>2548</v>
      </c>
      <c r="C255" s="90" t="s">
        <v>2549</v>
      </c>
      <c r="D255" s="90" t="s">
        <v>98</v>
      </c>
      <c r="E255" s="90" t="s">
        <v>121</v>
      </c>
      <c r="F255" s="90" t="s">
        <v>2550</v>
      </c>
      <c r="G255" s="90" t="s">
        <v>127</v>
      </c>
      <c r="H255" s="90" t="s">
        <v>100</v>
      </c>
      <c r="I255" s="91">
        <v>113862</v>
      </c>
      <c r="J255" s="91">
        <v>1125</v>
      </c>
      <c r="K255" s="91">
        <v>0</v>
      </c>
      <c r="L255" s="91">
        <v>1280.9475</v>
      </c>
      <c r="M255" s="86">
        <v>5.4000000000000003E-3</v>
      </c>
      <c r="N255" s="86">
        <f t="shared" si="3"/>
        <v>2.9427704979159122E-4</v>
      </c>
      <c r="O255" s="86">
        <f>L255/'סכום נכסי הקרן'!$C$42</f>
        <v>5.375493819553494E-5</v>
      </c>
    </row>
    <row r="256" spans="2:15" s="85" customFormat="1">
      <c r="B256" s="90" t="s">
        <v>2551</v>
      </c>
      <c r="C256" s="90" t="s">
        <v>2552</v>
      </c>
      <c r="D256" s="90" t="s">
        <v>98</v>
      </c>
      <c r="E256" s="90" t="s">
        <v>121</v>
      </c>
      <c r="F256" s="90" t="s">
        <v>2553</v>
      </c>
      <c r="G256" s="90" t="s">
        <v>127</v>
      </c>
      <c r="H256" s="90" t="s">
        <v>100</v>
      </c>
      <c r="I256" s="91">
        <v>226900</v>
      </c>
      <c r="J256" s="91">
        <v>963.3</v>
      </c>
      <c r="K256" s="91">
        <v>0</v>
      </c>
      <c r="L256" s="91">
        <v>2185.7276999999999</v>
      </c>
      <c r="M256" s="86">
        <v>1.1900000000000001E-2</v>
      </c>
      <c r="N256" s="86">
        <f t="shared" si="3"/>
        <v>5.0213572312976149E-4</v>
      </c>
      <c r="O256" s="86">
        <f>L256/'סכום נכסי הקרן'!$C$42</f>
        <v>9.1724022589347905E-5</v>
      </c>
    </row>
    <row r="257" spans="2:15" s="85" customFormat="1">
      <c r="B257" s="90" t="s">
        <v>2554</v>
      </c>
      <c r="C257" s="90" t="s">
        <v>2555</v>
      </c>
      <c r="D257" s="90" t="s">
        <v>98</v>
      </c>
      <c r="E257" s="90" t="s">
        <v>121</v>
      </c>
      <c r="F257" s="90" t="s">
        <v>2556</v>
      </c>
      <c r="G257" s="90" t="s">
        <v>127</v>
      </c>
      <c r="H257" s="90" t="s">
        <v>100</v>
      </c>
      <c r="I257" s="91">
        <v>29400</v>
      </c>
      <c r="J257" s="91">
        <v>4157</v>
      </c>
      <c r="K257" s="91">
        <v>0</v>
      </c>
      <c r="L257" s="91">
        <v>1222.1579999999999</v>
      </c>
      <c r="M257" s="86">
        <v>8.2000000000000007E-3</v>
      </c>
      <c r="N257" s="86">
        <f t="shared" si="3"/>
        <v>2.8077110936958113E-4</v>
      </c>
      <c r="O257" s="86">
        <f>L257/'סכום נכסי הקרן'!$C$42</f>
        <v>5.1287837913090575E-5</v>
      </c>
    </row>
    <row r="258" spans="2:15" s="85" customFormat="1">
      <c r="B258" s="90" t="s">
        <v>2557</v>
      </c>
      <c r="C258" s="90" t="s">
        <v>2558</v>
      </c>
      <c r="D258" s="90" t="s">
        <v>98</v>
      </c>
      <c r="E258" s="90" t="s">
        <v>121</v>
      </c>
      <c r="F258" s="90" t="s">
        <v>2559</v>
      </c>
      <c r="G258" s="90" t="s">
        <v>127</v>
      </c>
      <c r="H258" s="90" t="s">
        <v>100</v>
      </c>
      <c r="I258" s="91">
        <v>103795</v>
      </c>
      <c r="J258" s="91">
        <v>237.8</v>
      </c>
      <c r="K258" s="91">
        <v>0</v>
      </c>
      <c r="L258" s="91">
        <v>246.82451</v>
      </c>
      <c r="M258" s="86">
        <v>1.1999999999999999E-3</v>
      </c>
      <c r="N258" s="86">
        <f t="shared" si="3"/>
        <v>5.6703954392397119E-5</v>
      </c>
      <c r="O258" s="86">
        <f>L258/'סכום נכסי הקרן'!$C$42</f>
        <v>1.0357986006603077E-5</v>
      </c>
    </row>
    <row r="259" spans="2:15" s="85" customFormat="1">
      <c r="B259" s="90" t="s">
        <v>2560</v>
      </c>
      <c r="C259" s="90" t="s">
        <v>2561</v>
      </c>
      <c r="D259" s="90" t="s">
        <v>98</v>
      </c>
      <c r="E259" s="90" t="s">
        <v>121</v>
      </c>
      <c r="F259" s="90" t="s">
        <v>2562</v>
      </c>
      <c r="G259" s="90" t="s">
        <v>127</v>
      </c>
      <c r="H259" s="90" t="s">
        <v>100</v>
      </c>
      <c r="I259" s="91">
        <v>318950</v>
      </c>
      <c r="J259" s="91">
        <v>1629</v>
      </c>
      <c r="K259" s="91">
        <v>0</v>
      </c>
      <c r="L259" s="91">
        <v>5195.6954999999998</v>
      </c>
      <c r="M259" s="86">
        <v>2.35E-2</v>
      </c>
      <c r="N259" s="86">
        <f t="shared" si="3"/>
        <v>1.1936273292663801E-3</v>
      </c>
      <c r="O259" s="86">
        <f>L259/'סכום נכסי הקרן'!$C$42</f>
        <v>2.1803726576250705E-4</v>
      </c>
    </row>
    <row r="260" spans="2:15" s="85" customFormat="1">
      <c r="B260" s="90" t="s">
        <v>2563</v>
      </c>
      <c r="C260" s="90" t="s">
        <v>2564</v>
      </c>
      <c r="D260" s="90" t="s">
        <v>98</v>
      </c>
      <c r="E260" s="90" t="s">
        <v>121</v>
      </c>
      <c r="F260" s="90" t="s">
        <v>2565</v>
      </c>
      <c r="G260" s="90" t="s">
        <v>127</v>
      </c>
      <c r="H260" s="90" t="s">
        <v>100</v>
      </c>
      <c r="I260" s="91">
        <v>500000</v>
      </c>
      <c r="J260" s="91">
        <v>523.29999999999995</v>
      </c>
      <c r="K260" s="91">
        <v>0</v>
      </c>
      <c r="L260" s="91">
        <v>2616.5</v>
      </c>
      <c r="M260" s="86">
        <v>1.5599999999999999E-2</v>
      </c>
      <c r="N260" s="86">
        <f t="shared" si="3"/>
        <v>6.0109871854990035E-4</v>
      </c>
      <c r="O260" s="86">
        <f>L260/'סכום נכסי הקרן'!$C$42</f>
        <v>1.0980137420824599E-4</v>
      </c>
    </row>
    <row r="261" spans="2:15" s="85" customFormat="1">
      <c r="B261" s="90" t="s">
        <v>2566</v>
      </c>
      <c r="C261" s="90" t="s">
        <v>2567</v>
      </c>
      <c r="D261" s="90" t="s">
        <v>98</v>
      </c>
      <c r="E261" s="90" t="s">
        <v>121</v>
      </c>
      <c r="F261" s="90" t="s">
        <v>2568</v>
      </c>
      <c r="G261" s="90" t="s">
        <v>127</v>
      </c>
      <c r="H261" s="90" t="s">
        <v>100</v>
      </c>
      <c r="I261" s="91">
        <v>20000</v>
      </c>
      <c r="J261" s="91">
        <v>2096</v>
      </c>
      <c r="K261" s="91">
        <v>0</v>
      </c>
      <c r="L261" s="91">
        <v>419.2</v>
      </c>
      <c r="M261" s="86">
        <v>6.1999999999999998E-3</v>
      </c>
      <c r="N261" s="86">
        <f t="shared" si="3"/>
        <v>9.6304445945392014E-5</v>
      </c>
      <c r="O261" s="86">
        <f>L261/'סכום נכסי הקרן'!$C$42</f>
        <v>1.7591720262983646E-5</v>
      </c>
    </row>
    <row r="262" spans="2:15" s="85" customFormat="1">
      <c r="B262" s="90" t="s">
        <v>2569</v>
      </c>
      <c r="C262" s="90" t="s">
        <v>2570</v>
      </c>
      <c r="D262" s="90" t="s">
        <v>98</v>
      </c>
      <c r="E262" s="90" t="s">
        <v>121</v>
      </c>
      <c r="F262" s="90" t="s">
        <v>2571</v>
      </c>
      <c r="G262" s="90" t="s">
        <v>127</v>
      </c>
      <c r="H262" s="90" t="s">
        <v>100</v>
      </c>
      <c r="I262" s="91">
        <v>45300</v>
      </c>
      <c r="J262" s="91">
        <v>1070</v>
      </c>
      <c r="K262" s="91">
        <v>0</v>
      </c>
      <c r="L262" s="91">
        <v>484.71</v>
      </c>
      <c r="M262" s="86">
        <v>7.0000000000000001E-3</v>
      </c>
      <c r="N262" s="86">
        <f t="shared" si="3"/>
        <v>1.1135431296324179E-4</v>
      </c>
      <c r="O262" s="86">
        <f>L262/'סכום נכסי הקרן'!$C$42</f>
        <v>2.0340846203890276E-5</v>
      </c>
    </row>
    <row r="263" spans="2:15" s="85" customFormat="1">
      <c r="B263" s="90" t="s">
        <v>2572</v>
      </c>
      <c r="C263" s="90" t="s">
        <v>2573</v>
      </c>
      <c r="D263" s="90" t="s">
        <v>98</v>
      </c>
      <c r="E263" s="90" t="s">
        <v>121</v>
      </c>
      <c r="F263" s="90" t="s">
        <v>2574</v>
      </c>
      <c r="G263" s="90" t="s">
        <v>127</v>
      </c>
      <c r="H263" s="90" t="s">
        <v>100</v>
      </c>
      <c r="I263" s="91">
        <v>39944</v>
      </c>
      <c r="J263" s="91">
        <v>624.70000000000005</v>
      </c>
      <c r="K263" s="91">
        <v>0</v>
      </c>
      <c r="L263" s="91">
        <v>249.530168</v>
      </c>
      <c r="M263" s="86">
        <v>6.0000000000000001E-3</v>
      </c>
      <c r="N263" s="86">
        <f t="shared" si="3"/>
        <v>5.7325535724953695E-5</v>
      </c>
      <c r="O263" s="86">
        <f>L263/'סכום נכסי הקרן'!$C$42</f>
        <v>1.0471528894635768E-5</v>
      </c>
    </row>
    <row r="264" spans="2:15" s="85" customFormat="1">
      <c r="B264" s="90" t="s">
        <v>2575</v>
      </c>
      <c r="C264" s="90" t="s">
        <v>2576</v>
      </c>
      <c r="D264" s="90" t="s">
        <v>98</v>
      </c>
      <c r="E264" s="90" t="s">
        <v>121</v>
      </c>
      <c r="F264" s="90" t="s">
        <v>1589</v>
      </c>
      <c r="G264" s="90" t="s">
        <v>130</v>
      </c>
      <c r="H264" s="90" t="s">
        <v>100</v>
      </c>
      <c r="I264" s="91">
        <v>92907.7</v>
      </c>
      <c r="J264" s="91">
        <v>1484</v>
      </c>
      <c r="K264" s="91">
        <v>0</v>
      </c>
      <c r="L264" s="91">
        <v>1378.750268</v>
      </c>
      <c r="M264" s="86">
        <v>8.0000000000000004E-4</v>
      </c>
      <c r="N264" s="86">
        <f t="shared" si="3"/>
        <v>3.1674565996374224E-4</v>
      </c>
      <c r="O264" s="86">
        <f>L264/'סכום נכסי הקרן'!$C$42</f>
        <v>5.7859229549546122E-5</v>
      </c>
    </row>
    <row r="265" spans="2:15" s="85" customFormat="1">
      <c r="B265" s="87" t="s">
        <v>2577</v>
      </c>
      <c r="C265" s="96"/>
      <c r="D265" s="96"/>
      <c r="I265" s="88">
        <v>0</v>
      </c>
      <c r="K265" s="88">
        <v>0</v>
      </c>
      <c r="L265" s="88">
        <v>0</v>
      </c>
      <c r="N265" s="89">
        <f t="shared" si="3"/>
        <v>0</v>
      </c>
      <c r="O265" s="89">
        <f>L265/'סכום נכסי הקרן'!$C$42</f>
        <v>0</v>
      </c>
    </row>
    <row r="266" spans="2:15" s="85" customFormat="1">
      <c r="B266" s="90" t="s">
        <v>217</v>
      </c>
      <c r="C266" s="90" t="s">
        <v>217</v>
      </c>
      <c r="D266" s="96"/>
      <c r="G266" s="90" t="s">
        <v>217</v>
      </c>
      <c r="H266" s="90" t="s">
        <v>217</v>
      </c>
      <c r="I266" s="91">
        <v>0</v>
      </c>
      <c r="J266" s="91">
        <v>0</v>
      </c>
      <c r="L266" s="91">
        <v>0</v>
      </c>
      <c r="M266" s="86">
        <v>0</v>
      </c>
      <c r="N266" s="86">
        <f t="shared" si="3"/>
        <v>0</v>
      </c>
      <c r="O266" s="86">
        <f>L266/'סכום נכסי הקרן'!$C$42</f>
        <v>0</v>
      </c>
    </row>
    <row r="267" spans="2:15" s="85" customFormat="1">
      <c r="B267" s="87" t="s">
        <v>262</v>
      </c>
      <c r="C267" s="96"/>
      <c r="D267" s="96"/>
      <c r="I267" s="88">
        <f>I268+I297</f>
        <v>13724313.059999999</v>
      </c>
      <c r="K267" s="88">
        <v>947.08049000000005</v>
      </c>
      <c r="L267" s="88">
        <f>L268+L297</f>
        <v>876813.78324523242</v>
      </c>
      <c r="N267" s="89">
        <f t="shared" si="3"/>
        <v>0.20143383967727851</v>
      </c>
      <c r="O267" s="89">
        <f>L267/'סכום נכסי הקרן'!$C$42</f>
        <v>3.6795474230864759E-2</v>
      </c>
    </row>
    <row r="268" spans="2:15" s="85" customFormat="1">
      <c r="B268" s="87" t="s">
        <v>404</v>
      </c>
      <c r="C268" s="96"/>
      <c r="D268" s="96"/>
      <c r="I268" s="88">
        <v>11214186</v>
      </c>
      <c r="K268" s="88">
        <v>825.28264999999999</v>
      </c>
      <c r="L268" s="88">
        <v>316014.33913096</v>
      </c>
      <c r="N268" s="89">
        <f t="shared" ref="N268:N331" si="5">L268/$L$11</f>
        <v>7.2599202864518889E-2</v>
      </c>
      <c r="O268" s="89">
        <f>L268/'סכום נכסי הקרן'!$C$42</f>
        <v>1.3261535909073224E-2</v>
      </c>
    </row>
    <row r="269" spans="2:15" s="85" customFormat="1">
      <c r="B269" s="90" t="s">
        <v>2578</v>
      </c>
      <c r="C269" s="90" t="s">
        <v>2579</v>
      </c>
      <c r="D269" s="90" t="s">
        <v>2580</v>
      </c>
      <c r="E269" s="90" t="s">
        <v>1717</v>
      </c>
      <c r="F269" s="90" t="s">
        <v>2581</v>
      </c>
      <c r="G269" s="90" t="s">
        <v>2582</v>
      </c>
      <c r="H269" s="90" t="s">
        <v>104</v>
      </c>
      <c r="I269" s="91">
        <v>543668</v>
      </c>
      <c r="J269" s="91">
        <v>1393</v>
      </c>
      <c r="K269" s="91">
        <v>0</v>
      </c>
      <c r="L269" s="91">
        <v>24052.785682239999</v>
      </c>
      <c r="M269" s="86">
        <v>1.0999999999999999E-2</v>
      </c>
      <c r="N269" s="86">
        <f t="shared" si="5"/>
        <v>5.5257399775080658E-3</v>
      </c>
      <c r="O269" s="86">
        <f>L269/'סכום נכסי הקרן'!$C$42</f>
        <v>1.0093747072220046E-3</v>
      </c>
    </row>
    <row r="270" spans="2:15" s="85" customFormat="1">
      <c r="B270" s="90" t="s">
        <v>2583</v>
      </c>
      <c r="C270" s="90" t="s">
        <v>2584</v>
      </c>
      <c r="D270" s="90" t="s">
        <v>2580</v>
      </c>
      <c r="E270" s="90" t="s">
        <v>1717</v>
      </c>
      <c r="F270" s="90" t="s">
        <v>2585</v>
      </c>
      <c r="G270" s="90" t="s">
        <v>2586</v>
      </c>
      <c r="H270" s="90" t="s">
        <v>104</v>
      </c>
      <c r="I270" s="91">
        <v>5126</v>
      </c>
      <c r="J270" s="91">
        <v>1826</v>
      </c>
      <c r="K270" s="91">
        <v>5.4215200000000001</v>
      </c>
      <c r="L270" s="91">
        <v>302.69753376</v>
      </c>
      <c r="M270" s="86">
        <v>4.0000000000000002E-4</v>
      </c>
      <c r="N270" s="86">
        <f t="shared" si="5"/>
        <v>6.9539881387865917E-5</v>
      </c>
      <c r="O270" s="86">
        <f>L270/'סכום נכסי הקרן'!$C$42</f>
        <v>1.2702696417464144E-5</v>
      </c>
    </row>
    <row r="271" spans="2:15" s="85" customFormat="1">
      <c r="B271" s="90" t="s">
        <v>2587</v>
      </c>
      <c r="C271" s="90" t="s">
        <v>2588</v>
      </c>
      <c r="D271" s="90" t="s">
        <v>2580</v>
      </c>
      <c r="E271" s="90" t="s">
        <v>1717</v>
      </c>
      <c r="F271" s="90" t="s">
        <v>2589</v>
      </c>
      <c r="G271" s="90" t="s">
        <v>1775</v>
      </c>
      <c r="H271" s="90" t="s">
        <v>104</v>
      </c>
      <c r="I271" s="91">
        <v>24000</v>
      </c>
      <c r="J271" s="91">
        <v>508</v>
      </c>
      <c r="K271" s="91">
        <v>0</v>
      </c>
      <c r="L271" s="91">
        <v>387.21791999999999</v>
      </c>
      <c r="M271" s="86">
        <v>1.9E-3</v>
      </c>
      <c r="N271" s="86">
        <f t="shared" si="5"/>
        <v>8.8957078353356703E-5</v>
      </c>
      <c r="O271" s="86">
        <f>L271/'סכום נכסי הקרן'!$C$42</f>
        <v>1.6249592866064842E-5</v>
      </c>
    </row>
    <row r="272" spans="2:15" s="85" customFormat="1">
      <c r="B272" s="90" t="s">
        <v>2590</v>
      </c>
      <c r="C272" s="90" t="s">
        <v>2591</v>
      </c>
      <c r="D272" s="90" t="s">
        <v>2580</v>
      </c>
      <c r="E272" s="90" t="s">
        <v>1717</v>
      </c>
      <c r="F272" s="90" t="s">
        <v>2592</v>
      </c>
      <c r="G272" s="90" t="s">
        <v>1895</v>
      </c>
      <c r="H272" s="90" t="s">
        <v>104</v>
      </c>
      <c r="I272" s="91">
        <v>64551</v>
      </c>
      <c r="J272" s="91">
        <v>3691</v>
      </c>
      <c r="K272" s="91">
        <v>0</v>
      </c>
      <c r="L272" s="91">
        <v>7567.0658541599996</v>
      </c>
      <c r="M272" s="86">
        <v>8.0000000000000004E-4</v>
      </c>
      <c r="N272" s="86">
        <f t="shared" si="5"/>
        <v>1.7384114611573792E-3</v>
      </c>
      <c r="O272" s="86">
        <f>L272/'סכום נכסי הקרן'!$C$42</f>
        <v>3.1755177890734288E-4</v>
      </c>
    </row>
    <row r="273" spans="2:15" s="85" customFormat="1">
      <c r="B273" s="90" t="s">
        <v>2593</v>
      </c>
      <c r="C273" s="90" t="s">
        <v>2594</v>
      </c>
      <c r="D273" s="90" t="s">
        <v>121</v>
      </c>
      <c r="E273" s="90" t="s">
        <v>1717</v>
      </c>
      <c r="F273" s="90" t="s">
        <v>2595</v>
      </c>
      <c r="G273" s="90" t="s">
        <v>1895</v>
      </c>
      <c r="H273" s="90" t="s">
        <v>198</v>
      </c>
      <c r="I273" s="91">
        <v>149062</v>
      </c>
      <c r="J273" s="91">
        <v>1820</v>
      </c>
      <c r="K273" s="91">
        <v>0</v>
      </c>
      <c r="L273" s="91">
        <v>9317.28129696</v>
      </c>
      <c r="M273" s="86">
        <v>1.03E-2</v>
      </c>
      <c r="N273" s="86">
        <f t="shared" si="5"/>
        <v>2.1404952600694092E-3</v>
      </c>
      <c r="O273" s="86">
        <f>L273/'סכום נכסי הקרן'!$C$42</f>
        <v>3.9099953766137831E-4</v>
      </c>
    </row>
    <row r="274" spans="2:15" s="85" customFormat="1">
      <c r="B274" s="90" t="s">
        <v>2596</v>
      </c>
      <c r="C274" s="90" t="s">
        <v>2597</v>
      </c>
      <c r="D274" s="90" t="s">
        <v>2580</v>
      </c>
      <c r="E274" s="90" t="s">
        <v>1717</v>
      </c>
      <c r="F274" s="90" t="s">
        <v>2598</v>
      </c>
      <c r="G274" s="90" t="s">
        <v>2599</v>
      </c>
      <c r="H274" s="90" t="s">
        <v>104</v>
      </c>
      <c r="I274" s="91">
        <v>9530</v>
      </c>
      <c r="J274" s="91">
        <v>1052</v>
      </c>
      <c r="K274" s="91">
        <v>0</v>
      </c>
      <c r="L274" s="91">
        <v>318.41178559999997</v>
      </c>
      <c r="M274" s="86">
        <v>2.9999999999999997E-4</v>
      </c>
      <c r="N274" s="86">
        <f t="shared" si="5"/>
        <v>7.3149977563671153E-5</v>
      </c>
      <c r="O274" s="86">
        <f>L274/'סכום נכסי הקרן'!$C$42</f>
        <v>1.3362144705897721E-5</v>
      </c>
    </row>
    <row r="275" spans="2:15" s="85" customFormat="1">
      <c r="B275" s="90" t="s">
        <v>2600</v>
      </c>
      <c r="C275" s="90" t="s">
        <v>2601</v>
      </c>
      <c r="D275" s="90" t="s">
        <v>379</v>
      </c>
      <c r="E275" s="90" t="s">
        <v>1717</v>
      </c>
      <c r="F275" s="90" t="s">
        <v>2602</v>
      </c>
      <c r="G275" s="90" t="s">
        <v>2599</v>
      </c>
      <c r="H275" s="90" t="s">
        <v>104</v>
      </c>
      <c r="I275" s="91">
        <v>89805</v>
      </c>
      <c r="J275" s="91">
        <v>8269</v>
      </c>
      <c r="K275" s="91">
        <v>0</v>
      </c>
      <c r="L275" s="91">
        <v>23584.898029200001</v>
      </c>
      <c r="M275" s="86">
        <v>1.8E-3</v>
      </c>
      <c r="N275" s="86">
        <f t="shared" si="5"/>
        <v>5.4182503277210737E-3</v>
      </c>
      <c r="O275" s="86">
        <f>L275/'סכום נכסי הקרן'!$C$42</f>
        <v>9.8973981049780722E-4</v>
      </c>
    </row>
    <row r="276" spans="2:15" s="85" customFormat="1">
      <c r="B276" s="90" t="s">
        <v>2603</v>
      </c>
      <c r="C276" s="90" t="s">
        <v>2604</v>
      </c>
      <c r="D276" s="90" t="s">
        <v>379</v>
      </c>
      <c r="E276" s="90" t="s">
        <v>1717</v>
      </c>
      <c r="G276" s="90" t="s">
        <v>2599</v>
      </c>
      <c r="H276" s="90" t="s">
        <v>104</v>
      </c>
      <c r="I276" s="91">
        <v>15135</v>
      </c>
      <c r="J276" s="91">
        <v>7271</v>
      </c>
      <c r="K276" s="91">
        <v>817.16891999999996</v>
      </c>
      <c r="L276" s="91">
        <v>4312.2484596000004</v>
      </c>
      <c r="M276" s="86">
        <v>1E-4</v>
      </c>
      <c r="N276" s="86">
        <f t="shared" si="5"/>
        <v>9.9066960563131724E-4</v>
      </c>
      <c r="O276" s="86">
        <f>L276/'סכום נכסי הקרן'!$C$42</f>
        <v>1.8096342701757001E-4</v>
      </c>
    </row>
    <row r="277" spans="2:15" s="85" customFormat="1">
      <c r="B277" s="90" t="s">
        <v>2605</v>
      </c>
      <c r="C277" s="90" t="s">
        <v>2606</v>
      </c>
      <c r="D277" s="90" t="s">
        <v>2580</v>
      </c>
      <c r="E277" s="90" t="s">
        <v>1717</v>
      </c>
      <c r="F277" s="90" t="s">
        <v>2607</v>
      </c>
      <c r="G277" s="90" t="s">
        <v>2608</v>
      </c>
      <c r="H277" s="90" t="s">
        <v>104</v>
      </c>
      <c r="I277" s="91">
        <v>128709</v>
      </c>
      <c r="J277" s="91">
        <v>199</v>
      </c>
      <c r="K277" s="91">
        <v>0</v>
      </c>
      <c r="L277" s="91">
        <v>813.47177016000001</v>
      </c>
      <c r="M277" s="86">
        <v>2.0000000000000001E-4</v>
      </c>
      <c r="N277" s="86">
        <f t="shared" si="5"/>
        <v>1.8688203272298684E-4</v>
      </c>
      <c r="O277" s="86">
        <f>L277/'סכום נכסי הקרן'!$C$42</f>
        <v>3.4137327820822634E-5</v>
      </c>
    </row>
    <row r="278" spans="2:15" s="85" customFormat="1">
      <c r="B278" s="90" t="s">
        <v>2609</v>
      </c>
      <c r="C278" s="90" t="s">
        <v>2610</v>
      </c>
      <c r="D278" s="90" t="s">
        <v>2580</v>
      </c>
      <c r="E278" s="90" t="s">
        <v>1717</v>
      </c>
      <c r="F278" s="90" t="s">
        <v>2611</v>
      </c>
      <c r="G278" s="90" t="s">
        <v>1726</v>
      </c>
      <c r="H278" s="90" t="s">
        <v>104</v>
      </c>
      <c r="I278" s="91">
        <v>66835</v>
      </c>
      <c r="J278" s="91">
        <v>871</v>
      </c>
      <c r="K278" s="91">
        <v>0</v>
      </c>
      <c r="L278" s="91">
        <v>1848.8539315999999</v>
      </c>
      <c r="M278" s="86">
        <v>2.8999999999999998E-3</v>
      </c>
      <c r="N278" s="86">
        <f t="shared" si="5"/>
        <v>4.2474440247303841E-4</v>
      </c>
      <c r="O278" s="86">
        <f>L278/'סכום נכסי הקרן'!$C$42</f>
        <v>7.7587121115994039E-5</v>
      </c>
    </row>
    <row r="279" spans="2:15" s="85" customFormat="1">
      <c r="B279" s="90" t="s">
        <v>2612</v>
      </c>
      <c r="C279" s="90" t="s">
        <v>2613</v>
      </c>
      <c r="D279" s="90" t="s">
        <v>379</v>
      </c>
      <c r="E279" s="90" t="s">
        <v>1717</v>
      </c>
      <c r="F279" s="90" t="s">
        <v>2614</v>
      </c>
      <c r="G279" s="90" t="s">
        <v>1726</v>
      </c>
      <c r="H279" s="90" t="s">
        <v>104</v>
      </c>
      <c r="I279" s="91">
        <v>1500</v>
      </c>
      <c r="J279" s="91">
        <v>4326</v>
      </c>
      <c r="K279" s="91">
        <v>0</v>
      </c>
      <c r="L279" s="91">
        <v>206.09064000000001</v>
      </c>
      <c r="M279" s="86">
        <v>0</v>
      </c>
      <c r="N279" s="86">
        <f t="shared" si="5"/>
        <v>4.7346004054702399E-5</v>
      </c>
      <c r="O279" s="86">
        <f>L279/'סכום נכסי הקרן'!$C$42</f>
        <v>8.6485899038627581E-6</v>
      </c>
    </row>
    <row r="280" spans="2:15" s="85" customFormat="1">
      <c r="B280" s="90" t="s">
        <v>2615</v>
      </c>
      <c r="C280" s="90" t="s">
        <v>2616</v>
      </c>
      <c r="D280" s="90" t="s">
        <v>379</v>
      </c>
      <c r="E280" s="90" t="s">
        <v>1717</v>
      </c>
      <c r="F280" s="90" t="s">
        <v>2617</v>
      </c>
      <c r="G280" s="90" t="s">
        <v>1726</v>
      </c>
      <c r="H280" s="90" t="s">
        <v>104</v>
      </c>
      <c r="I280" s="91">
        <v>190000</v>
      </c>
      <c r="J280" s="91">
        <v>106</v>
      </c>
      <c r="K280" s="91">
        <v>0</v>
      </c>
      <c r="L280" s="91">
        <v>639.64639999999997</v>
      </c>
      <c r="M280" s="86">
        <v>4.1000000000000003E-3</v>
      </c>
      <c r="N280" s="86">
        <f t="shared" si="5"/>
        <v>1.4694845456336974E-4</v>
      </c>
      <c r="O280" s="86">
        <f>L280/'סכום נכסי הקרן'!$C$42</f>
        <v>2.6842749370287555E-5</v>
      </c>
    </row>
    <row r="281" spans="2:15" s="85" customFormat="1">
      <c r="B281" s="90" t="s">
        <v>2618</v>
      </c>
      <c r="C281" s="90" t="s">
        <v>2619</v>
      </c>
      <c r="D281" s="90" t="s">
        <v>379</v>
      </c>
      <c r="E281" s="90" t="s">
        <v>1717</v>
      </c>
      <c r="F281" s="90" t="s">
        <v>2620</v>
      </c>
      <c r="G281" s="90" t="s">
        <v>2621</v>
      </c>
      <c r="H281" s="90" t="s">
        <v>104</v>
      </c>
      <c r="I281" s="91">
        <v>17182</v>
      </c>
      <c r="J281" s="91">
        <v>16875</v>
      </c>
      <c r="K281" s="91">
        <v>0</v>
      </c>
      <c r="L281" s="91">
        <v>9208.6929</v>
      </c>
      <c r="M281" s="86">
        <v>4.0000000000000002E-4</v>
      </c>
      <c r="N281" s="86">
        <f t="shared" si="5"/>
        <v>2.1155488254192873E-3</v>
      </c>
      <c r="O281" s="86">
        <f>L281/'סכום נכסי הקרן'!$C$42</f>
        <v>3.8644262758712704E-4</v>
      </c>
    </row>
    <row r="282" spans="2:15" s="85" customFormat="1">
      <c r="B282" s="90" t="s">
        <v>2622</v>
      </c>
      <c r="C282" s="90" t="s">
        <v>2623</v>
      </c>
      <c r="D282" s="90" t="s">
        <v>379</v>
      </c>
      <c r="E282" s="90" t="s">
        <v>1717</v>
      </c>
      <c r="F282" s="90" t="s">
        <v>2624</v>
      </c>
      <c r="G282" s="90" t="s">
        <v>2621</v>
      </c>
      <c r="H282" s="90" t="s">
        <v>104</v>
      </c>
      <c r="I282" s="91">
        <v>38660</v>
      </c>
      <c r="J282" s="91">
        <v>62251</v>
      </c>
      <c r="K282" s="91">
        <v>0</v>
      </c>
      <c r="L282" s="91">
        <v>76434.367441599999</v>
      </c>
      <c r="M282" s="86">
        <v>4.0000000000000002E-4</v>
      </c>
      <c r="N282" s="86">
        <f t="shared" si="5"/>
        <v>1.7559564426645514E-2</v>
      </c>
      <c r="O282" s="86">
        <f>L282/'סכום נכסי הקרן'!$C$42</f>
        <v>3.2075668189664418E-3</v>
      </c>
    </row>
    <row r="283" spans="2:15" s="85" customFormat="1">
      <c r="B283" s="90" t="s">
        <v>2625</v>
      </c>
      <c r="C283" s="90" t="s">
        <v>2626</v>
      </c>
      <c r="D283" s="90" t="s">
        <v>2580</v>
      </c>
      <c r="E283" s="90" t="s">
        <v>1717</v>
      </c>
      <c r="F283" s="90" t="s">
        <v>2627</v>
      </c>
      <c r="G283" s="90" t="s">
        <v>2621</v>
      </c>
      <c r="H283" s="90" t="s">
        <v>104</v>
      </c>
      <c r="I283" s="91">
        <v>212658</v>
      </c>
      <c r="J283" s="91">
        <v>2249</v>
      </c>
      <c r="K283" s="91">
        <v>0</v>
      </c>
      <c r="L283" s="91">
        <v>15189.786661919999</v>
      </c>
      <c r="M283" s="86">
        <v>4.8999999999999998E-3</v>
      </c>
      <c r="N283" s="86">
        <f t="shared" si="5"/>
        <v>3.4896087512044636E-3</v>
      </c>
      <c r="O283" s="86">
        <f>L283/'סכום נכסי הקרן'!$C$42</f>
        <v>6.3743911691530725E-4</v>
      </c>
    </row>
    <row r="284" spans="2:15" s="85" customFormat="1">
      <c r="B284" s="90" t="s">
        <v>2628</v>
      </c>
      <c r="C284" s="90" t="s">
        <v>2629</v>
      </c>
      <c r="D284" s="90" t="s">
        <v>2580</v>
      </c>
      <c r="E284" s="90" t="s">
        <v>1717</v>
      </c>
      <c r="F284" s="90" t="s">
        <v>2630</v>
      </c>
      <c r="G284" s="90" t="s">
        <v>2621</v>
      </c>
      <c r="H284" s="90" t="s">
        <v>104</v>
      </c>
      <c r="I284" s="91">
        <v>8453331</v>
      </c>
      <c r="J284" s="91">
        <v>190</v>
      </c>
      <c r="K284" s="91">
        <v>0</v>
      </c>
      <c r="L284" s="91">
        <v>51010.780586399997</v>
      </c>
      <c r="M284" s="86">
        <v>3.5700000000000003E-2</v>
      </c>
      <c r="N284" s="86">
        <f t="shared" si="5"/>
        <v>1.171890496568514E-2</v>
      </c>
      <c r="O284" s="86">
        <f>L284/'סכום נכסי הקרן'!$C$42</f>
        <v>2.1406664658215309E-3</v>
      </c>
    </row>
    <row r="285" spans="2:15" s="85" customFormat="1">
      <c r="B285" s="90" t="s">
        <v>2631</v>
      </c>
      <c r="C285" s="90" t="s">
        <v>2629</v>
      </c>
      <c r="D285" s="90" t="s">
        <v>2580</v>
      </c>
      <c r="E285" s="90" t="s">
        <v>1717</v>
      </c>
      <c r="F285" s="90" t="s">
        <v>2630</v>
      </c>
      <c r="G285" s="90" t="s">
        <v>2621</v>
      </c>
      <c r="H285" s="90" t="s">
        <v>104</v>
      </c>
      <c r="I285" s="91">
        <v>327686</v>
      </c>
      <c r="J285" s="91">
        <v>190</v>
      </c>
      <c r="K285" s="91">
        <v>0</v>
      </c>
      <c r="L285" s="91">
        <v>1977.3883983999999</v>
      </c>
      <c r="M285" s="86">
        <v>1.4E-3</v>
      </c>
      <c r="N285" s="86">
        <f t="shared" si="5"/>
        <v>4.5427312530238093E-4</v>
      </c>
      <c r="O285" s="86">
        <f>L285/'סכום נכסי הקרן'!$C$42</f>
        <v>8.2981067642943856E-5</v>
      </c>
    </row>
    <row r="286" spans="2:15" s="85" customFormat="1">
      <c r="B286" s="90" t="s">
        <v>2632</v>
      </c>
      <c r="C286" s="90" t="s">
        <v>2633</v>
      </c>
      <c r="D286" s="90" t="s">
        <v>2580</v>
      </c>
      <c r="E286" s="90" t="s">
        <v>1717</v>
      </c>
      <c r="F286" s="90" t="s">
        <v>2634</v>
      </c>
      <c r="G286" s="90" t="s">
        <v>2621</v>
      </c>
      <c r="H286" s="90" t="s">
        <v>104</v>
      </c>
      <c r="I286" s="91">
        <v>45000</v>
      </c>
      <c r="J286" s="91">
        <v>1295</v>
      </c>
      <c r="K286" s="91">
        <v>0</v>
      </c>
      <c r="L286" s="91">
        <v>1850.8140000000001</v>
      </c>
      <c r="M286" s="86">
        <v>5.9999999999999995E-4</v>
      </c>
      <c r="N286" s="86">
        <f t="shared" si="5"/>
        <v>4.2519469660776431E-4</v>
      </c>
      <c r="O286" s="86">
        <f>L286/'סכום נכסי הקרן'!$C$42</f>
        <v>7.7669375350223807E-5</v>
      </c>
    </row>
    <row r="287" spans="2:15" s="85" customFormat="1">
      <c r="B287" s="90" t="s">
        <v>2635</v>
      </c>
      <c r="C287" s="90" t="s">
        <v>2636</v>
      </c>
      <c r="D287" s="90" t="s">
        <v>2580</v>
      </c>
      <c r="E287" s="90" t="s">
        <v>1717</v>
      </c>
      <c r="F287" s="90" t="s">
        <v>2637</v>
      </c>
      <c r="G287" s="90" t="s">
        <v>2621</v>
      </c>
      <c r="H287" s="90" t="s">
        <v>104</v>
      </c>
      <c r="I287" s="91">
        <v>121404</v>
      </c>
      <c r="J287" s="91">
        <v>4754</v>
      </c>
      <c r="K287" s="91">
        <v>0</v>
      </c>
      <c r="L287" s="91">
        <v>18330.430604159999</v>
      </c>
      <c r="M287" s="86">
        <v>1.1000000000000001E-3</v>
      </c>
      <c r="N287" s="86">
        <f t="shared" si="5"/>
        <v>4.2111210955965792E-3</v>
      </c>
      <c r="O287" s="86">
        <f>L287/'סכום נכסי הקרן'!$C$42</f>
        <v>7.6923618198572778E-4</v>
      </c>
    </row>
    <row r="288" spans="2:15" s="85" customFormat="1">
      <c r="B288" s="90" t="s">
        <v>2638</v>
      </c>
      <c r="C288" s="90" t="s">
        <v>2639</v>
      </c>
      <c r="D288" s="90" t="s">
        <v>2580</v>
      </c>
      <c r="E288" s="90" t="s">
        <v>1717</v>
      </c>
      <c r="F288" s="90" t="s">
        <v>2640</v>
      </c>
      <c r="G288" s="90" t="s">
        <v>2621</v>
      </c>
      <c r="H288" s="90" t="s">
        <v>104</v>
      </c>
      <c r="I288" s="91">
        <v>111124</v>
      </c>
      <c r="J288" s="91">
        <v>10446</v>
      </c>
      <c r="K288" s="91">
        <v>0</v>
      </c>
      <c r="L288" s="91">
        <v>36867.049415039997</v>
      </c>
      <c r="M288" s="86">
        <v>1.9E-3</v>
      </c>
      <c r="N288" s="86">
        <f t="shared" si="5"/>
        <v>8.4696106096298091E-3</v>
      </c>
      <c r="O288" s="86">
        <f>L288/'סכום נכסי הקרן'!$C$42</f>
        <v>1.5471250482609223E-3</v>
      </c>
    </row>
    <row r="289" spans="2:15" s="85" customFormat="1">
      <c r="B289" s="90" t="s">
        <v>2641</v>
      </c>
      <c r="C289" s="90" t="s">
        <v>2642</v>
      </c>
      <c r="D289" s="90" t="s">
        <v>2580</v>
      </c>
      <c r="E289" s="90" t="s">
        <v>121</v>
      </c>
      <c r="F289" s="90" t="s">
        <v>2643</v>
      </c>
      <c r="G289" s="90" t="s">
        <v>1754</v>
      </c>
      <c r="H289" s="90" t="s">
        <v>104</v>
      </c>
      <c r="I289" s="91">
        <v>282011</v>
      </c>
      <c r="J289" s="91">
        <v>696</v>
      </c>
      <c r="K289" s="91">
        <v>0</v>
      </c>
      <c r="L289" s="91">
        <v>6233.8418745600002</v>
      </c>
      <c r="M289" s="86">
        <v>4.4999999999999997E-3</v>
      </c>
      <c r="N289" s="86">
        <f t="shared" si="5"/>
        <v>1.4321247324443817E-3</v>
      </c>
      <c r="O289" s="86">
        <f>L289/'סכום נכסי הקרן'!$C$42</f>
        <v>2.6160305921024121E-4</v>
      </c>
    </row>
    <row r="290" spans="2:15" s="85" customFormat="1">
      <c r="B290" s="90" t="s">
        <v>2644</v>
      </c>
      <c r="C290" s="90" t="s">
        <v>2645</v>
      </c>
      <c r="D290" s="90" t="s">
        <v>2580</v>
      </c>
      <c r="E290" s="90" t="s">
        <v>1717</v>
      </c>
      <c r="F290" s="90" t="s">
        <v>2646</v>
      </c>
      <c r="G290" s="90" t="s">
        <v>1754</v>
      </c>
      <c r="H290" s="90" t="s">
        <v>104</v>
      </c>
      <c r="I290" s="91">
        <v>22450</v>
      </c>
      <c r="J290" s="91">
        <v>3197</v>
      </c>
      <c r="K290" s="91">
        <v>0</v>
      </c>
      <c r="L290" s="91">
        <v>2279.4993639999998</v>
      </c>
      <c r="M290" s="86">
        <v>5.0000000000000001E-4</v>
      </c>
      <c r="N290" s="86">
        <f t="shared" si="5"/>
        <v>5.2367825210613899E-4</v>
      </c>
      <c r="O290" s="86">
        <f>L290/'סכום נכסי הקרן'!$C$42</f>
        <v>9.5659148738399649E-5</v>
      </c>
    </row>
    <row r="291" spans="2:15" s="85" customFormat="1">
      <c r="B291" s="90" t="s">
        <v>2647</v>
      </c>
      <c r="C291" s="90" t="s">
        <v>2648</v>
      </c>
      <c r="D291" s="90" t="s">
        <v>121</v>
      </c>
      <c r="E291" s="90" t="s">
        <v>1717</v>
      </c>
      <c r="F291" s="90" t="s">
        <v>2649</v>
      </c>
      <c r="G291" s="90" t="s">
        <v>1754</v>
      </c>
      <c r="H291" s="90" t="s">
        <v>104</v>
      </c>
      <c r="I291" s="91">
        <v>1112</v>
      </c>
      <c r="J291" s="91">
        <v>630</v>
      </c>
      <c r="K291" s="91">
        <v>0</v>
      </c>
      <c r="L291" s="91">
        <v>22.249785599999999</v>
      </c>
      <c r="M291" s="86">
        <v>2.0000000000000001E-4</v>
      </c>
      <c r="N291" s="86">
        <f t="shared" si="5"/>
        <v>5.1115297581387447E-6</v>
      </c>
      <c r="O291" s="86">
        <f>L291/'סכום נכסי הקרן'!$C$42</f>
        <v>9.3371184204809583E-7</v>
      </c>
    </row>
    <row r="292" spans="2:15" s="85" customFormat="1">
      <c r="B292" s="90" t="s">
        <v>2650</v>
      </c>
      <c r="C292" s="90" t="s">
        <v>2651</v>
      </c>
      <c r="D292" s="90" t="s">
        <v>379</v>
      </c>
      <c r="E292" s="90" t="s">
        <v>1717</v>
      </c>
      <c r="F292" s="90" t="s">
        <v>2652</v>
      </c>
      <c r="G292" s="90" t="s">
        <v>1754</v>
      </c>
      <c r="H292" s="90" t="s">
        <v>104</v>
      </c>
      <c r="I292" s="91">
        <v>13034</v>
      </c>
      <c r="J292" s="91">
        <v>32237</v>
      </c>
      <c r="K292" s="91">
        <v>0</v>
      </c>
      <c r="L292" s="91">
        <v>13344.82336208</v>
      </c>
      <c r="M292" s="86">
        <v>2.0000000000000001E-4</v>
      </c>
      <c r="N292" s="86">
        <f t="shared" si="5"/>
        <v>3.0657581586933159E-3</v>
      </c>
      <c r="O292" s="86">
        <f>L292/'סכום נכסי הקרן'!$C$42</f>
        <v>5.6001526608931375E-4</v>
      </c>
    </row>
    <row r="293" spans="2:15" s="85" customFormat="1">
      <c r="B293" s="90" t="s">
        <v>2653</v>
      </c>
      <c r="C293" s="90" t="s">
        <v>2654</v>
      </c>
      <c r="D293" s="90" t="s">
        <v>2580</v>
      </c>
      <c r="E293" s="90" t="s">
        <v>1717</v>
      </c>
      <c r="F293" s="90" t="s">
        <v>2176</v>
      </c>
      <c r="G293" s="90" t="s">
        <v>1754</v>
      </c>
      <c r="H293" s="90" t="s">
        <v>104</v>
      </c>
      <c r="I293" s="91">
        <v>233288</v>
      </c>
      <c r="J293" s="91">
        <v>881</v>
      </c>
      <c r="K293" s="91">
        <v>0</v>
      </c>
      <c r="L293" s="91">
        <v>6527.52888128</v>
      </c>
      <c r="M293" s="86">
        <v>4.1000000000000003E-3</v>
      </c>
      <c r="N293" s="86">
        <f t="shared" si="5"/>
        <v>1.4995945904203601E-3</v>
      </c>
      <c r="O293" s="86">
        <f>L293/'סכום נכסי הקרן'!$C$42</f>
        <v>2.7392762902677569E-4</v>
      </c>
    </row>
    <row r="294" spans="2:15" s="85" customFormat="1">
      <c r="B294" s="90" t="s">
        <v>2655</v>
      </c>
      <c r="C294" s="90" t="s">
        <v>2656</v>
      </c>
      <c r="D294" s="90" t="s">
        <v>379</v>
      </c>
      <c r="E294" s="90" t="s">
        <v>1717</v>
      </c>
      <c r="F294" s="90" t="s">
        <v>2657</v>
      </c>
      <c r="G294" s="90" t="s">
        <v>1754</v>
      </c>
      <c r="H294" s="90" t="s">
        <v>104</v>
      </c>
      <c r="I294" s="91">
        <v>14051</v>
      </c>
      <c r="J294" s="91">
        <v>3937</v>
      </c>
      <c r="K294" s="91">
        <v>0</v>
      </c>
      <c r="L294" s="91">
        <v>1756.9246751200001</v>
      </c>
      <c r="M294" s="86">
        <v>2.0999999999999999E-3</v>
      </c>
      <c r="N294" s="86">
        <f t="shared" si="5"/>
        <v>4.0362513693993195E-4</v>
      </c>
      <c r="O294" s="86">
        <f>L294/'סכום נכסי הקרן'!$C$42</f>
        <v>7.3729311564514475E-5</v>
      </c>
    </row>
    <row r="295" spans="2:15" s="85" customFormat="1">
      <c r="B295" s="90" t="s">
        <v>2658</v>
      </c>
      <c r="C295" s="90" t="s">
        <v>2659</v>
      </c>
      <c r="D295" s="90" t="s">
        <v>379</v>
      </c>
      <c r="E295" s="90" t="s">
        <v>1717</v>
      </c>
      <c r="F295" s="90" t="s">
        <v>2660</v>
      </c>
      <c r="G295" s="90" t="s">
        <v>1849</v>
      </c>
      <c r="H295" s="90" t="s">
        <v>104</v>
      </c>
      <c r="I295" s="91">
        <v>8000</v>
      </c>
      <c r="J295" s="91">
        <v>2302</v>
      </c>
      <c r="K295" s="91">
        <v>2.6922100000000002</v>
      </c>
      <c r="L295" s="91">
        <v>587.58437000000004</v>
      </c>
      <c r="M295" s="86">
        <v>2.9999999999999997E-4</v>
      </c>
      <c r="N295" s="86">
        <f t="shared" si="5"/>
        <v>1.3498804198240036E-4</v>
      </c>
      <c r="O295" s="86">
        <f>L295/'סכום נכסי הקרן'!$C$42</f>
        <v>2.4657967242226818E-5</v>
      </c>
    </row>
    <row r="296" spans="2:15" s="85" customFormat="1">
      <c r="B296" s="90" t="s">
        <v>2661</v>
      </c>
      <c r="C296" s="90" t="s">
        <v>2662</v>
      </c>
      <c r="D296" s="90" t="s">
        <v>379</v>
      </c>
      <c r="E296" s="90" t="s">
        <v>1717</v>
      </c>
      <c r="F296" s="90" t="s">
        <v>2663</v>
      </c>
      <c r="G296" s="90" t="s">
        <v>1849</v>
      </c>
      <c r="H296" s="90" t="s">
        <v>104</v>
      </c>
      <c r="I296" s="91">
        <v>25274</v>
      </c>
      <c r="J296" s="91">
        <v>1298</v>
      </c>
      <c r="K296" s="91">
        <v>0</v>
      </c>
      <c r="L296" s="91">
        <v>1041.9075075200001</v>
      </c>
      <c r="M296" s="86">
        <v>1.8E-3</v>
      </c>
      <c r="N296" s="86">
        <f t="shared" si="5"/>
        <v>2.393614628770467E-4</v>
      </c>
      <c r="O296" s="86">
        <f>L296/'סכום נכסי הקרן'!$C$42</f>
        <v>4.3723629322982759E-5</v>
      </c>
    </row>
    <row r="297" spans="2:15" s="85" customFormat="1">
      <c r="B297" s="87" t="s">
        <v>405</v>
      </c>
      <c r="C297" s="96"/>
      <c r="D297" s="96"/>
      <c r="I297" s="88">
        <f>SUM(I298:I341)</f>
        <v>2510127.0599999996</v>
      </c>
      <c r="K297" s="88">
        <v>121.79783999999999</v>
      </c>
      <c r="L297" s="88">
        <f>SUM(L298:L341)</f>
        <v>560799.44411427237</v>
      </c>
      <c r="N297" s="89">
        <f t="shared" si="5"/>
        <v>0.12883463681275961</v>
      </c>
      <c r="O297" s="89">
        <f>L297/'סכום נכסי הקרן'!$C$42</f>
        <v>2.3533938321791535E-2</v>
      </c>
    </row>
    <row r="298" spans="2:15" s="85" customFormat="1">
      <c r="B298" s="90" t="s">
        <v>2664</v>
      </c>
      <c r="C298" s="90" t="s">
        <v>2665</v>
      </c>
      <c r="D298" s="90" t="s">
        <v>1823</v>
      </c>
      <c r="E298" s="90" t="s">
        <v>1717</v>
      </c>
      <c r="F298" s="90" t="s">
        <v>2666</v>
      </c>
      <c r="G298" s="90" t="s">
        <v>1926</v>
      </c>
      <c r="H298" s="90" t="s">
        <v>108</v>
      </c>
      <c r="I298" s="91">
        <v>24693</v>
      </c>
      <c r="J298" s="91">
        <v>7818</v>
      </c>
      <c r="K298" s="91">
        <v>0</v>
      </c>
      <c r="L298" s="91">
        <v>6802.3053602640002</v>
      </c>
      <c r="M298" s="86">
        <v>0</v>
      </c>
      <c r="N298" s="86">
        <f t="shared" si="5"/>
        <v>1.5627200593310944E-3</v>
      </c>
      <c r="O298" s="86">
        <f>L298/'סכום נכסי הקרן'!$C$42</f>
        <v>2.8545861889589335E-4</v>
      </c>
    </row>
    <row r="299" spans="2:15" s="85" customFormat="1">
      <c r="B299" s="90" t="s">
        <v>2667</v>
      </c>
      <c r="C299" s="90" t="s">
        <v>2668</v>
      </c>
      <c r="D299" s="90" t="s">
        <v>1823</v>
      </c>
      <c r="E299" s="90" t="s">
        <v>1717</v>
      </c>
      <c r="F299" s="90" t="s">
        <v>2669</v>
      </c>
      <c r="G299" s="90" t="s">
        <v>1926</v>
      </c>
      <c r="H299" s="90" t="s">
        <v>108</v>
      </c>
      <c r="I299" s="91">
        <v>4880</v>
      </c>
      <c r="J299" s="91">
        <v>22620</v>
      </c>
      <c r="K299" s="91">
        <v>0</v>
      </c>
      <c r="L299" s="91">
        <v>3889.5470015999999</v>
      </c>
      <c r="M299" s="86">
        <v>0</v>
      </c>
      <c r="N299" s="86">
        <f t="shared" si="5"/>
        <v>8.9356075612511635E-4</v>
      </c>
      <c r="O299" s="86">
        <f>L299/'סכום נכסי הקרן'!$C$42</f>
        <v>1.6322476813424144E-4</v>
      </c>
    </row>
    <row r="300" spans="2:15" s="85" customFormat="1">
      <c r="B300" s="90" t="s">
        <v>2670</v>
      </c>
      <c r="C300" s="90" t="s">
        <v>2671</v>
      </c>
      <c r="D300" s="90" t="s">
        <v>2672</v>
      </c>
      <c r="E300" s="90" t="s">
        <v>1717</v>
      </c>
      <c r="F300" s="90" t="s">
        <v>2673</v>
      </c>
      <c r="G300" s="90" t="s">
        <v>2674</v>
      </c>
      <c r="H300" s="90" t="s">
        <v>111</v>
      </c>
      <c r="I300" s="91">
        <v>267000</v>
      </c>
      <c r="J300" s="91">
        <v>261.8</v>
      </c>
      <c r="K300" s="91">
        <v>0</v>
      </c>
      <c r="L300" s="91">
        <v>2913.6667097999998</v>
      </c>
      <c r="M300" s="86">
        <v>2.9999999999999997E-4</v>
      </c>
      <c r="N300" s="86">
        <f t="shared" si="5"/>
        <v>6.6936798224432801E-4</v>
      </c>
      <c r="O300" s="86">
        <f>L300/'סכום נכסי הקרן'!$C$42</f>
        <v>1.2227196970030906E-4</v>
      </c>
    </row>
    <row r="301" spans="2:15" s="85" customFormat="1">
      <c r="B301" s="90" t="s">
        <v>2675</v>
      </c>
      <c r="C301" s="90" t="s">
        <v>2676</v>
      </c>
      <c r="D301" s="90" t="s">
        <v>2580</v>
      </c>
      <c r="E301" s="90" t="s">
        <v>1717</v>
      </c>
      <c r="F301" s="90" t="s">
        <v>2677</v>
      </c>
      <c r="G301" s="90" t="s">
        <v>1749</v>
      </c>
      <c r="H301" s="90" t="s">
        <v>104</v>
      </c>
      <c r="I301" s="91">
        <v>1750</v>
      </c>
      <c r="J301" s="91">
        <v>42285</v>
      </c>
      <c r="K301" s="91">
        <v>0</v>
      </c>
      <c r="L301" s="91">
        <v>2350.2003</v>
      </c>
      <c r="M301" s="86">
        <v>0</v>
      </c>
      <c r="N301" s="86">
        <f t="shared" si="5"/>
        <v>5.3992065303481421E-4</v>
      </c>
      <c r="O301" s="86">
        <f>L301/'סכום נכסי הקרן'!$C$42</f>
        <v>9.8626112212739142E-5</v>
      </c>
    </row>
    <row r="302" spans="2:15" s="85" customFormat="1">
      <c r="B302" s="90" t="s">
        <v>2678</v>
      </c>
      <c r="C302" s="90" t="s">
        <v>2679</v>
      </c>
      <c r="D302" s="90" t="s">
        <v>2580</v>
      </c>
      <c r="E302" s="90" t="s">
        <v>1717</v>
      </c>
      <c r="G302" s="90" t="s">
        <v>1740</v>
      </c>
      <c r="H302" s="90" t="s">
        <v>104</v>
      </c>
      <c r="I302" s="91">
        <v>9000</v>
      </c>
      <c r="J302" s="91">
        <v>3037</v>
      </c>
      <c r="K302" s="91">
        <v>0</v>
      </c>
      <c r="L302" s="91">
        <v>868.09608000000003</v>
      </c>
      <c r="M302" s="86">
        <v>0</v>
      </c>
      <c r="N302" s="86">
        <f t="shared" si="5"/>
        <v>1.9943108781432896E-4</v>
      </c>
      <c r="O302" s="86">
        <f>L302/'סכום נכסי הקרן'!$C$42</f>
        <v>3.6429635975077946E-5</v>
      </c>
    </row>
    <row r="303" spans="2:15" s="85" customFormat="1">
      <c r="B303" s="90" t="s">
        <v>2680</v>
      </c>
      <c r="C303" s="90" t="s">
        <v>2681</v>
      </c>
      <c r="D303" s="90" t="s">
        <v>2580</v>
      </c>
      <c r="E303" s="90" t="s">
        <v>1717</v>
      </c>
      <c r="F303" s="90" t="s">
        <v>2682</v>
      </c>
      <c r="G303" s="90" t="s">
        <v>1740</v>
      </c>
      <c r="H303" s="90" t="s">
        <v>104</v>
      </c>
      <c r="I303" s="91">
        <v>127024.66</v>
      </c>
      <c r="J303" s="91">
        <v>910</v>
      </c>
      <c r="K303" s="91">
        <v>0</v>
      </c>
      <c r="L303" s="91">
        <v>3671.2159134560002</v>
      </c>
      <c r="M303" s="86">
        <v>1E-3</v>
      </c>
      <c r="N303" s="86">
        <f t="shared" si="5"/>
        <v>8.4340270632463348E-4</v>
      </c>
      <c r="O303" s="86">
        <f>L303/'סכום נכסי הקרן'!$C$42</f>
        <v>1.5406250804993307E-4</v>
      </c>
    </row>
    <row r="304" spans="2:15" s="85" customFormat="1">
      <c r="B304" s="90" t="s">
        <v>2683</v>
      </c>
      <c r="C304" s="90" t="s">
        <v>2684</v>
      </c>
      <c r="D304" s="90" t="s">
        <v>121</v>
      </c>
      <c r="E304" s="90" t="s">
        <v>1717</v>
      </c>
      <c r="F304" s="90" t="s">
        <v>2685</v>
      </c>
      <c r="G304" s="90" t="s">
        <v>1740</v>
      </c>
      <c r="H304" s="90" t="s">
        <v>108</v>
      </c>
      <c r="I304" s="91">
        <v>25325</v>
      </c>
      <c r="J304" s="91">
        <v>3862</v>
      </c>
      <c r="K304" s="91">
        <v>0</v>
      </c>
      <c r="L304" s="91">
        <v>3446.2622654000002</v>
      </c>
      <c r="M304" s="86">
        <v>2.0000000000000001E-4</v>
      </c>
      <c r="N304" s="86">
        <f t="shared" si="5"/>
        <v>7.9172323008554039E-4</v>
      </c>
      <c r="O304" s="86">
        <f>L304/'סכום נכסי הקרן'!$C$42</f>
        <v>1.446223323611477E-4</v>
      </c>
    </row>
    <row r="305" spans="2:15" s="85" customFormat="1">
      <c r="B305" s="90" t="s">
        <v>2686</v>
      </c>
      <c r="C305" s="90" t="s">
        <v>2687</v>
      </c>
      <c r="D305" s="90" t="s">
        <v>121</v>
      </c>
      <c r="E305" s="90" t="s">
        <v>1717</v>
      </c>
      <c r="F305" s="90" t="s">
        <v>2688</v>
      </c>
      <c r="G305" s="90" t="s">
        <v>1740</v>
      </c>
      <c r="H305" s="90" t="s">
        <v>199</v>
      </c>
      <c r="I305" s="91">
        <v>1800</v>
      </c>
      <c r="J305" s="91">
        <v>84920</v>
      </c>
      <c r="K305" s="91">
        <v>0</v>
      </c>
      <c r="L305" s="91">
        <v>724.07887200000005</v>
      </c>
      <c r="M305" s="86">
        <v>0</v>
      </c>
      <c r="N305" s="86">
        <f t="shared" si="5"/>
        <v>1.663454546486747E-4</v>
      </c>
      <c r="O305" s="86">
        <f>L305/'סכום נכסי הקרן'!$C$42</f>
        <v>3.0385956499429257E-5</v>
      </c>
    </row>
    <row r="306" spans="2:15" s="85" customFormat="1">
      <c r="B306" s="90" t="s">
        <v>2689</v>
      </c>
      <c r="C306" s="90" t="s">
        <v>2690</v>
      </c>
      <c r="D306" s="90" t="s">
        <v>121</v>
      </c>
      <c r="E306" s="90" t="s">
        <v>1717</v>
      </c>
      <c r="F306" s="90" t="s">
        <v>2691</v>
      </c>
      <c r="G306" s="90" t="s">
        <v>1740</v>
      </c>
      <c r="H306" s="90" t="s">
        <v>108</v>
      </c>
      <c r="I306" s="91">
        <v>20000</v>
      </c>
      <c r="J306" s="91">
        <v>3934</v>
      </c>
      <c r="K306" s="91">
        <v>0</v>
      </c>
      <c r="L306" s="91">
        <v>2772.3684800000001</v>
      </c>
      <c r="M306" s="86">
        <v>0</v>
      </c>
      <c r="N306" s="86">
        <f t="shared" si="5"/>
        <v>6.3690699051256836E-4</v>
      </c>
      <c r="O306" s="86">
        <f>L306/'סכום נכסי הקרן'!$C$42</f>
        <v>1.1634239209464022E-4</v>
      </c>
    </row>
    <row r="307" spans="2:15" s="85" customFormat="1">
      <c r="B307" s="90" t="s">
        <v>2692</v>
      </c>
      <c r="C307" s="90" t="s">
        <v>2690</v>
      </c>
      <c r="D307" s="90" t="s">
        <v>121</v>
      </c>
      <c r="E307" s="90" t="s">
        <v>1717</v>
      </c>
      <c r="F307" s="90" t="s">
        <v>2691</v>
      </c>
      <c r="G307" s="90" t="s">
        <v>1740</v>
      </c>
      <c r="H307" s="90" t="s">
        <v>108</v>
      </c>
      <c r="I307" s="91">
        <v>22000</v>
      </c>
      <c r="J307" s="91">
        <v>3953</v>
      </c>
      <c r="K307" s="91">
        <v>0</v>
      </c>
      <c r="L307" s="91">
        <v>3064.3339759999999</v>
      </c>
      <c r="M307" s="86">
        <v>0</v>
      </c>
      <c r="N307" s="86">
        <f t="shared" si="5"/>
        <v>7.0398135913721422E-4</v>
      </c>
      <c r="O307" s="86">
        <f>L307/'סכום נכסי הקרן'!$C$42</f>
        <v>1.2859471874558312E-4</v>
      </c>
    </row>
    <row r="308" spans="2:15" s="85" customFormat="1">
      <c r="B308" s="90" t="s">
        <v>2693</v>
      </c>
      <c r="C308" s="90" t="s">
        <v>2694</v>
      </c>
      <c r="D308" s="90" t="s">
        <v>379</v>
      </c>
      <c r="E308" s="90" t="s">
        <v>1717</v>
      </c>
      <c r="F308" s="90" t="s">
        <v>2695</v>
      </c>
      <c r="G308" s="90" t="s">
        <v>1775</v>
      </c>
      <c r="H308" s="90" t="s">
        <v>104</v>
      </c>
      <c r="I308" s="91">
        <v>7940.49</v>
      </c>
      <c r="J308" s="91">
        <v>13133</v>
      </c>
      <c r="K308" s="91">
        <v>15.07869</v>
      </c>
      <c r="L308" s="91">
        <v>3327.0894661992002</v>
      </c>
      <c r="M308" s="86">
        <v>0</v>
      </c>
      <c r="N308" s="86">
        <f t="shared" si="5"/>
        <v>7.6434519955406505E-4</v>
      </c>
      <c r="O308" s="86">
        <f>L308/'סכום נכסי הקרן'!$C$42</f>
        <v>1.3962124804221354E-4</v>
      </c>
    </row>
    <row r="309" spans="2:15" s="85" customFormat="1">
      <c r="B309" s="90" t="s">
        <v>2696</v>
      </c>
      <c r="C309" s="90" t="s">
        <v>2697</v>
      </c>
      <c r="D309" s="90" t="s">
        <v>379</v>
      </c>
      <c r="E309" s="90" t="s">
        <v>1717</v>
      </c>
      <c r="F309" s="90" t="s">
        <v>2698</v>
      </c>
      <c r="G309" s="90" t="s">
        <v>1895</v>
      </c>
      <c r="H309" s="90" t="s">
        <v>104</v>
      </c>
      <c r="I309" s="91">
        <v>58801</v>
      </c>
      <c r="J309" s="91">
        <v>8419</v>
      </c>
      <c r="K309" s="91">
        <v>0</v>
      </c>
      <c r="L309" s="91">
        <v>15722.64885944</v>
      </c>
      <c r="M309" s="86">
        <v>1E-4</v>
      </c>
      <c r="N309" s="86">
        <f t="shared" si="5"/>
        <v>3.6120252557307227E-3</v>
      </c>
      <c r="O309" s="86">
        <f>L309/'סכום נכסי הקרן'!$C$42</f>
        <v>6.5980066919939739E-4</v>
      </c>
    </row>
    <row r="310" spans="2:15" s="85" customFormat="1">
      <c r="B310" s="90" t="s">
        <v>2699</v>
      </c>
      <c r="C310" s="90" t="s">
        <v>2700</v>
      </c>
      <c r="D310" s="90" t="s">
        <v>2580</v>
      </c>
      <c r="E310" s="90" t="s">
        <v>1717</v>
      </c>
      <c r="F310" s="90" t="s">
        <v>2701</v>
      </c>
      <c r="G310" s="90" t="s">
        <v>1895</v>
      </c>
      <c r="H310" s="90" t="s">
        <v>104</v>
      </c>
      <c r="I310" s="91">
        <v>157210</v>
      </c>
      <c r="J310" s="91">
        <v>584</v>
      </c>
      <c r="K310" s="91">
        <v>0</v>
      </c>
      <c r="L310" s="91">
        <v>2915.9059264000002</v>
      </c>
      <c r="M310" s="86">
        <v>7.1999999999999998E-3</v>
      </c>
      <c r="N310" s="86">
        <f t="shared" si="5"/>
        <v>6.6988240618043185E-4</v>
      </c>
      <c r="O310" s="86">
        <f>L310/'סכום נכסי הקרן'!$C$42</f>
        <v>1.223659383835997E-4</v>
      </c>
    </row>
    <row r="311" spans="2:15" s="85" customFormat="1">
      <c r="B311" s="90" t="s">
        <v>2702</v>
      </c>
      <c r="C311" s="90" t="s">
        <v>2703</v>
      </c>
      <c r="D311" s="90" t="s">
        <v>2580</v>
      </c>
      <c r="E311" s="90" t="s">
        <v>1717</v>
      </c>
      <c r="F311" s="90" t="s">
        <v>2704</v>
      </c>
      <c r="G311" s="90" t="s">
        <v>1895</v>
      </c>
      <c r="H311" s="90" t="s">
        <v>104</v>
      </c>
      <c r="I311" s="91">
        <v>7822</v>
      </c>
      <c r="J311" s="91">
        <v>1088</v>
      </c>
      <c r="K311" s="91">
        <v>0</v>
      </c>
      <c r="L311" s="91">
        <v>270.28827136000001</v>
      </c>
      <c r="M311" s="86">
        <v>0</v>
      </c>
      <c r="N311" s="86">
        <f t="shared" si="5"/>
        <v>6.2094375522095819E-5</v>
      </c>
      <c r="O311" s="86">
        <f>L311/'סכום נכסי הקרן'!$C$42</f>
        <v>1.1342642319013681E-5</v>
      </c>
    </row>
    <row r="312" spans="2:15" s="85" customFormat="1">
      <c r="B312" s="90" t="s">
        <v>2705</v>
      </c>
      <c r="C312" s="90" t="s">
        <v>2706</v>
      </c>
      <c r="D312" s="90" t="s">
        <v>379</v>
      </c>
      <c r="E312" s="90" t="s">
        <v>1717</v>
      </c>
      <c r="F312" s="90" t="s">
        <v>2707</v>
      </c>
      <c r="G312" s="90" t="s">
        <v>1886</v>
      </c>
      <c r="H312" s="90" t="s">
        <v>104</v>
      </c>
      <c r="I312" s="91">
        <v>31370</v>
      </c>
      <c r="J312" s="91">
        <v>6650</v>
      </c>
      <c r="K312" s="91">
        <v>0</v>
      </c>
      <c r="L312" s="91">
        <v>6625.4694799999997</v>
      </c>
      <c r="M312" s="86">
        <v>1E-4</v>
      </c>
      <c r="N312" s="86">
        <f t="shared" si="5"/>
        <v>1.522094864979734E-3</v>
      </c>
      <c r="O312" s="86">
        <f>L312/'סכום נכסי הקרן'!$C$42</f>
        <v>2.7803770444440778E-4</v>
      </c>
    </row>
    <row r="313" spans="2:15" s="85" customFormat="1">
      <c r="B313" s="90" t="s">
        <v>2708</v>
      </c>
      <c r="C313" s="90" t="s">
        <v>2709</v>
      </c>
      <c r="D313" s="90" t="s">
        <v>98</v>
      </c>
      <c r="E313" s="90" t="s">
        <v>1717</v>
      </c>
      <c r="F313" s="90" t="s">
        <v>2710</v>
      </c>
      <c r="G313" s="90" t="s">
        <v>2711</v>
      </c>
      <c r="H313" s="90" t="s">
        <v>104</v>
      </c>
      <c r="I313" s="91">
        <v>79777</v>
      </c>
      <c r="J313" s="91">
        <v>22236</v>
      </c>
      <c r="K313" s="91">
        <v>0</v>
      </c>
      <c r="L313" s="91">
        <v>56339.742774719998</v>
      </c>
      <c r="M313" s="86">
        <v>0</v>
      </c>
      <c r="N313" s="86">
        <f t="shared" si="5"/>
        <v>1.2943148169430612E-2</v>
      </c>
      <c r="O313" s="86">
        <f>L313/'סכום נכסי הקרן'!$C$42</f>
        <v>2.3642962656997336E-3</v>
      </c>
    </row>
    <row r="314" spans="2:15" s="85" customFormat="1">
      <c r="B314" s="90" t="s">
        <v>2712</v>
      </c>
      <c r="C314" s="90" t="s">
        <v>2713</v>
      </c>
      <c r="D314" s="90" t="s">
        <v>379</v>
      </c>
      <c r="E314" s="90" t="s">
        <v>1717</v>
      </c>
      <c r="F314" s="90" t="s">
        <v>2714</v>
      </c>
      <c r="G314" s="90" t="s">
        <v>2711</v>
      </c>
      <c r="H314" s="90" t="s">
        <v>104</v>
      </c>
      <c r="I314" s="91">
        <v>6185</v>
      </c>
      <c r="J314" s="91">
        <v>279299</v>
      </c>
      <c r="K314" s="91">
        <v>0</v>
      </c>
      <c r="L314" s="91">
        <v>54864.266644399999</v>
      </c>
      <c r="M314" s="86">
        <v>0</v>
      </c>
      <c r="N314" s="86">
        <f t="shared" si="5"/>
        <v>1.260418130102384E-2</v>
      </c>
      <c r="O314" s="86">
        <f>L314/'סכום נכסי הקרן'!$C$42</f>
        <v>2.3023779371231616E-3</v>
      </c>
    </row>
    <row r="315" spans="2:15" s="85" customFormat="1">
      <c r="B315" s="90" t="s">
        <v>2715</v>
      </c>
      <c r="C315" s="90" t="s">
        <v>2716</v>
      </c>
      <c r="D315" s="90" t="s">
        <v>2580</v>
      </c>
      <c r="E315" s="90" t="s">
        <v>1717</v>
      </c>
      <c r="F315" s="90" t="s">
        <v>2714</v>
      </c>
      <c r="G315" s="90" t="s">
        <v>2711</v>
      </c>
      <c r="H315" s="90" t="s">
        <v>104</v>
      </c>
      <c r="I315" s="91">
        <v>880</v>
      </c>
      <c r="J315" s="91">
        <v>278135</v>
      </c>
      <c r="K315" s="91">
        <v>0</v>
      </c>
      <c r="L315" s="91">
        <v>7773.5394880000003</v>
      </c>
      <c r="M315" s="86">
        <v>0</v>
      </c>
      <c r="N315" s="86">
        <f t="shared" si="5"/>
        <v>1.7858454518761126E-3</v>
      </c>
      <c r="O315" s="86">
        <f>L315/'סכום נכסי הקרן'!$C$42</f>
        <v>3.2621644114063248E-4</v>
      </c>
    </row>
    <row r="316" spans="2:15" s="85" customFormat="1">
      <c r="B316" s="90" t="s">
        <v>2717</v>
      </c>
      <c r="C316" s="90" t="s">
        <v>2718</v>
      </c>
      <c r="D316" s="90" t="s">
        <v>379</v>
      </c>
      <c r="E316" s="90" t="s">
        <v>1717</v>
      </c>
      <c r="F316" s="90" t="s">
        <v>2719</v>
      </c>
      <c r="G316" s="90" t="s">
        <v>1900</v>
      </c>
      <c r="H316" s="90" t="s">
        <v>104</v>
      </c>
      <c r="I316" s="91">
        <v>36350</v>
      </c>
      <c r="J316" s="91">
        <v>22282</v>
      </c>
      <c r="K316" s="91">
        <v>0</v>
      </c>
      <c r="L316" s="91">
        <v>25724.034232000002</v>
      </c>
      <c r="M316" s="86">
        <v>1E-4</v>
      </c>
      <c r="N316" s="86">
        <f t="shared" si="5"/>
        <v>5.9096824050406923E-3</v>
      </c>
      <c r="O316" s="86">
        <f>L316/'סכום נכסי הקרן'!$C$42</f>
        <v>1.0795086217670789E-3</v>
      </c>
    </row>
    <row r="317" spans="2:15" s="85" customFormat="1">
      <c r="B317" s="90" t="s">
        <v>2720</v>
      </c>
      <c r="C317" s="90" t="s">
        <v>2721</v>
      </c>
      <c r="D317" s="90" t="s">
        <v>379</v>
      </c>
      <c r="E317" s="90" t="s">
        <v>1717</v>
      </c>
      <c r="F317" s="90" t="s">
        <v>2722</v>
      </c>
      <c r="G317" s="90" t="s">
        <v>1726</v>
      </c>
      <c r="H317" s="90" t="s">
        <v>104</v>
      </c>
      <c r="I317" s="91">
        <v>3900</v>
      </c>
      <c r="J317" s="91">
        <v>16211</v>
      </c>
      <c r="K317" s="91">
        <v>0</v>
      </c>
      <c r="L317" s="91">
        <v>2007.959304</v>
      </c>
      <c r="M317" s="86">
        <v>0</v>
      </c>
      <c r="N317" s="86">
        <f t="shared" si="5"/>
        <v>4.6129629831253573E-4</v>
      </c>
      <c r="O317" s="86">
        <f>L317/'סכום נכסי הקרן'!$C$42</f>
        <v>8.4263975132212177E-5</v>
      </c>
    </row>
    <row r="318" spans="2:15" s="85" customFormat="1">
      <c r="B318" s="90" t="s">
        <v>2723</v>
      </c>
      <c r="C318" s="90" t="s">
        <v>2724</v>
      </c>
      <c r="D318" s="90" t="s">
        <v>379</v>
      </c>
      <c r="E318" s="90" t="s">
        <v>1717</v>
      </c>
      <c r="F318" s="90" t="s">
        <v>2725</v>
      </c>
      <c r="G318" s="90" t="s">
        <v>1726</v>
      </c>
      <c r="H318" s="90" t="s">
        <v>104</v>
      </c>
      <c r="I318" s="91">
        <v>41666</v>
      </c>
      <c r="J318" s="91">
        <v>6634</v>
      </c>
      <c r="K318" s="91">
        <v>0</v>
      </c>
      <c r="L318" s="91">
        <v>8778.8528694399993</v>
      </c>
      <c r="M318" s="86">
        <v>0</v>
      </c>
      <c r="N318" s="86">
        <f t="shared" si="5"/>
        <v>2.016800003882476E-3</v>
      </c>
      <c r="O318" s="86">
        <f>L318/'סכום נכסי הקרן'!$C$42</f>
        <v>3.6840439863807201E-4</v>
      </c>
    </row>
    <row r="319" spans="2:15" s="85" customFormat="1">
      <c r="B319" s="90" t="s">
        <v>2726</v>
      </c>
      <c r="C319" s="90" t="s">
        <v>2727</v>
      </c>
      <c r="D319" s="90" t="s">
        <v>2580</v>
      </c>
      <c r="E319" s="90" t="s">
        <v>1717</v>
      </c>
      <c r="F319" s="90" t="s">
        <v>2728</v>
      </c>
      <c r="G319" s="90" t="s">
        <v>1726</v>
      </c>
      <c r="H319" s="90" t="s">
        <v>104</v>
      </c>
      <c r="I319" s="91">
        <v>32476</v>
      </c>
      <c r="J319" s="91">
        <v>55.99</v>
      </c>
      <c r="K319" s="91">
        <v>0</v>
      </c>
      <c r="L319" s="91">
        <v>57.7502001824</v>
      </c>
      <c r="M319" s="86">
        <v>4.0000000000000002E-4</v>
      </c>
      <c r="N319" s="86">
        <f t="shared" si="5"/>
        <v>1.3267178033877646E-5</v>
      </c>
      <c r="O319" s="86">
        <f>L319/'סכום נכסי הקרן'!$C$42</f>
        <v>2.4234860847807447E-6</v>
      </c>
    </row>
    <row r="320" spans="2:15" s="85" customFormat="1">
      <c r="B320" s="90" t="s">
        <v>2729</v>
      </c>
      <c r="C320" s="90" t="s">
        <v>2730</v>
      </c>
      <c r="D320" s="90" t="s">
        <v>379</v>
      </c>
      <c r="E320" s="90" t="s">
        <v>1717</v>
      </c>
      <c r="F320" s="90" t="s">
        <v>2731</v>
      </c>
      <c r="G320" s="90" t="s">
        <v>1726</v>
      </c>
      <c r="H320" s="90" t="s">
        <v>104</v>
      </c>
      <c r="I320" s="91">
        <v>7300</v>
      </c>
      <c r="J320" s="91">
        <v>4356</v>
      </c>
      <c r="K320" s="91">
        <v>0</v>
      </c>
      <c r="L320" s="91">
        <v>1009.929888</v>
      </c>
      <c r="M320" s="86">
        <v>0</v>
      </c>
      <c r="N320" s="86">
        <f t="shared" si="5"/>
        <v>2.3201512000842512E-4</v>
      </c>
      <c r="O320" s="86">
        <f>L320/'סכום נכסי הקרן'!$C$42</f>
        <v>4.2381689110024827E-5</v>
      </c>
    </row>
    <row r="321" spans="2:15" s="85" customFormat="1">
      <c r="B321" s="90" t="s">
        <v>2732</v>
      </c>
      <c r="C321" s="90" t="s">
        <v>2733</v>
      </c>
      <c r="D321" s="90" t="s">
        <v>379</v>
      </c>
      <c r="E321" s="90" t="s">
        <v>1717</v>
      </c>
      <c r="F321" s="90" t="s">
        <v>1795</v>
      </c>
      <c r="G321" s="90" t="s">
        <v>1726</v>
      </c>
      <c r="H321" s="90" t="s">
        <v>104</v>
      </c>
      <c r="I321" s="91">
        <v>32600</v>
      </c>
      <c r="J321" s="91">
        <v>5177</v>
      </c>
      <c r="K321" s="91">
        <v>0</v>
      </c>
      <c r="L321" s="91">
        <v>5360.141552</v>
      </c>
      <c r="M321" s="86">
        <v>0</v>
      </c>
      <c r="N321" s="86">
        <f t="shared" si="5"/>
        <v>1.2314061601961682E-3</v>
      </c>
      <c r="O321" s="86">
        <f>L321/'סכום נכסי הקרן'!$C$42</f>
        <v>2.2493824129956826E-4</v>
      </c>
    </row>
    <row r="322" spans="2:15" s="85" customFormat="1">
      <c r="B322" s="90" t="s">
        <v>2734</v>
      </c>
      <c r="C322" s="90" t="s">
        <v>2735</v>
      </c>
      <c r="D322" s="90" t="s">
        <v>2580</v>
      </c>
      <c r="E322" s="90" t="s">
        <v>1717</v>
      </c>
      <c r="F322" s="90" t="s">
        <v>2736</v>
      </c>
      <c r="G322" s="90" t="s">
        <v>1726</v>
      </c>
      <c r="H322" s="90" t="s">
        <v>104</v>
      </c>
      <c r="I322" s="91">
        <v>13900</v>
      </c>
      <c r="J322" s="91">
        <v>5134</v>
      </c>
      <c r="K322" s="91">
        <v>0</v>
      </c>
      <c r="L322" s="91">
        <v>2266.4761760000001</v>
      </c>
      <c r="M322" s="86">
        <v>0</v>
      </c>
      <c r="N322" s="86">
        <f t="shared" si="5"/>
        <v>5.2068638448976817E-4</v>
      </c>
      <c r="O322" s="86">
        <f>L322/'סכום נכסי הקרן'!$C$42</f>
        <v>9.5112630894343746E-5</v>
      </c>
    </row>
    <row r="323" spans="2:15" s="85" customFormat="1">
      <c r="B323" s="90" t="s">
        <v>2737</v>
      </c>
      <c r="C323" s="90" t="s">
        <v>2738</v>
      </c>
      <c r="D323" s="90" t="s">
        <v>379</v>
      </c>
      <c r="E323" s="90" t="s">
        <v>1717</v>
      </c>
      <c r="F323" s="90" t="s">
        <v>2739</v>
      </c>
      <c r="G323" s="90" t="s">
        <v>1726</v>
      </c>
      <c r="H323" s="90" t="s">
        <v>104</v>
      </c>
      <c r="I323" s="91">
        <v>20000</v>
      </c>
      <c r="J323" s="91">
        <v>1432</v>
      </c>
      <c r="K323" s="91">
        <v>0</v>
      </c>
      <c r="L323" s="91">
        <v>909.60640000000001</v>
      </c>
      <c r="M323" s="86">
        <v>0</v>
      </c>
      <c r="N323" s="86">
        <f t="shared" si="5"/>
        <v>2.0896741502953871E-4</v>
      </c>
      <c r="O323" s="86">
        <f>L323/'סכום נכסי הקרן'!$C$42</f>
        <v>3.8171615787737619E-5</v>
      </c>
    </row>
    <row r="324" spans="2:15" s="85" customFormat="1">
      <c r="B324" s="90" t="s">
        <v>2740</v>
      </c>
      <c r="C324" s="90" t="s">
        <v>2741</v>
      </c>
      <c r="D324" s="90" t="s">
        <v>379</v>
      </c>
      <c r="E324" s="90" t="s">
        <v>1717</v>
      </c>
      <c r="F324" s="90" t="s">
        <v>2742</v>
      </c>
      <c r="G324" s="90" t="s">
        <v>1726</v>
      </c>
      <c r="H324" s="90" t="s">
        <v>104</v>
      </c>
      <c r="I324" s="91">
        <v>6394</v>
      </c>
      <c r="J324" s="91">
        <v>3843</v>
      </c>
      <c r="K324" s="91">
        <v>0</v>
      </c>
      <c r="L324" s="91">
        <v>780.41122991999998</v>
      </c>
      <c r="M324" s="86">
        <v>0</v>
      </c>
      <c r="N324" s="86">
        <f t="shared" si="5"/>
        <v>1.7928690626671645E-4</v>
      </c>
      <c r="O324" s="86">
        <f>L324/'סכום נכסי הקרן'!$C$42</f>
        <v>3.2749942859836959E-5</v>
      </c>
    </row>
    <row r="325" spans="2:15" s="85" customFormat="1">
      <c r="B325" s="90" t="s">
        <v>2743</v>
      </c>
      <c r="C325" s="90" t="s">
        <v>2744</v>
      </c>
      <c r="D325" s="90" t="s">
        <v>1823</v>
      </c>
      <c r="E325" s="90" t="s">
        <v>1717</v>
      </c>
      <c r="F325" s="90" t="s">
        <v>2745</v>
      </c>
      <c r="G325" s="90" t="s">
        <v>1801</v>
      </c>
      <c r="H325" s="90" t="s">
        <v>108</v>
      </c>
      <c r="I325" s="91">
        <v>720</v>
      </c>
      <c r="J325" s="91">
        <v>1216</v>
      </c>
      <c r="K325" s="91">
        <v>0</v>
      </c>
      <c r="L325" s="91">
        <v>30.849822719999999</v>
      </c>
      <c r="M325" s="86">
        <v>0</v>
      </c>
      <c r="N325" s="86">
        <f t="shared" si="5"/>
        <v>7.0872497246258744E-6</v>
      </c>
      <c r="O325" s="86">
        <f>L325/'סכום נכסי הקרן'!$C$42</f>
        <v>1.2946122410612531E-6</v>
      </c>
    </row>
    <row r="326" spans="2:15" s="85" customFormat="1">
      <c r="B326" s="90" t="s">
        <v>2746</v>
      </c>
      <c r="C326" s="90" t="s">
        <v>2747</v>
      </c>
      <c r="D326" s="90" t="s">
        <v>1823</v>
      </c>
      <c r="E326" s="90" t="s">
        <v>1717</v>
      </c>
      <c r="F326" s="90" t="s">
        <v>1841</v>
      </c>
      <c r="G326" s="90" t="s">
        <v>1801</v>
      </c>
      <c r="H326" s="90" t="s">
        <v>108</v>
      </c>
      <c r="I326" s="91">
        <v>491326.91</v>
      </c>
      <c r="J326" s="91">
        <v>519.4</v>
      </c>
      <c r="K326" s="91">
        <v>0</v>
      </c>
      <c r="L326" s="91">
        <v>8992.05796339474</v>
      </c>
      <c r="M326" s="86">
        <v>2.9999999999999997E-4</v>
      </c>
      <c r="N326" s="86">
        <f t="shared" si="5"/>
        <v>2.065780439106824E-3</v>
      </c>
      <c r="O326" s="86">
        <f>L326/'סכום נכסי הקרן'!$C$42</f>
        <v>3.7735154647083668E-4</v>
      </c>
    </row>
    <row r="327" spans="2:15" s="85" customFormat="1">
      <c r="B327" s="90" t="s">
        <v>2748</v>
      </c>
      <c r="C327" s="90" t="s">
        <v>2749</v>
      </c>
      <c r="D327" s="90" t="s">
        <v>379</v>
      </c>
      <c r="E327" s="90" t="s">
        <v>1717</v>
      </c>
      <c r="F327" s="90" t="s">
        <v>2750</v>
      </c>
      <c r="G327" s="90" t="s">
        <v>1801</v>
      </c>
      <c r="H327" s="90" t="s">
        <v>104</v>
      </c>
      <c r="I327" s="91">
        <v>24960</v>
      </c>
      <c r="J327" s="91">
        <v>9768</v>
      </c>
      <c r="K327" s="91">
        <v>0</v>
      </c>
      <c r="L327" s="91">
        <v>7743.3827327999998</v>
      </c>
      <c r="M327" s="86">
        <v>1E-3</v>
      </c>
      <c r="N327" s="86">
        <f t="shared" si="5"/>
        <v>1.778917423247661E-3</v>
      </c>
      <c r="O327" s="86">
        <f>L327/'סכום נכסי הקרן'!$C$42</f>
        <v>3.2495091346525635E-4</v>
      </c>
    </row>
    <row r="328" spans="2:15" s="85" customFormat="1">
      <c r="B328" s="90" t="s">
        <v>2751</v>
      </c>
      <c r="C328" s="90" t="s">
        <v>2752</v>
      </c>
      <c r="D328" s="90" t="s">
        <v>2672</v>
      </c>
      <c r="E328" s="90" t="s">
        <v>1717</v>
      </c>
      <c r="F328" s="90" t="s">
        <v>2753</v>
      </c>
      <c r="G328" s="90" t="s">
        <v>1801</v>
      </c>
      <c r="H328" s="90" t="s">
        <v>111</v>
      </c>
      <c r="I328" s="91">
        <v>35870</v>
      </c>
      <c r="J328" s="91">
        <v>1450</v>
      </c>
      <c r="K328" s="91">
        <v>0</v>
      </c>
      <c r="L328" s="91">
        <v>2167.9953544999998</v>
      </c>
      <c r="M328" s="86">
        <v>8.0000000000000004E-4</v>
      </c>
      <c r="N328" s="86">
        <f t="shared" si="5"/>
        <v>4.9806200245063514E-4</v>
      </c>
      <c r="O328" s="86">
        <f>L328/'סכום נכסי הקרן'!$C$42</f>
        <v>9.0979885037719622E-5</v>
      </c>
    </row>
    <row r="329" spans="2:15" s="85" customFormat="1">
      <c r="B329" s="90" t="s">
        <v>2754</v>
      </c>
      <c r="C329" s="90" t="s">
        <v>2755</v>
      </c>
      <c r="D329" s="90" t="s">
        <v>121</v>
      </c>
      <c r="E329" s="90" t="s">
        <v>1717</v>
      </c>
      <c r="F329" s="90" t="s">
        <v>2756</v>
      </c>
      <c r="G329" s="90" t="s">
        <v>1801</v>
      </c>
      <c r="H329" s="90" t="s">
        <v>104</v>
      </c>
      <c r="I329" s="91">
        <v>198559</v>
      </c>
      <c r="J329" s="91">
        <v>75.5</v>
      </c>
      <c r="K329" s="91">
        <v>0</v>
      </c>
      <c r="L329" s="91">
        <f>476120.65/1000</f>
        <v>476.12065000000001</v>
      </c>
      <c r="M329" s="86">
        <v>5.9999999999999995E-4</v>
      </c>
      <c r="N329" s="86">
        <f t="shared" si="5"/>
        <v>1.0938104819038624E-4</v>
      </c>
      <c r="O329" s="86">
        <f>L329/'סכום נכסי הקרן'!$C$42</f>
        <v>1.9980394289670671E-5</v>
      </c>
    </row>
    <row r="330" spans="2:15" s="85" customFormat="1">
      <c r="B330" s="90" t="s">
        <v>2757</v>
      </c>
      <c r="C330" s="90" t="s">
        <v>2758</v>
      </c>
      <c r="D330" s="90" t="s">
        <v>121</v>
      </c>
      <c r="E330" s="90" t="s">
        <v>1717</v>
      </c>
      <c r="F330" s="90" t="s">
        <v>2759</v>
      </c>
      <c r="G330" s="90" t="s">
        <v>1745</v>
      </c>
      <c r="H330" s="90" t="s">
        <v>108</v>
      </c>
      <c r="I330" s="91">
        <v>226250</v>
      </c>
      <c r="J330" s="91">
        <v>3098.5</v>
      </c>
      <c r="K330" s="91">
        <v>0</v>
      </c>
      <c r="L330" s="91">
        <v>24701.6912825</v>
      </c>
      <c r="M330" s="86">
        <v>2.0000000000000001E-4</v>
      </c>
      <c r="N330" s="86">
        <f t="shared" si="5"/>
        <v>5.6748155841490518E-3</v>
      </c>
      <c r="O330" s="86">
        <f>L330/'סכום נכסי הקרן'!$C$42</f>
        <v>1.0366060187603095E-3</v>
      </c>
    </row>
    <row r="331" spans="2:15" s="85" customFormat="1">
      <c r="B331" s="90" t="s">
        <v>2760</v>
      </c>
      <c r="C331" s="90" t="s">
        <v>2761</v>
      </c>
      <c r="D331" s="90" t="s">
        <v>121</v>
      </c>
      <c r="E331" s="90" t="s">
        <v>1717</v>
      </c>
      <c r="F331" s="90" t="s">
        <v>2762</v>
      </c>
      <c r="G331" s="90" t="s">
        <v>1745</v>
      </c>
      <c r="H331" s="90" t="s">
        <v>108</v>
      </c>
      <c r="I331" s="91">
        <v>5415</v>
      </c>
      <c r="J331" s="91">
        <v>17110</v>
      </c>
      <c r="K331" s="91">
        <v>0</v>
      </c>
      <c r="L331" s="91">
        <v>3264.6383034</v>
      </c>
      <c r="M331" s="86">
        <v>2.0000000000000001E-4</v>
      </c>
      <c r="N331" s="86">
        <f t="shared" si="5"/>
        <v>7.4999805109981295E-4</v>
      </c>
      <c r="O331" s="86">
        <f>L331/'סכום נכסי הקרן'!$C$42</f>
        <v>1.3700048614798268E-4</v>
      </c>
    </row>
    <row r="332" spans="2:15" s="85" customFormat="1">
      <c r="B332" s="90" t="s">
        <v>2763</v>
      </c>
      <c r="C332" s="90" t="s">
        <v>2764</v>
      </c>
      <c r="D332" s="90" t="s">
        <v>379</v>
      </c>
      <c r="E332" s="90" t="s">
        <v>1717</v>
      </c>
      <c r="F332" s="90" t="s">
        <v>2765</v>
      </c>
      <c r="G332" s="90" t="s">
        <v>1745</v>
      </c>
      <c r="H332" s="90" t="s">
        <v>104</v>
      </c>
      <c r="I332" s="91">
        <v>108957</v>
      </c>
      <c r="J332" s="91">
        <v>10426</v>
      </c>
      <c r="K332" s="91">
        <v>106.71915</v>
      </c>
      <c r="L332" s="91">
        <v>36185.624410320001</v>
      </c>
      <c r="M332" s="86">
        <v>0</v>
      </c>
      <c r="N332" s="86">
        <f t="shared" ref="N332:N341" si="6">L332/$L$11</f>
        <v>8.3130641937593525E-3</v>
      </c>
      <c r="O332" s="86">
        <f>L332/'סכום נכסי הקרן'!$C$42</f>
        <v>1.5185290605146519E-3</v>
      </c>
    </row>
    <row r="333" spans="2:15" s="85" customFormat="1">
      <c r="B333" s="90" t="s">
        <v>2766</v>
      </c>
      <c r="C333" s="90" t="s">
        <v>2767</v>
      </c>
      <c r="D333" s="90" t="s">
        <v>379</v>
      </c>
      <c r="E333" s="90" t="s">
        <v>1717</v>
      </c>
      <c r="F333" s="90" t="s">
        <v>2768</v>
      </c>
      <c r="G333" s="90" t="s">
        <v>2621</v>
      </c>
      <c r="H333" s="90" t="s">
        <v>104</v>
      </c>
      <c r="I333" s="91">
        <v>18805</v>
      </c>
      <c r="J333" s="91">
        <v>10880</v>
      </c>
      <c r="K333" s="91">
        <v>0</v>
      </c>
      <c r="L333" s="91">
        <v>6498.0451839999996</v>
      </c>
      <c r="M333" s="86">
        <v>0</v>
      </c>
      <c r="N333" s="86">
        <f t="shared" si="6"/>
        <v>1.4928211860048733E-3</v>
      </c>
      <c r="O333" s="86">
        <f>L333/'סכום נכסי הקרן'!$C$42</f>
        <v>2.7269034621458995E-4</v>
      </c>
    </row>
    <row r="334" spans="2:15" s="85" customFormat="1">
      <c r="B334" s="90" t="s">
        <v>2769</v>
      </c>
      <c r="C334" s="90" t="s">
        <v>2770</v>
      </c>
      <c r="D334" s="90" t="s">
        <v>379</v>
      </c>
      <c r="E334" s="90" t="s">
        <v>1717</v>
      </c>
      <c r="F334" s="90" t="s">
        <v>1758</v>
      </c>
      <c r="G334" s="90" t="s">
        <v>2621</v>
      </c>
      <c r="H334" s="90" t="s">
        <v>104</v>
      </c>
      <c r="I334" s="91">
        <v>89362</v>
      </c>
      <c r="J334" s="91">
        <v>30831</v>
      </c>
      <c r="K334" s="91">
        <v>0</v>
      </c>
      <c r="L334" s="91">
        <v>87502.605546720006</v>
      </c>
      <c r="M334" s="86">
        <v>0</v>
      </c>
      <c r="N334" s="86">
        <f t="shared" si="6"/>
        <v>2.0102313802373702E-2</v>
      </c>
      <c r="O334" s="86">
        <f>L334/'סכום נכסי הקרן'!$C$42</f>
        <v>3.6720452267655049E-3</v>
      </c>
    </row>
    <row r="335" spans="2:15" s="85" customFormat="1">
      <c r="B335" s="90" t="s">
        <v>2771</v>
      </c>
      <c r="C335" s="90" t="s">
        <v>2772</v>
      </c>
      <c r="D335" s="90" t="s">
        <v>2580</v>
      </c>
      <c r="E335" s="90" t="s">
        <v>121</v>
      </c>
      <c r="F335" s="90" t="s">
        <v>2773</v>
      </c>
      <c r="G335" s="90" t="s">
        <v>2621</v>
      </c>
      <c r="H335" s="90" t="s">
        <v>104</v>
      </c>
      <c r="I335" s="91">
        <v>12000</v>
      </c>
      <c r="J335" s="91">
        <v>1626</v>
      </c>
      <c r="K335" s="91">
        <v>0</v>
      </c>
      <c r="L335" s="91">
        <v>619.70111999999995</v>
      </c>
      <c r="M335" s="86">
        <v>1E-4</v>
      </c>
      <c r="N335" s="86">
        <f t="shared" si="6"/>
        <v>1.4236634783716337E-4</v>
      </c>
      <c r="O335" s="86">
        <f>L335/'סכום נכסי הקרן'!$C$42</f>
        <v>2.6005746063210067E-5</v>
      </c>
    </row>
    <row r="336" spans="2:15" s="85" customFormat="1">
      <c r="B336" s="90" t="s">
        <v>2774</v>
      </c>
      <c r="C336" s="90" t="s">
        <v>2775</v>
      </c>
      <c r="D336" s="90" t="s">
        <v>121</v>
      </c>
      <c r="E336" s="90" t="s">
        <v>1717</v>
      </c>
      <c r="F336" s="90" t="s">
        <v>2776</v>
      </c>
      <c r="G336" s="90" t="s">
        <v>1754</v>
      </c>
      <c r="H336" s="90" t="s">
        <v>108</v>
      </c>
      <c r="I336" s="91">
        <v>5837</v>
      </c>
      <c r="J336" s="91">
        <v>5918</v>
      </c>
      <c r="K336" s="91">
        <v>0</v>
      </c>
      <c r="L336" s="91">
        <v>1217.1700443760001</v>
      </c>
      <c r="M336" s="86">
        <v>0</v>
      </c>
      <c r="N336" s="86">
        <f t="shared" si="6"/>
        <v>2.7962520692976838E-4</v>
      </c>
      <c r="O336" s="86">
        <f>L336/'סכום נכסי הקרן'!$C$42</f>
        <v>5.1078518447390238E-5</v>
      </c>
    </row>
    <row r="337" spans="2:15" s="85" customFormat="1">
      <c r="B337" s="90" t="s">
        <v>2777</v>
      </c>
      <c r="C337" s="90" t="s">
        <v>2778</v>
      </c>
      <c r="D337" s="90" t="s">
        <v>379</v>
      </c>
      <c r="E337" s="90" t="s">
        <v>1717</v>
      </c>
      <c r="F337" s="90" t="s">
        <v>1763</v>
      </c>
      <c r="G337" s="90" t="s">
        <v>1754</v>
      </c>
      <c r="H337" s="90" t="s">
        <v>104</v>
      </c>
      <c r="I337" s="91">
        <v>50111</v>
      </c>
      <c r="J337" s="91">
        <v>17461</v>
      </c>
      <c r="K337" s="91">
        <v>0</v>
      </c>
      <c r="L337" s="91">
        <v>27789.62431096</v>
      </c>
      <c r="M337" s="86">
        <v>0</v>
      </c>
      <c r="N337" s="86">
        <f t="shared" si="6"/>
        <v>6.3842184453664101E-3</v>
      </c>
      <c r="O337" s="86">
        <f>L337/'סכום נכסי הקרן'!$C$42</f>
        <v>1.1661910713068179E-3</v>
      </c>
    </row>
    <row r="338" spans="2:15" s="85" customFormat="1">
      <c r="B338" s="90" t="s">
        <v>2779</v>
      </c>
      <c r="C338" s="90" t="s">
        <v>2780</v>
      </c>
      <c r="D338" s="90" t="s">
        <v>379</v>
      </c>
      <c r="E338" s="90" t="s">
        <v>1717</v>
      </c>
      <c r="F338" s="90" t="s">
        <v>2781</v>
      </c>
      <c r="G338" s="90" t="s">
        <v>1754</v>
      </c>
      <c r="H338" s="90" t="s">
        <v>104</v>
      </c>
      <c r="I338" s="91">
        <v>55825</v>
      </c>
      <c r="J338" s="91">
        <v>34174</v>
      </c>
      <c r="K338" s="91">
        <v>0</v>
      </c>
      <c r="L338" s="91">
        <v>60590.570348000001</v>
      </c>
      <c r="M338" s="86">
        <v>2.9999999999999997E-4</v>
      </c>
      <c r="N338" s="86">
        <f t="shared" si="6"/>
        <v>1.3919707316029194E-2</v>
      </c>
      <c r="O338" s="86">
        <f>L338/'סכום נכסי הקרן'!$C$42</f>
        <v>2.5426821663565072E-3</v>
      </c>
    </row>
    <row r="339" spans="2:15" s="85" customFormat="1">
      <c r="B339" s="90" t="s">
        <v>2782</v>
      </c>
      <c r="C339" s="90" t="s">
        <v>2783</v>
      </c>
      <c r="D339" s="90" t="s">
        <v>1823</v>
      </c>
      <c r="E339" s="90" t="s">
        <v>1717</v>
      </c>
      <c r="F339" s="90" t="s">
        <v>2784</v>
      </c>
      <c r="G339" s="90" t="s">
        <v>1754</v>
      </c>
      <c r="H339" s="90" t="s">
        <v>104</v>
      </c>
      <c r="I339" s="91">
        <v>9085</v>
      </c>
      <c r="J339" s="91">
        <v>141900</v>
      </c>
      <c r="K339" s="91">
        <v>0</v>
      </c>
      <c r="L339" s="91">
        <v>40943.769240000001</v>
      </c>
      <c r="M339" s="86">
        <v>0</v>
      </c>
      <c r="N339" s="86">
        <f t="shared" si="6"/>
        <v>9.4061713062361264E-3</v>
      </c>
      <c r="O339" s="86">
        <f>L339/'סכום נכסי הקרן'!$C$42</f>
        <v>1.718204520472888E-3</v>
      </c>
    </row>
    <row r="340" spans="2:15" s="85" customFormat="1">
      <c r="B340" s="90" t="s">
        <v>2785</v>
      </c>
      <c r="C340" s="90" t="s">
        <v>2786</v>
      </c>
      <c r="D340" s="90" t="s">
        <v>379</v>
      </c>
      <c r="E340" s="90" t="s">
        <v>1717</v>
      </c>
      <c r="F340" s="90" t="s">
        <v>2787</v>
      </c>
      <c r="G340" s="90" t="s">
        <v>1754</v>
      </c>
      <c r="H340" s="90" t="s">
        <v>104</v>
      </c>
      <c r="I340" s="91">
        <v>79000</v>
      </c>
      <c r="J340" s="91">
        <v>10271</v>
      </c>
      <c r="K340" s="91">
        <v>0</v>
      </c>
      <c r="L340" s="91">
        <v>25770.349839999999</v>
      </c>
      <c r="M340" s="86">
        <v>1E-4</v>
      </c>
      <c r="N340" s="86">
        <f t="shared" si="6"/>
        <v>5.9203226697521986E-3</v>
      </c>
      <c r="O340" s="86">
        <f>L340/'סכום נכסי הקרן'!$C$42</f>
        <v>1.081452255401969E-3</v>
      </c>
    </row>
    <row r="341" spans="2:15" s="85" customFormat="1">
      <c r="B341" s="90" t="s">
        <v>2788</v>
      </c>
      <c r="C341" s="90" t="s">
        <v>2789</v>
      </c>
      <c r="D341" s="90" t="s">
        <v>121</v>
      </c>
      <c r="E341" s="90" t="s">
        <v>1717</v>
      </c>
      <c r="F341" s="90" t="s">
        <v>2790</v>
      </c>
      <c r="G341" s="90" t="s">
        <v>1719</v>
      </c>
      <c r="H341" s="90" t="s">
        <v>108</v>
      </c>
      <c r="I341" s="91">
        <v>50000</v>
      </c>
      <c r="J341" s="91">
        <v>606.79999999999995</v>
      </c>
      <c r="K341" s="91">
        <v>0</v>
      </c>
      <c r="L341" s="91">
        <v>1069.06024</v>
      </c>
      <c r="M341" s="86">
        <v>0</v>
      </c>
      <c r="N341" s="86">
        <f t="shared" si="6"/>
        <v>2.4559936568570567E-4</v>
      </c>
      <c r="O341" s="86">
        <f>L341/'סכום נכסי הקרן'!$C$42</f>
        <v>4.4863093240358211E-5</v>
      </c>
    </row>
    <row r="342" spans="2:15" s="85" customFormat="1">
      <c r="B342" s="90" t="s">
        <v>264</v>
      </c>
      <c r="C342" s="96"/>
      <c r="D342" s="96"/>
      <c r="E342" s="96"/>
      <c r="F342" s="96"/>
      <c r="G342" s="96"/>
    </row>
    <row r="343" spans="2:15" s="85" customFormat="1">
      <c r="B343" s="90" t="s">
        <v>398</v>
      </c>
      <c r="C343" s="96"/>
      <c r="D343" s="96"/>
      <c r="E343" s="96"/>
      <c r="F343" s="96"/>
      <c r="G343" s="96"/>
    </row>
    <row r="344" spans="2:15" s="85" customFormat="1">
      <c r="B344" s="90" t="s">
        <v>399</v>
      </c>
      <c r="C344" s="96"/>
      <c r="D344" s="96"/>
      <c r="E344" s="96"/>
      <c r="F344" s="96"/>
      <c r="G344" s="96"/>
    </row>
    <row r="345" spans="2:15" s="85" customFormat="1">
      <c r="B345" s="90" t="s">
        <v>400</v>
      </c>
      <c r="C345" s="96"/>
      <c r="D345" s="96"/>
      <c r="E345" s="96"/>
      <c r="F345" s="96"/>
      <c r="G345" s="96"/>
    </row>
    <row r="346" spans="2:15" s="85" customFormat="1">
      <c r="B346" s="90" t="s">
        <v>401</v>
      </c>
      <c r="C346" s="96"/>
      <c r="D346" s="96"/>
      <c r="E346" s="96"/>
      <c r="F346" s="96"/>
      <c r="G346" s="96"/>
    </row>
    <row r="347" spans="2:15" s="85" customFormat="1">
      <c r="B347" s="96"/>
      <c r="C347" s="96"/>
      <c r="D347" s="96"/>
      <c r="E347" s="96"/>
      <c r="F347" s="96"/>
      <c r="G347" s="96"/>
    </row>
    <row r="348" spans="2:15" s="85" customFormat="1">
      <c r="B348" s="96"/>
      <c r="C348" s="96"/>
      <c r="D348" s="96"/>
      <c r="E348" s="96"/>
      <c r="F348" s="96"/>
      <c r="G348" s="96"/>
    </row>
    <row r="349" spans="2:15" s="85" customFormat="1">
      <c r="B349" s="96"/>
      <c r="C349" s="96"/>
      <c r="D349" s="96"/>
      <c r="E349" s="96"/>
      <c r="F349" s="96"/>
      <c r="G349" s="96"/>
    </row>
    <row r="350" spans="2:15" s="85" customFormat="1">
      <c r="B350" s="96"/>
      <c r="C350" s="96"/>
      <c r="D350" s="96"/>
      <c r="E350" s="96"/>
      <c r="F350" s="96"/>
      <c r="G350" s="96"/>
    </row>
    <row r="351" spans="2:15" s="85" customFormat="1">
      <c r="B351" s="96"/>
      <c r="C351" s="96"/>
      <c r="D351" s="96"/>
      <c r="E351" s="96"/>
      <c r="F351" s="96"/>
      <c r="G351" s="96"/>
    </row>
    <row r="352" spans="2:15" s="85" customFormat="1">
      <c r="B352" s="96"/>
      <c r="C352" s="96"/>
      <c r="D352" s="96"/>
      <c r="E352" s="96"/>
      <c r="F352" s="96"/>
      <c r="G352" s="96"/>
    </row>
    <row r="353" spans="2:7" s="85" customFormat="1">
      <c r="B353" s="96"/>
      <c r="C353" s="96"/>
      <c r="D353" s="96"/>
      <c r="E353" s="96"/>
      <c r="F353" s="96"/>
      <c r="G353" s="96"/>
    </row>
    <row r="354" spans="2:7" s="85" customFormat="1">
      <c r="B354" s="96"/>
      <c r="C354" s="96"/>
      <c r="D354" s="96"/>
      <c r="E354" s="96"/>
      <c r="F354" s="96"/>
      <c r="G354" s="96"/>
    </row>
  </sheetData>
  <mergeCells count="2">
    <mergeCell ref="B6:O6"/>
    <mergeCell ref="B7:O7"/>
  </mergeCells>
  <dataValidations count="4">
    <dataValidation allowBlank="1" showInputMessage="1" showErrorMessage="1" sqref="A1 K9"/>
    <dataValidation type="list" allowBlank="1" showInputMessage="1" showErrorMessage="1" sqref="G12:G339">
      <formula1>$BH$6:$BH$11</formula1>
    </dataValidation>
    <dataValidation type="list" allowBlank="1" showInputMessage="1" showErrorMessage="1" sqref="H12:H333">
      <formula1>$BJ$6:$BJ$11</formula1>
    </dataValidation>
    <dataValidation type="list" allowBlank="1" showInputMessage="1" showErrorMessage="1" sqref="E12:E333">
      <formula1>$BF$6:$BF$11</formula1>
    </dataValidation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topLeftCell="A118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7" width="10.7109375" style="13" customWidth="1"/>
    <col min="8" max="8" width="14.7109375" style="14" customWidth="1"/>
    <col min="9" max="10" width="11.7109375" style="14" customWidth="1"/>
    <col min="11" max="11" width="14.7109375" style="14" customWidth="1"/>
    <col min="12" max="14" width="10.7109375" style="14" customWidth="1"/>
    <col min="15" max="15" width="7.5703125" style="14" customWidth="1"/>
    <col min="16" max="16" width="6.7109375" style="14" customWidth="1"/>
    <col min="17" max="17" width="7.7109375" style="14" customWidth="1"/>
    <col min="18" max="18" width="7.140625" style="14" customWidth="1"/>
    <col min="19" max="19" width="6" style="14" customWidth="1"/>
    <col min="20" max="20" width="7.85546875" style="14" customWidth="1"/>
    <col min="21" max="21" width="8.140625" style="14" customWidth="1"/>
    <col min="22" max="22" width="6.28515625" style="14" customWidth="1"/>
    <col min="23" max="23" width="8" style="14" customWidth="1"/>
    <col min="24" max="24" width="8.7109375" style="14" customWidth="1"/>
    <col min="25" max="25" width="10" style="14" customWidth="1"/>
    <col min="26" max="26" width="9.5703125" style="14" customWidth="1"/>
    <col min="27" max="27" width="6.140625" style="14" customWidth="1"/>
    <col min="28" max="29" width="5.7109375" style="14" customWidth="1"/>
    <col min="30" max="30" width="6.85546875" style="14" customWidth="1"/>
    <col min="31" max="31" width="6.42578125" style="14" customWidth="1"/>
    <col min="32" max="32" width="6.7109375" style="14" customWidth="1"/>
    <col min="33" max="33" width="7.28515625" style="14" customWidth="1"/>
    <col min="34" max="45" width="5.7109375" style="14" customWidth="1"/>
    <col min="46" max="16384" width="9.140625" style="14"/>
  </cols>
  <sheetData>
    <row r="1" spans="2:63">
      <c r="B1" s="2" t="s">
        <v>0</v>
      </c>
      <c r="C1" t="s">
        <v>195</v>
      </c>
    </row>
    <row r="2" spans="2:63">
      <c r="B2" s="2" t="s">
        <v>1</v>
      </c>
    </row>
    <row r="3" spans="2:63">
      <c r="B3" s="2" t="s">
        <v>2</v>
      </c>
      <c r="C3" t="s">
        <v>196</v>
      </c>
    </row>
    <row r="4" spans="2:63">
      <c r="B4" s="2" t="s">
        <v>3</v>
      </c>
    </row>
    <row r="6" spans="2:63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2"/>
      <c r="BK6" s="17"/>
    </row>
    <row r="7" spans="2:63" ht="26.25" customHeight="1">
      <c r="B7" s="110" t="s">
        <v>192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2"/>
      <c r="BH7" s="17"/>
      <c r="BK7" s="17"/>
    </row>
    <row r="8" spans="2:63" s="17" customFormat="1" ht="63">
      <c r="B8" s="4" t="s">
        <v>46</v>
      </c>
      <c r="C8" s="26" t="s">
        <v>47</v>
      </c>
      <c r="D8" s="26" t="s">
        <v>68</v>
      </c>
      <c r="E8" s="26" t="s">
        <v>48</v>
      </c>
      <c r="F8" s="26" t="s">
        <v>82</v>
      </c>
      <c r="G8" s="26" t="s">
        <v>51</v>
      </c>
      <c r="H8" s="26" t="s">
        <v>185</v>
      </c>
      <c r="I8" s="26" t="s">
        <v>186</v>
      </c>
      <c r="J8" s="36" t="s">
        <v>190</v>
      </c>
      <c r="K8" s="26" t="s">
        <v>54</v>
      </c>
      <c r="L8" s="26" t="s">
        <v>71</v>
      </c>
      <c r="M8" s="26" t="s">
        <v>55</v>
      </c>
      <c r="N8" s="26" t="s">
        <v>181</v>
      </c>
      <c r="P8" s="14"/>
      <c r="BH8" s="14"/>
      <c r="BI8" s="14"/>
      <c r="BK8" s="21"/>
    </row>
    <row r="9" spans="2:63" s="17" customFormat="1" ht="26.25" customHeight="1">
      <c r="B9" s="18"/>
      <c r="C9" s="19"/>
      <c r="D9" s="19"/>
      <c r="E9" s="19"/>
      <c r="F9" s="19"/>
      <c r="G9" s="19"/>
      <c r="H9" s="29" t="s">
        <v>182</v>
      </c>
      <c r="I9" s="29"/>
      <c r="J9" s="19" t="s">
        <v>183</v>
      </c>
      <c r="K9" s="29" t="s">
        <v>6</v>
      </c>
      <c r="L9" s="29" t="s">
        <v>7</v>
      </c>
      <c r="M9" s="43" t="s">
        <v>7</v>
      </c>
      <c r="N9" s="43" t="s">
        <v>7</v>
      </c>
      <c r="BH9" s="14"/>
      <c r="BK9" s="21"/>
    </row>
    <row r="10" spans="2:63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32" t="s">
        <v>64</v>
      </c>
      <c r="M10" s="32" t="s">
        <v>74</v>
      </c>
      <c r="N10" s="32" t="s">
        <v>75</v>
      </c>
      <c r="O10" s="33"/>
      <c r="BH10" s="14"/>
      <c r="BI10" s="17"/>
      <c r="BK10" s="14"/>
    </row>
    <row r="11" spans="2:63" s="21" customFormat="1" ht="18" customHeight="1">
      <c r="B11" s="22" t="s">
        <v>191</v>
      </c>
      <c r="C11" s="6"/>
      <c r="D11" s="6"/>
      <c r="E11" s="6"/>
      <c r="F11" s="6"/>
      <c r="G11" s="6"/>
      <c r="H11" s="73">
        <v>64746151.859999999</v>
      </c>
      <c r="I11" s="6"/>
      <c r="J11" s="73">
        <v>620.61357999999996</v>
      </c>
      <c r="K11" s="73">
        <v>3741266.6624020026</v>
      </c>
      <c r="L11" s="6"/>
      <c r="M11" s="74">
        <v>1</v>
      </c>
      <c r="N11" s="74">
        <v>0.15690000000000001</v>
      </c>
      <c r="O11" s="33"/>
      <c r="BH11" s="14"/>
      <c r="BI11" s="17"/>
      <c r="BK11" s="14"/>
    </row>
    <row r="12" spans="2:63">
      <c r="B12" s="77" t="s">
        <v>203</v>
      </c>
      <c r="D12" s="14"/>
      <c r="E12" s="14"/>
      <c r="F12" s="14"/>
      <c r="G12" s="14"/>
      <c r="H12" s="79">
        <v>57507215.039999999</v>
      </c>
      <c r="J12" s="79">
        <v>0</v>
      </c>
      <c r="K12" s="79">
        <v>1745388.2705854999</v>
      </c>
      <c r="M12" s="78">
        <v>0.46650000000000003</v>
      </c>
      <c r="N12" s="78">
        <v>7.3200000000000001E-2</v>
      </c>
    </row>
    <row r="13" spans="2:63">
      <c r="B13" s="77" t="s">
        <v>2791</v>
      </c>
      <c r="D13" s="14"/>
      <c r="E13" s="14"/>
      <c r="F13" s="14"/>
      <c r="G13" s="14"/>
      <c r="H13" s="79">
        <v>7212305</v>
      </c>
      <c r="J13" s="79">
        <v>0</v>
      </c>
      <c r="K13" s="79">
        <v>283275.66671999998</v>
      </c>
      <c r="M13" s="78">
        <v>7.5700000000000003E-2</v>
      </c>
      <c r="N13" s="78">
        <v>1.1900000000000001E-2</v>
      </c>
    </row>
    <row r="14" spans="2:63">
      <c r="B14" t="s">
        <v>2792</v>
      </c>
      <c r="C14" t="s">
        <v>2793</v>
      </c>
      <c r="D14" t="s">
        <v>98</v>
      </c>
      <c r="E14" t="s">
        <v>2794</v>
      </c>
      <c r="F14" t="s">
        <v>2795</v>
      </c>
      <c r="G14" t="s">
        <v>100</v>
      </c>
      <c r="H14" s="75">
        <v>666415</v>
      </c>
      <c r="I14" s="75">
        <v>2248</v>
      </c>
      <c r="J14" s="75">
        <v>0</v>
      </c>
      <c r="K14" s="75">
        <v>14981.0092</v>
      </c>
      <c r="L14" s="76">
        <v>2.7000000000000001E-3</v>
      </c>
      <c r="M14" s="76">
        <v>4.0000000000000001E-3</v>
      </c>
      <c r="N14" s="76">
        <v>5.9999999999999995E-4</v>
      </c>
    </row>
    <row r="15" spans="2:63">
      <c r="B15" t="s">
        <v>2796</v>
      </c>
      <c r="C15" t="s">
        <v>2797</v>
      </c>
      <c r="D15" t="s">
        <v>98</v>
      </c>
      <c r="E15" t="s">
        <v>2794</v>
      </c>
      <c r="F15" t="s">
        <v>2795</v>
      </c>
      <c r="G15" t="s">
        <v>100</v>
      </c>
      <c r="H15" s="75">
        <v>1081500</v>
      </c>
      <c r="I15" s="75">
        <v>1202</v>
      </c>
      <c r="J15" s="75">
        <v>0</v>
      </c>
      <c r="K15" s="75">
        <v>12999.63</v>
      </c>
      <c r="L15" s="76">
        <v>0.02</v>
      </c>
      <c r="M15" s="76">
        <v>3.5000000000000001E-3</v>
      </c>
      <c r="N15" s="76">
        <v>5.0000000000000001E-4</v>
      </c>
    </row>
    <row r="16" spans="2:63">
      <c r="B16" t="s">
        <v>2798</v>
      </c>
      <c r="C16" t="s">
        <v>2799</v>
      </c>
      <c r="D16" t="s">
        <v>98</v>
      </c>
      <c r="E16" t="s">
        <v>2800</v>
      </c>
      <c r="F16" t="s">
        <v>2795</v>
      </c>
      <c r="G16" t="s">
        <v>100</v>
      </c>
      <c r="H16" s="75">
        <v>82202</v>
      </c>
      <c r="I16" s="75">
        <v>3259</v>
      </c>
      <c r="J16" s="75">
        <v>0</v>
      </c>
      <c r="K16" s="75">
        <v>2678.9631800000002</v>
      </c>
      <c r="L16" s="76">
        <v>1.5E-3</v>
      </c>
      <c r="M16" s="76">
        <v>6.9999999999999999E-4</v>
      </c>
      <c r="N16" s="76">
        <v>1E-4</v>
      </c>
    </row>
    <row r="17" spans="2:14">
      <c r="B17" t="s">
        <v>2801</v>
      </c>
      <c r="C17" t="s">
        <v>2802</v>
      </c>
      <c r="D17" t="s">
        <v>98</v>
      </c>
      <c r="E17" t="s">
        <v>2803</v>
      </c>
      <c r="F17" t="s">
        <v>2795</v>
      </c>
      <c r="G17" t="s">
        <v>100</v>
      </c>
      <c r="H17" s="75">
        <v>1271696</v>
      </c>
      <c r="I17" s="75">
        <v>3214</v>
      </c>
      <c r="J17" s="75">
        <v>0</v>
      </c>
      <c r="K17" s="75">
        <v>40872.309439999997</v>
      </c>
      <c r="L17" s="76">
        <v>5.3E-3</v>
      </c>
      <c r="M17" s="76">
        <v>1.09E-2</v>
      </c>
      <c r="N17" s="76">
        <v>1.6999999999999999E-3</v>
      </c>
    </row>
    <row r="18" spans="2:14">
      <c r="B18" t="s">
        <v>2804</v>
      </c>
      <c r="C18" t="s">
        <v>2805</v>
      </c>
      <c r="D18" t="s">
        <v>98</v>
      </c>
      <c r="E18" t="s">
        <v>2803</v>
      </c>
      <c r="F18" t="s">
        <v>2795</v>
      </c>
      <c r="G18" t="s">
        <v>100</v>
      </c>
      <c r="H18" s="75">
        <v>1665084</v>
      </c>
      <c r="I18" s="75">
        <v>2007</v>
      </c>
      <c r="J18" s="75">
        <v>0</v>
      </c>
      <c r="K18" s="75">
        <v>33418.23588</v>
      </c>
      <c r="L18" s="76">
        <v>5.3E-3</v>
      </c>
      <c r="M18" s="76">
        <v>8.8999999999999999E-3</v>
      </c>
      <c r="N18" s="76">
        <v>1.4E-3</v>
      </c>
    </row>
    <row r="19" spans="2:14">
      <c r="B19" t="s">
        <v>2806</v>
      </c>
      <c r="C19" t="s">
        <v>2807</v>
      </c>
      <c r="D19" t="s">
        <v>98</v>
      </c>
      <c r="E19" t="s">
        <v>2808</v>
      </c>
      <c r="F19" t="s">
        <v>2795</v>
      </c>
      <c r="G19" t="s">
        <v>100</v>
      </c>
      <c r="H19" s="75">
        <v>1065076</v>
      </c>
      <c r="I19" s="75">
        <v>2072</v>
      </c>
      <c r="J19" s="75">
        <v>0</v>
      </c>
      <c r="K19" s="75">
        <v>22068.37472</v>
      </c>
      <c r="L19" s="76">
        <v>2.7000000000000001E-3</v>
      </c>
      <c r="M19" s="76">
        <v>5.8999999999999999E-3</v>
      </c>
      <c r="N19" s="76">
        <v>8.9999999999999998E-4</v>
      </c>
    </row>
    <row r="20" spans="2:14">
      <c r="B20" t="s">
        <v>2809</v>
      </c>
      <c r="C20" t="s">
        <v>2810</v>
      </c>
      <c r="D20" t="s">
        <v>98</v>
      </c>
      <c r="E20" t="s">
        <v>2808</v>
      </c>
      <c r="F20" t="s">
        <v>2795</v>
      </c>
      <c r="G20" t="s">
        <v>100</v>
      </c>
      <c r="H20" s="75">
        <v>662132</v>
      </c>
      <c r="I20" s="75">
        <v>2185</v>
      </c>
      <c r="J20" s="75">
        <v>0</v>
      </c>
      <c r="K20" s="75">
        <v>14467.584199999999</v>
      </c>
      <c r="L20" s="76">
        <v>6.9999999999999999E-4</v>
      </c>
      <c r="M20" s="76">
        <v>3.8999999999999998E-3</v>
      </c>
      <c r="N20" s="76">
        <v>5.9999999999999995E-4</v>
      </c>
    </row>
    <row r="21" spans="2:14">
      <c r="B21" t="s">
        <v>2811</v>
      </c>
      <c r="C21" t="s">
        <v>2812</v>
      </c>
      <c r="D21" t="s">
        <v>98</v>
      </c>
      <c r="E21" t="s">
        <v>2813</v>
      </c>
      <c r="F21" t="s">
        <v>2795</v>
      </c>
      <c r="G21" t="s">
        <v>100</v>
      </c>
      <c r="H21" s="75">
        <v>48500</v>
      </c>
      <c r="I21" s="75">
        <v>7198</v>
      </c>
      <c r="J21" s="75">
        <v>0</v>
      </c>
      <c r="K21" s="75">
        <v>3491.03</v>
      </c>
      <c r="L21" s="76">
        <v>5.1000000000000004E-3</v>
      </c>
      <c r="M21" s="76">
        <v>8.9999999999999998E-4</v>
      </c>
      <c r="N21" s="76">
        <v>1E-4</v>
      </c>
    </row>
    <row r="22" spans="2:14">
      <c r="B22" t="s">
        <v>2814</v>
      </c>
      <c r="C22" t="s">
        <v>2815</v>
      </c>
      <c r="D22" t="s">
        <v>98</v>
      </c>
      <c r="E22" t="s">
        <v>2813</v>
      </c>
      <c r="F22" t="s">
        <v>2795</v>
      </c>
      <c r="G22" t="s">
        <v>100</v>
      </c>
      <c r="H22" s="75">
        <v>7855</v>
      </c>
      <c r="I22" s="75">
        <v>29310</v>
      </c>
      <c r="J22" s="75">
        <v>0</v>
      </c>
      <c r="K22" s="75">
        <v>2302.3004999999998</v>
      </c>
      <c r="L22" s="76">
        <v>2.5000000000000001E-3</v>
      </c>
      <c r="M22" s="76">
        <v>5.9999999999999995E-4</v>
      </c>
      <c r="N22" s="76">
        <v>1E-4</v>
      </c>
    </row>
    <row r="23" spans="2:14">
      <c r="B23" t="s">
        <v>2816</v>
      </c>
      <c r="C23" t="s">
        <v>2817</v>
      </c>
      <c r="D23" t="s">
        <v>98</v>
      </c>
      <c r="E23" t="s">
        <v>2813</v>
      </c>
      <c r="F23" t="s">
        <v>2795</v>
      </c>
      <c r="G23" t="s">
        <v>100</v>
      </c>
      <c r="H23" s="75">
        <v>567366</v>
      </c>
      <c r="I23" s="75">
        <v>20570</v>
      </c>
      <c r="J23" s="75">
        <v>0</v>
      </c>
      <c r="K23" s="75">
        <v>116707.1862</v>
      </c>
      <c r="L23" s="76">
        <v>1.9E-2</v>
      </c>
      <c r="M23" s="76">
        <v>3.1199999999999999E-2</v>
      </c>
      <c r="N23" s="76">
        <v>4.8999999999999998E-3</v>
      </c>
    </row>
    <row r="24" spans="2:14">
      <c r="B24" t="s">
        <v>2818</v>
      </c>
      <c r="C24" t="s">
        <v>2819</v>
      </c>
      <c r="D24" t="s">
        <v>98</v>
      </c>
      <c r="E24" t="s">
        <v>2813</v>
      </c>
      <c r="F24" t="s">
        <v>2795</v>
      </c>
      <c r="G24" t="s">
        <v>100</v>
      </c>
      <c r="H24" s="75">
        <v>69718</v>
      </c>
      <c r="I24" s="75">
        <v>20010</v>
      </c>
      <c r="J24" s="75">
        <v>0</v>
      </c>
      <c r="K24" s="75">
        <v>13950.5718</v>
      </c>
      <c r="L24" s="76">
        <v>2.5000000000000001E-3</v>
      </c>
      <c r="M24" s="76">
        <v>3.7000000000000002E-3</v>
      </c>
      <c r="N24" s="76">
        <v>5.9999999999999995E-4</v>
      </c>
    </row>
    <row r="25" spans="2:14">
      <c r="B25" t="s">
        <v>2820</v>
      </c>
      <c r="C25" t="s">
        <v>2821</v>
      </c>
      <c r="D25" t="s">
        <v>98</v>
      </c>
      <c r="E25" t="s">
        <v>2813</v>
      </c>
      <c r="F25" t="s">
        <v>2795</v>
      </c>
      <c r="G25" t="s">
        <v>100</v>
      </c>
      <c r="H25" s="75">
        <v>24761</v>
      </c>
      <c r="I25" s="75">
        <v>21560</v>
      </c>
      <c r="J25" s="75">
        <v>0</v>
      </c>
      <c r="K25" s="75">
        <v>5338.4715999999999</v>
      </c>
      <c r="L25" s="76">
        <v>1.2999999999999999E-3</v>
      </c>
      <c r="M25" s="76">
        <v>1.4E-3</v>
      </c>
      <c r="N25" s="76">
        <v>2.0000000000000001E-4</v>
      </c>
    </row>
    <row r="26" spans="2:14">
      <c r="B26" s="77" t="s">
        <v>2822</v>
      </c>
      <c r="D26" s="14"/>
      <c r="E26" s="14"/>
      <c r="F26" s="14"/>
      <c r="G26" s="14"/>
      <c r="H26" s="79">
        <v>18240875</v>
      </c>
      <c r="J26" s="79">
        <v>0</v>
      </c>
      <c r="K26" s="79">
        <v>1268624.152952</v>
      </c>
      <c r="M26" s="78">
        <v>0.33910000000000001</v>
      </c>
      <c r="N26" s="78">
        <v>5.3199999999999997E-2</v>
      </c>
    </row>
    <row r="27" spans="2:14">
      <c r="B27" t="s">
        <v>2823</v>
      </c>
      <c r="C27" t="s">
        <v>2824</v>
      </c>
      <c r="D27" t="s">
        <v>98</v>
      </c>
      <c r="E27" t="s">
        <v>2794</v>
      </c>
      <c r="F27" t="s">
        <v>2795</v>
      </c>
      <c r="G27" t="s">
        <v>100</v>
      </c>
      <c r="H27" s="75">
        <v>86613</v>
      </c>
      <c r="I27" s="75">
        <v>13260</v>
      </c>
      <c r="J27" s="75">
        <v>0</v>
      </c>
      <c r="K27" s="75">
        <v>11484.8838</v>
      </c>
      <c r="L27" s="76">
        <v>7.6E-3</v>
      </c>
      <c r="M27" s="76">
        <v>3.0999999999999999E-3</v>
      </c>
      <c r="N27" s="76">
        <v>5.0000000000000001E-4</v>
      </c>
    </row>
    <row r="28" spans="2:14">
      <c r="B28" t="s">
        <v>2825</v>
      </c>
      <c r="C28" t="s">
        <v>2826</v>
      </c>
      <c r="D28" t="s">
        <v>98</v>
      </c>
      <c r="E28" t="s">
        <v>2794</v>
      </c>
      <c r="F28" t="s">
        <v>2795</v>
      </c>
      <c r="G28" t="s">
        <v>100</v>
      </c>
      <c r="H28" s="75">
        <v>10628</v>
      </c>
      <c r="I28" s="75">
        <v>5050</v>
      </c>
      <c r="J28" s="75">
        <v>0</v>
      </c>
      <c r="K28" s="75">
        <v>536.71400000000006</v>
      </c>
      <c r="L28" s="76">
        <v>1E-4</v>
      </c>
      <c r="M28" s="76">
        <v>1E-4</v>
      </c>
      <c r="N28" s="76">
        <v>0</v>
      </c>
    </row>
    <row r="29" spans="2:14">
      <c r="B29" t="s">
        <v>2827</v>
      </c>
      <c r="C29" t="s">
        <v>2828</v>
      </c>
      <c r="D29" t="s">
        <v>98</v>
      </c>
      <c r="E29" t="s">
        <v>2794</v>
      </c>
      <c r="F29" t="s">
        <v>2795</v>
      </c>
      <c r="G29" t="s">
        <v>100</v>
      </c>
      <c r="H29" s="75">
        <v>783170</v>
      </c>
      <c r="I29" s="75">
        <v>4722</v>
      </c>
      <c r="J29" s="75">
        <v>0</v>
      </c>
      <c r="K29" s="75">
        <v>36981.287400000001</v>
      </c>
      <c r="L29" s="76">
        <v>6.4000000000000003E-3</v>
      </c>
      <c r="M29" s="76">
        <v>9.9000000000000008E-3</v>
      </c>
      <c r="N29" s="76">
        <v>1.6000000000000001E-3</v>
      </c>
    </row>
    <row r="30" spans="2:14">
      <c r="B30" t="s">
        <v>2829</v>
      </c>
      <c r="C30" t="s">
        <v>2830</v>
      </c>
      <c r="D30" t="s">
        <v>98</v>
      </c>
      <c r="E30" t="s">
        <v>2794</v>
      </c>
      <c r="F30" t="s">
        <v>2795</v>
      </c>
      <c r="G30" t="s">
        <v>100</v>
      </c>
      <c r="H30" s="75">
        <v>350584</v>
      </c>
      <c r="I30" s="75">
        <v>12990</v>
      </c>
      <c r="J30" s="75">
        <v>0</v>
      </c>
      <c r="K30" s="75">
        <v>45540.861599999997</v>
      </c>
      <c r="L30" s="76">
        <v>4.7600000000000003E-2</v>
      </c>
      <c r="M30" s="76">
        <v>1.2200000000000001E-2</v>
      </c>
      <c r="N30" s="76">
        <v>1.9E-3</v>
      </c>
    </row>
    <row r="31" spans="2:14">
      <c r="B31" t="s">
        <v>2831</v>
      </c>
      <c r="C31" t="s">
        <v>2832</v>
      </c>
      <c r="D31" t="s">
        <v>98</v>
      </c>
      <c r="E31" t="s">
        <v>2794</v>
      </c>
      <c r="F31" t="s">
        <v>2795</v>
      </c>
      <c r="G31" t="s">
        <v>100</v>
      </c>
      <c r="H31" s="75">
        <v>1198178</v>
      </c>
      <c r="I31" s="75">
        <v>6887</v>
      </c>
      <c r="J31" s="75">
        <v>0</v>
      </c>
      <c r="K31" s="75">
        <v>82518.518859999996</v>
      </c>
      <c r="L31" s="76">
        <v>0.1515</v>
      </c>
      <c r="M31" s="76">
        <v>2.2100000000000002E-2</v>
      </c>
      <c r="N31" s="76">
        <v>3.5000000000000001E-3</v>
      </c>
    </row>
    <row r="32" spans="2:14">
      <c r="B32" t="s">
        <v>2833</v>
      </c>
      <c r="C32" t="s">
        <v>2834</v>
      </c>
      <c r="D32" t="s">
        <v>98</v>
      </c>
      <c r="E32" t="s">
        <v>2794</v>
      </c>
      <c r="F32" t="s">
        <v>2795</v>
      </c>
      <c r="G32" t="s">
        <v>100</v>
      </c>
      <c r="H32" s="75">
        <v>1534161</v>
      </c>
      <c r="I32" s="75">
        <v>1651</v>
      </c>
      <c r="J32" s="75">
        <v>0</v>
      </c>
      <c r="K32" s="75">
        <v>25328.99811</v>
      </c>
      <c r="L32" s="76">
        <v>0.13220000000000001</v>
      </c>
      <c r="M32" s="76">
        <v>6.7999999999999996E-3</v>
      </c>
      <c r="N32" s="76">
        <v>1.1000000000000001E-3</v>
      </c>
    </row>
    <row r="33" spans="2:14">
      <c r="B33" t="s">
        <v>2835</v>
      </c>
      <c r="C33" t="s">
        <v>2836</v>
      </c>
      <c r="D33" t="s">
        <v>98</v>
      </c>
      <c r="E33" t="s">
        <v>2837</v>
      </c>
      <c r="F33" t="s">
        <v>2795</v>
      </c>
      <c r="G33" t="s">
        <v>100</v>
      </c>
      <c r="H33" s="75">
        <v>45013</v>
      </c>
      <c r="I33" s="75">
        <v>100410</v>
      </c>
      <c r="J33" s="75">
        <v>0</v>
      </c>
      <c r="K33" s="75">
        <v>45197.5533</v>
      </c>
      <c r="L33" s="76">
        <v>0.40839999999999999</v>
      </c>
      <c r="M33" s="76">
        <v>1.21E-2</v>
      </c>
      <c r="N33" s="76">
        <v>1.9E-3</v>
      </c>
    </row>
    <row r="34" spans="2:14">
      <c r="B34" t="s">
        <v>2838</v>
      </c>
      <c r="C34" t="s">
        <v>2839</v>
      </c>
      <c r="D34" t="s">
        <v>98</v>
      </c>
      <c r="E34" t="s">
        <v>2800</v>
      </c>
      <c r="F34" t="s">
        <v>2795</v>
      </c>
      <c r="G34" t="s">
        <v>100</v>
      </c>
      <c r="H34" s="75">
        <v>1992500</v>
      </c>
      <c r="I34" s="75">
        <v>6122</v>
      </c>
      <c r="J34" s="75">
        <v>0</v>
      </c>
      <c r="K34" s="75">
        <v>121980.85</v>
      </c>
      <c r="L34" s="76">
        <v>8.1699999999999995E-2</v>
      </c>
      <c r="M34" s="76">
        <v>3.2599999999999997E-2</v>
      </c>
      <c r="N34" s="76">
        <v>5.1000000000000004E-3</v>
      </c>
    </row>
    <row r="35" spans="2:14">
      <c r="B35" t="s">
        <v>2840</v>
      </c>
      <c r="C35" t="s">
        <v>2841</v>
      </c>
      <c r="D35" t="s">
        <v>98</v>
      </c>
      <c r="E35" t="s">
        <v>2800</v>
      </c>
      <c r="F35" t="s">
        <v>2795</v>
      </c>
      <c r="G35" t="s">
        <v>100</v>
      </c>
      <c r="H35" s="75">
        <v>294117</v>
      </c>
      <c r="I35" s="75">
        <v>875.6</v>
      </c>
      <c r="J35" s="75">
        <v>0</v>
      </c>
      <c r="K35" s="75">
        <v>2575.2884519999998</v>
      </c>
      <c r="L35" s="76">
        <v>1.09E-2</v>
      </c>
      <c r="M35" s="76">
        <v>6.9999999999999999E-4</v>
      </c>
      <c r="N35" s="76">
        <v>1E-4</v>
      </c>
    </row>
    <row r="36" spans="2:14">
      <c r="B36" t="s">
        <v>2842</v>
      </c>
      <c r="C36" t="s">
        <v>2843</v>
      </c>
      <c r="D36" t="s">
        <v>98</v>
      </c>
      <c r="E36" t="s">
        <v>2800</v>
      </c>
      <c r="F36" t="s">
        <v>2795</v>
      </c>
      <c r="G36" t="s">
        <v>100</v>
      </c>
      <c r="H36" s="75">
        <v>881220</v>
      </c>
      <c r="I36" s="75">
        <v>5754</v>
      </c>
      <c r="J36" s="75">
        <v>0</v>
      </c>
      <c r="K36" s="75">
        <v>50705.398800000003</v>
      </c>
      <c r="L36" s="76">
        <v>0.1958</v>
      </c>
      <c r="M36" s="76">
        <v>1.3599999999999999E-2</v>
      </c>
      <c r="N36" s="76">
        <v>2.0999999999999999E-3</v>
      </c>
    </row>
    <row r="37" spans="2:14">
      <c r="B37" t="s">
        <v>2844</v>
      </c>
      <c r="C37" t="s">
        <v>2845</v>
      </c>
      <c r="D37" t="s">
        <v>98</v>
      </c>
      <c r="E37" t="s">
        <v>2800</v>
      </c>
      <c r="F37" t="s">
        <v>2795</v>
      </c>
      <c r="G37" t="s">
        <v>100</v>
      </c>
      <c r="H37" s="75">
        <v>988069</v>
      </c>
      <c r="I37" s="75">
        <v>3560</v>
      </c>
      <c r="J37" s="75">
        <v>0</v>
      </c>
      <c r="K37" s="75">
        <v>35175.256399999998</v>
      </c>
      <c r="L37" s="76">
        <v>0.14219999999999999</v>
      </c>
      <c r="M37" s="76">
        <v>9.4000000000000004E-3</v>
      </c>
      <c r="N37" s="76">
        <v>1.5E-3</v>
      </c>
    </row>
    <row r="38" spans="2:14">
      <c r="B38" t="s">
        <v>2846</v>
      </c>
      <c r="C38" t="s">
        <v>2847</v>
      </c>
      <c r="D38" t="s">
        <v>98</v>
      </c>
      <c r="E38" t="s">
        <v>2800</v>
      </c>
      <c r="F38" t="s">
        <v>2795</v>
      </c>
      <c r="G38" t="s">
        <v>100</v>
      </c>
      <c r="H38" s="75">
        <v>967694</v>
      </c>
      <c r="I38" s="75">
        <v>6067</v>
      </c>
      <c r="J38" s="75">
        <v>0</v>
      </c>
      <c r="K38" s="75">
        <v>58709.994980000003</v>
      </c>
      <c r="L38" s="76">
        <v>2.81E-2</v>
      </c>
      <c r="M38" s="76">
        <v>1.5699999999999999E-2</v>
      </c>
      <c r="N38" s="76">
        <v>2.5000000000000001E-3</v>
      </c>
    </row>
    <row r="39" spans="2:14">
      <c r="B39" t="s">
        <v>2848</v>
      </c>
      <c r="C39" t="s">
        <v>2849</v>
      </c>
      <c r="D39" t="s">
        <v>98</v>
      </c>
      <c r="E39" t="s">
        <v>2850</v>
      </c>
      <c r="F39" t="s">
        <v>2795</v>
      </c>
      <c r="G39" t="s">
        <v>100</v>
      </c>
      <c r="H39" s="75">
        <v>420651</v>
      </c>
      <c r="I39" s="75">
        <v>6984</v>
      </c>
      <c r="J39" s="75">
        <v>0</v>
      </c>
      <c r="K39" s="75">
        <v>29378.26584</v>
      </c>
      <c r="L39" s="76">
        <v>2.98E-2</v>
      </c>
      <c r="M39" s="76">
        <v>7.9000000000000008E-3</v>
      </c>
      <c r="N39" s="76">
        <v>1.1999999999999999E-3</v>
      </c>
    </row>
    <row r="40" spans="2:14">
      <c r="B40" t="s">
        <v>2851</v>
      </c>
      <c r="C40" t="s">
        <v>2852</v>
      </c>
      <c r="D40" t="s">
        <v>98</v>
      </c>
      <c r="E40" t="s">
        <v>2850</v>
      </c>
      <c r="F40" t="s">
        <v>2795</v>
      </c>
      <c r="G40" t="s">
        <v>100</v>
      </c>
      <c r="H40" s="75">
        <v>414000</v>
      </c>
      <c r="I40" s="75">
        <v>7513</v>
      </c>
      <c r="J40" s="75">
        <v>0</v>
      </c>
      <c r="K40" s="75">
        <v>31103.82</v>
      </c>
      <c r="L40" s="76">
        <v>3.1099999999999999E-2</v>
      </c>
      <c r="M40" s="76">
        <v>8.3000000000000001E-3</v>
      </c>
      <c r="N40" s="76">
        <v>1.2999999999999999E-3</v>
      </c>
    </row>
    <row r="41" spans="2:14">
      <c r="B41" t="s">
        <v>2853</v>
      </c>
      <c r="C41" t="s">
        <v>2854</v>
      </c>
      <c r="D41" t="s">
        <v>98</v>
      </c>
      <c r="E41" t="s">
        <v>2850</v>
      </c>
      <c r="F41" t="s">
        <v>2795</v>
      </c>
      <c r="G41" t="s">
        <v>100</v>
      </c>
      <c r="H41" s="75">
        <v>2451661</v>
      </c>
      <c r="I41" s="75">
        <v>7461</v>
      </c>
      <c r="J41" s="75">
        <v>0</v>
      </c>
      <c r="K41" s="75">
        <v>182918.42720999999</v>
      </c>
      <c r="L41" s="76">
        <v>0.14419999999999999</v>
      </c>
      <c r="M41" s="76">
        <v>4.8899999999999999E-2</v>
      </c>
      <c r="N41" s="76">
        <v>7.7000000000000002E-3</v>
      </c>
    </row>
    <row r="42" spans="2:14">
      <c r="B42" t="s">
        <v>2855</v>
      </c>
      <c r="C42" t="s">
        <v>2856</v>
      </c>
      <c r="D42" t="s">
        <v>98</v>
      </c>
      <c r="E42" t="s">
        <v>2803</v>
      </c>
      <c r="F42" t="s">
        <v>2795</v>
      </c>
      <c r="G42" t="s">
        <v>100</v>
      </c>
      <c r="H42" s="75">
        <v>119991</v>
      </c>
      <c r="I42" s="75">
        <v>24920</v>
      </c>
      <c r="J42" s="75">
        <v>0</v>
      </c>
      <c r="K42" s="75">
        <v>29901.7572</v>
      </c>
      <c r="L42" s="76">
        <v>7.1000000000000004E-3</v>
      </c>
      <c r="M42" s="76">
        <v>8.0000000000000002E-3</v>
      </c>
      <c r="N42" s="76">
        <v>1.2999999999999999E-3</v>
      </c>
    </row>
    <row r="43" spans="2:14">
      <c r="B43" t="s">
        <v>2857</v>
      </c>
      <c r="C43" t="s">
        <v>2858</v>
      </c>
      <c r="D43" t="s">
        <v>98</v>
      </c>
      <c r="E43" t="s">
        <v>2803</v>
      </c>
      <c r="F43" t="s">
        <v>2795</v>
      </c>
      <c r="G43" t="s">
        <v>100</v>
      </c>
      <c r="H43" s="75">
        <v>549795</v>
      </c>
      <c r="I43" s="75">
        <v>7118</v>
      </c>
      <c r="J43" s="75">
        <v>0</v>
      </c>
      <c r="K43" s="75">
        <v>39134.408100000001</v>
      </c>
      <c r="L43" s="76">
        <v>5.8799999999999998E-2</v>
      </c>
      <c r="M43" s="76">
        <v>1.0500000000000001E-2</v>
      </c>
      <c r="N43" s="76">
        <v>1.6000000000000001E-3</v>
      </c>
    </row>
    <row r="44" spans="2:14">
      <c r="B44" t="s">
        <v>2859</v>
      </c>
      <c r="C44" t="s">
        <v>2860</v>
      </c>
      <c r="D44" t="s">
        <v>98</v>
      </c>
      <c r="E44" t="s">
        <v>2803</v>
      </c>
      <c r="F44" t="s">
        <v>2795</v>
      </c>
      <c r="G44" t="s">
        <v>100</v>
      </c>
      <c r="H44" s="75">
        <v>314834</v>
      </c>
      <c r="I44" s="75">
        <v>16800</v>
      </c>
      <c r="J44" s="75">
        <v>0</v>
      </c>
      <c r="K44" s="75">
        <v>52892.112000000001</v>
      </c>
      <c r="L44" s="76">
        <v>1.21E-2</v>
      </c>
      <c r="M44" s="76">
        <v>1.41E-2</v>
      </c>
      <c r="N44" s="76">
        <v>2.2000000000000001E-3</v>
      </c>
    </row>
    <row r="45" spans="2:14">
      <c r="B45" t="s">
        <v>2861</v>
      </c>
      <c r="C45" t="s">
        <v>2862</v>
      </c>
      <c r="D45" t="s">
        <v>98</v>
      </c>
      <c r="E45" t="s">
        <v>2808</v>
      </c>
      <c r="F45" t="s">
        <v>2795</v>
      </c>
      <c r="G45" t="s">
        <v>100</v>
      </c>
      <c r="H45" s="75">
        <v>395312</v>
      </c>
      <c r="I45" s="75">
        <v>13270</v>
      </c>
      <c r="J45" s="75">
        <v>0</v>
      </c>
      <c r="K45" s="75">
        <v>52457.902399999999</v>
      </c>
      <c r="L45" s="76">
        <v>1.7299999999999999E-2</v>
      </c>
      <c r="M45" s="76">
        <v>1.4E-2</v>
      </c>
      <c r="N45" s="76">
        <v>2.2000000000000001E-3</v>
      </c>
    </row>
    <row r="46" spans="2:14">
      <c r="B46" t="s">
        <v>2863</v>
      </c>
      <c r="C46" t="s">
        <v>2864</v>
      </c>
      <c r="D46" t="s">
        <v>98</v>
      </c>
      <c r="E46" t="s">
        <v>2808</v>
      </c>
      <c r="F46" t="s">
        <v>2795</v>
      </c>
      <c r="G46" t="s">
        <v>100</v>
      </c>
      <c r="H46" s="75">
        <v>21517</v>
      </c>
      <c r="I46" s="75">
        <v>14040</v>
      </c>
      <c r="J46" s="75">
        <v>0</v>
      </c>
      <c r="K46" s="75">
        <v>3020.9868000000001</v>
      </c>
      <c r="L46" s="76">
        <v>1.1000000000000001E-3</v>
      </c>
      <c r="M46" s="76">
        <v>8.0000000000000004E-4</v>
      </c>
      <c r="N46" s="76">
        <v>1E-4</v>
      </c>
    </row>
    <row r="47" spans="2:14">
      <c r="B47" t="s">
        <v>2865</v>
      </c>
      <c r="C47" t="s">
        <v>2866</v>
      </c>
      <c r="D47" t="s">
        <v>98</v>
      </c>
      <c r="E47" t="s">
        <v>2808</v>
      </c>
      <c r="F47" t="s">
        <v>2795</v>
      </c>
      <c r="G47" t="s">
        <v>100</v>
      </c>
      <c r="H47" s="75">
        <v>360183</v>
      </c>
      <c r="I47" s="75">
        <v>7536</v>
      </c>
      <c r="J47" s="75">
        <v>0</v>
      </c>
      <c r="K47" s="75">
        <v>27143.390879999999</v>
      </c>
      <c r="L47" s="76">
        <v>3.7000000000000002E-3</v>
      </c>
      <c r="M47" s="76">
        <v>7.3000000000000001E-3</v>
      </c>
      <c r="N47" s="76">
        <v>1.1000000000000001E-3</v>
      </c>
    </row>
    <row r="48" spans="2:14">
      <c r="B48" t="s">
        <v>2867</v>
      </c>
      <c r="C48" t="s">
        <v>2868</v>
      </c>
      <c r="D48" t="s">
        <v>98</v>
      </c>
      <c r="E48" t="s">
        <v>2808</v>
      </c>
      <c r="F48" t="s">
        <v>2795</v>
      </c>
      <c r="G48" t="s">
        <v>100</v>
      </c>
      <c r="H48" s="75">
        <v>37448</v>
      </c>
      <c r="I48" s="75">
        <v>14160</v>
      </c>
      <c r="J48" s="75">
        <v>0</v>
      </c>
      <c r="K48" s="75">
        <v>5302.6368000000002</v>
      </c>
      <c r="L48" s="76">
        <v>4.0000000000000002E-4</v>
      </c>
      <c r="M48" s="76">
        <v>1.4E-3</v>
      </c>
      <c r="N48" s="76">
        <v>2.0000000000000001E-4</v>
      </c>
    </row>
    <row r="49" spans="2:14">
      <c r="B49" t="s">
        <v>2869</v>
      </c>
      <c r="C49" t="s">
        <v>2870</v>
      </c>
      <c r="D49" t="s">
        <v>98</v>
      </c>
      <c r="E49" t="s">
        <v>2813</v>
      </c>
      <c r="F49" t="s">
        <v>2795</v>
      </c>
      <c r="G49" t="s">
        <v>100</v>
      </c>
      <c r="H49" s="75">
        <v>235100</v>
      </c>
      <c r="I49" s="75">
        <v>5643</v>
      </c>
      <c r="J49" s="75">
        <v>0</v>
      </c>
      <c r="K49" s="75">
        <v>13266.692999999999</v>
      </c>
      <c r="L49" s="76">
        <v>2.4799999999999999E-2</v>
      </c>
      <c r="M49" s="76">
        <v>3.5000000000000001E-3</v>
      </c>
      <c r="N49" s="76">
        <v>5.9999999999999995E-4</v>
      </c>
    </row>
    <row r="50" spans="2:14">
      <c r="B50" t="s">
        <v>2871</v>
      </c>
      <c r="C50" t="s">
        <v>2872</v>
      </c>
      <c r="D50" t="s">
        <v>98</v>
      </c>
      <c r="E50" t="s">
        <v>2813</v>
      </c>
      <c r="F50" t="s">
        <v>2795</v>
      </c>
      <c r="G50" t="s">
        <v>100</v>
      </c>
      <c r="H50" s="75">
        <v>118000</v>
      </c>
      <c r="I50" s="75">
        <v>3682</v>
      </c>
      <c r="J50" s="75">
        <v>0</v>
      </c>
      <c r="K50" s="75">
        <v>4344.76</v>
      </c>
      <c r="L50" s="76">
        <v>3.3700000000000001E-2</v>
      </c>
      <c r="M50" s="76">
        <v>1.1999999999999999E-3</v>
      </c>
      <c r="N50" s="76">
        <v>2.0000000000000001E-4</v>
      </c>
    </row>
    <row r="51" spans="2:14">
      <c r="B51" t="s">
        <v>2873</v>
      </c>
      <c r="C51" t="s">
        <v>2874</v>
      </c>
      <c r="D51" t="s">
        <v>98</v>
      </c>
      <c r="E51" t="s">
        <v>2813</v>
      </c>
      <c r="F51" t="s">
        <v>2795</v>
      </c>
      <c r="G51" t="s">
        <v>100</v>
      </c>
      <c r="H51" s="75">
        <v>757000</v>
      </c>
      <c r="I51" s="75">
        <v>17210</v>
      </c>
      <c r="J51" s="75">
        <v>0</v>
      </c>
      <c r="K51" s="75">
        <v>130279.7</v>
      </c>
      <c r="L51" s="76">
        <v>0.28100000000000003</v>
      </c>
      <c r="M51" s="76">
        <v>3.4799999999999998E-2</v>
      </c>
      <c r="N51" s="76">
        <v>5.4999999999999997E-3</v>
      </c>
    </row>
    <row r="52" spans="2:14">
      <c r="B52" t="s">
        <v>2875</v>
      </c>
      <c r="C52" t="s">
        <v>2876</v>
      </c>
      <c r="D52" t="s">
        <v>98</v>
      </c>
      <c r="E52" t="s">
        <v>2813</v>
      </c>
      <c r="F52" t="s">
        <v>2795</v>
      </c>
      <c r="G52" t="s">
        <v>100</v>
      </c>
      <c r="H52" s="75">
        <v>13439</v>
      </c>
      <c r="I52" s="75">
        <v>4602</v>
      </c>
      <c r="J52" s="75">
        <v>0</v>
      </c>
      <c r="K52" s="75">
        <v>618.46277999999995</v>
      </c>
      <c r="L52" s="76">
        <v>1E-3</v>
      </c>
      <c r="M52" s="76">
        <v>2.0000000000000001E-4</v>
      </c>
      <c r="N52" s="76">
        <v>0</v>
      </c>
    </row>
    <row r="53" spans="2:14">
      <c r="B53" t="s">
        <v>2877</v>
      </c>
      <c r="C53" t="s">
        <v>2878</v>
      </c>
      <c r="D53" t="s">
        <v>98</v>
      </c>
      <c r="E53" t="s">
        <v>2813</v>
      </c>
      <c r="F53" t="s">
        <v>2795</v>
      </c>
      <c r="G53" t="s">
        <v>100</v>
      </c>
      <c r="H53" s="75">
        <v>70239</v>
      </c>
      <c r="I53" s="75">
        <v>16260</v>
      </c>
      <c r="J53" s="75">
        <v>0</v>
      </c>
      <c r="K53" s="75">
        <v>11420.8614</v>
      </c>
      <c r="L53" s="76">
        <v>5.8500000000000003E-2</v>
      </c>
      <c r="M53" s="76">
        <v>3.0999999999999999E-3</v>
      </c>
      <c r="N53" s="76">
        <v>5.0000000000000001E-4</v>
      </c>
    </row>
    <row r="54" spans="2:14">
      <c r="B54" t="s">
        <v>2879</v>
      </c>
      <c r="C54" t="s">
        <v>2880</v>
      </c>
      <c r="D54" t="s">
        <v>98</v>
      </c>
      <c r="E54" t="s">
        <v>2813</v>
      </c>
      <c r="F54" t="s">
        <v>2795</v>
      </c>
      <c r="G54" t="s">
        <v>100</v>
      </c>
      <c r="H54" s="75">
        <v>5655</v>
      </c>
      <c r="I54" s="75">
        <v>45800</v>
      </c>
      <c r="J54" s="75">
        <v>0</v>
      </c>
      <c r="K54" s="75">
        <v>2589.9899999999998</v>
      </c>
      <c r="L54" s="76">
        <v>1.6000000000000001E-3</v>
      </c>
      <c r="M54" s="76">
        <v>6.9999999999999999E-4</v>
      </c>
      <c r="N54" s="76">
        <v>1E-4</v>
      </c>
    </row>
    <row r="55" spans="2:14">
      <c r="B55" t="s">
        <v>2881</v>
      </c>
      <c r="C55" t="s">
        <v>2882</v>
      </c>
      <c r="D55" t="s">
        <v>98</v>
      </c>
      <c r="E55" t="s">
        <v>2813</v>
      </c>
      <c r="F55" t="s">
        <v>2795</v>
      </c>
      <c r="G55" t="s">
        <v>100</v>
      </c>
      <c r="H55" s="75">
        <v>19154</v>
      </c>
      <c r="I55" s="75">
        <v>13780</v>
      </c>
      <c r="J55" s="75">
        <v>0</v>
      </c>
      <c r="K55" s="75">
        <v>2639.4212000000002</v>
      </c>
      <c r="L55" s="76">
        <v>2.3999999999999998E-3</v>
      </c>
      <c r="M55" s="76">
        <v>6.9999999999999999E-4</v>
      </c>
      <c r="N55" s="76">
        <v>1E-4</v>
      </c>
    </row>
    <row r="56" spans="2:14">
      <c r="B56" t="s">
        <v>2883</v>
      </c>
      <c r="C56" t="s">
        <v>2884</v>
      </c>
      <c r="D56" t="s">
        <v>98</v>
      </c>
      <c r="E56" t="s">
        <v>2813</v>
      </c>
      <c r="F56" t="s">
        <v>2795</v>
      </c>
      <c r="G56" t="s">
        <v>100</v>
      </c>
      <c r="H56" s="75">
        <v>2786692</v>
      </c>
      <c r="I56" s="75">
        <v>4687</v>
      </c>
      <c r="J56" s="75">
        <v>0</v>
      </c>
      <c r="K56" s="75">
        <v>130612.25404</v>
      </c>
      <c r="L56" s="76">
        <v>4.0099999999999997E-2</v>
      </c>
      <c r="M56" s="76">
        <v>3.49E-2</v>
      </c>
      <c r="N56" s="76">
        <v>5.4999999999999997E-3</v>
      </c>
    </row>
    <row r="57" spans="2:14">
      <c r="B57" t="s">
        <v>2885</v>
      </c>
      <c r="C57" t="s">
        <v>2886</v>
      </c>
      <c r="D57" t="s">
        <v>98</v>
      </c>
      <c r="E57" t="s">
        <v>2813</v>
      </c>
      <c r="F57" t="s">
        <v>2795</v>
      </c>
      <c r="G57" t="s">
        <v>100</v>
      </c>
      <c r="H57" s="75">
        <v>18257</v>
      </c>
      <c r="I57" s="75">
        <v>15680</v>
      </c>
      <c r="J57" s="75">
        <v>0</v>
      </c>
      <c r="K57" s="75">
        <v>2862.6976</v>
      </c>
      <c r="L57" s="76">
        <v>6.9999999999999999E-4</v>
      </c>
      <c r="M57" s="76">
        <v>8.0000000000000004E-4</v>
      </c>
      <c r="N57" s="76">
        <v>1E-4</v>
      </c>
    </row>
    <row r="58" spans="2:14">
      <c r="B58" s="77" t="s">
        <v>2887</v>
      </c>
      <c r="D58" s="14"/>
      <c r="E58" s="14"/>
      <c r="F58" s="14"/>
      <c r="G58" s="14"/>
      <c r="H58" s="79">
        <v>32054035.039999999</v>
      </c>
      <c r="J58" s="79">
        <v>0</v>
      </c>
      <c r="K58" s="79">
        <v>193488.45091350001</v>
      </c>
      <c r="M58" s="78">
        <v>5.1700000000000003E-2</v>
      </c>
      <c r="N58" s="78">
        <v>8.0999999999999996E-3</v>
      </c>
    </row>
    <row r="59" spans="2:14">
      <c r="B59" t="s">
        <v>2888</v>
      </c>
      <c r="C59" t="s">
        <v>2889</v>
      </c>
      <c r="D59" t="s">
        <v>98</v>
      </c>
      <c r="E59" t="s">
        <v>2794</v>
      </c>
      <c r="F59" t="s">
        <v>2890</v>
      </c>
      <c r="G59" t="s">
        <v>100</v>
      </c>
      <c r="H59" s="75">
        <v>814187</v>
      </c>
      <c r="I59" s="75">
        <v>377.34</v>
      </c>
      <c r="J59" s="75">
        <v>0</v>
      </c>
      <c r="K59" s="75">
        <v>3072.2532258000001</v>
      </c>
      <c r="L59" s="76">
        <v>3.0000000000000001E-3</v>
      </c>
      <c r="M59" s="76">
        <v>8.0000000000000004E-4</v>
      </c>
      <c r="N59" s="76">
        <v>1E-4</v>
      </c>
    </row>
    <row r="60" spans="2:14">
      <c r="B60" t="s">
        <v>2891</v>
      </c>
      <c r="C60" t="s">
        <v>2892</v>
      </c>
      <c r="D60" t="s">
        <v>98</v>
      </c>
      <c r="E60" t="s">
        <v>2800</v>
      </c>
      <c r="F60" t="s">
        <v>2890</v>
      </c>
      <c r="G60" t="s">
        <v>100</v>
      </c>
      <c r="H60" s="75">
        <v>924749</v>
      </c>
      <c r="I60" s="75">
        <v>458.53</v>
      </c>
      <c r="J60" s="75">
        <v>0</v>
      </c>
      <c r="K60" s="75">
        <v>4240.2515897000003</v>
      </c>
      <c r="L60" s="76">
        <v>6.4000000000000003E-3</v>
      </c>
      <c r="M60" s="76">
        <v>1.1000000000000001E-3</v>
      </c>
      <c r="N60" s="76">
        <v>2.0000000000000001E-4</v>
      </c>
    </row>
    <row r="61" spans="2:14">
      <c r="B61" t="s">
        <v>2893</v>
      </c>
      <c r="C61" t="s">
        <v>2894</v>
      </c>
      <c r="D61" t="s">
        <v>98</v>
      </c>
      <c r="E61" t="s">
        <v>2803</v>
      </c>
      <c r="F61" t="s">
        <v>2890</v>
      </c>
      <c r="G61" t="s">
        <v>100</v>
      </c>
      <c r="H61" s="75">
        <v>38359</v>
      </c>
      <c r="I61" s="75">
        <v>3694.84</v>
      </c>
      <c r="J61" s="75">
        <v>0</v>
      </c>
      <c r="K61" s="75">
        <v>1417.3036755999999</v>
      </c>
      <c r="L61" s="76">
        <v>1.6000000000000001E-3</v>
      </c>
      <c r="M61" s="76">
        <v>4.0000000000000002E-4</v>
      </c>
      <c r="N61" s="76">
        <v>1E-4</v>
      </c>
    </row>
    <row r="62" spans="2:14">
      <c r="B62" t="s">
        <v>2895</v>
      </c>
      <c r="C62" t="s">
        <v>2896</v>
      </c>
      <c r="D62" t="s">
        <v>98</v>
      </c>
      <c r="E62" t="s">
        <v>2803</v>
      </c>
      <c r="F62" t="s">
        <v>2890</v>
      </c>
      <c r="G62" t="s">
        <v>100</v>
      </c>
      <c r="H62" s="75">
        <v>152079</v>
      </c>
      <c r="I62" s="75">
        <v>378.46</v>
      </c>
      <c r="J62" s="75">
        <v>0</v>
      </c>
      <c r="K62" s="75">
        <v>575.55818339999996</v>
      </c>
      <c r="L62" s="76">
        <v>2.0000000000000001E-4</v>
      </c>
      <c r="M62" s="76">
        <v>2.0000000000000001E-4</v>
      </c>
      <c r="N62" s="76">
        <v>0</v>
      </c>
    </row>
    <row r="63" spans="2:14">
      <c r="B63" t="s">
        <v>2897</v>
      </c>
      <c r="C63" t="s">
        <v>2898</v>
      </c>
      <c r="D63" t="s">
        <v>98</v>
      </c>
      <c r="E63" t="s">
        <v>2808</v>
      </c>
      <c r="F63" t="s">
        <v>2890</v>
      </c>
      <c r="G63" t="s">
        <v>100</v>
      </c>
      <c r="H63" s="75">
        <v>3565684</v>
      </c>
      <c r="I63" s="75">
        <v>370.55</v>
      </c>
      <c r="J63" s="75">
        <v>0</v>
      </c>
      <c r="K63" s="75">
        <v>13212.642062000001</v>
      </c>
      <c r="L63" s="76">
        <v>1.2999999999999999E-3</v>
      </c>
      <c r="M63" s="76">
        <v>3.5000000000000001E-3</v>
      </c>
      <c r="N63" s="76">
        <v>5.9999999999999995E-4</v>
      </c>
    </row>
    <row r="64" spans="2:14">
      <c r="B64" t="s">
        <v>2899</v>
      </c>
      <c r="C64" t="s">
        <v>2900</v>
      </c>
      <c r="D64" t="s">
        <v>98</v>
      </c>
      <c r="E64" t="s">
        <v>2808</v>
      </c>
      <c r="F64" t="s">
        <v>2890</v>
      </c>
      <c r="G64" t="s">
        <v>100</v>
      </c>
      <c r="H64" s="75">
        <v>36767</v>
      </c>
      <c r="I64" s="75">
        <v>3711.37</v>
      </c>
      <c r="J64" s="75">
        <v>0</v>
      </c>
      <c r="K64" s="75">
        <v>1364.5594079</v>
      </c>
      <c r="L64" s="76">
        <v>1.6999999999999999E-3</v>
      </c>
      <c r="M64" s="76">
        <v>4.0000000000000002E-4</v>
      </c>
      <c r="N64" s="76">
        <v>1E-4</v>
      </c>
    </row>
    <row r="65" spans="2:14">
      <c r="B65" t="s">
        <v>2901</v>
      </c>
      <c r="C65" t="s">
        <v>2902</v>
      </c>
      <c r="D65" t="s">
        <v>98</v>
      </c>
      <c r="E65" t="s">
        <v>2808</v>
      </c>
      <c r="F65" t="s">
        <v>2890</v>
      </c>
      <c r="G65" t="s">
        <v>100</v>
      </c>
      <c r="H65" s="75">
        <v>24251364.039999999</v>
      </c>
      <c r="I65" s="75">
        <v>360.5</v>
      </c>
      <c r="J65" s="75">
        <v>0</v>
      </c>
      <c r="K65" s="75">
        <v>87426.167364199995</v>
      </c>
      <c r="L65" s="76">
        <v>1.7600000000000001E-2</v>
      </c>
      <c r="M65" s="76">
        <v>2.3400000000000001E-2</v>
      </c>
      <c r="N65" s="76">
        <v>3.7000000000000002E-3</v>
      </c>
    </row>
    <row r="66" spans="2:14">
      <c r="B66" t="s">
        <v>2903</v>
      </c>
      <c r="C66" t="s">
        <v>2904</v>
      </c>
      <c r="D66" t="s">
        <v>98</v>
      </c>
      <c r="E66" t="s">
        <v>2808</v>
      </c>
      <c r="F66" t="s">
        <v>2890</v>
      </c>
      <c r="G66" t="s">
        <v>100</v>
      </c>
      <c r="H66" s="75">
        <v>532687</v>
      </c>
      <c r="I66" s="75">
        <v>3690.69</v>
      </c>
      <c r="J66" s="75">
        <v>0</v>
      </c>
      <c r="K66" s="75">
        <v>19659.8258403</v>
      </c>
      <c r="L66" s="76">
        <v>2.6800000000000001E-2</v>
      </c>
      <c r="M66" s="76">
        <v>5.3E-3</v>
      </c>
      <c r="N66" s="76">
        <v>8.0000000000000004E-4</v>
      </c>
    </row>
    <row r="67" spans="2:14">
      <c r="B67" t="s">
        <v>2905</v>
      </c>
      <c r="C67" t="s">
        <v>2906</v>
      </c>
      <c r="D67" t="s">
        <v>98</v>
      </c>
      <c r="E67" t="s">
        <v>2813</v>
      </c>
      <c r="F67" t="s">
        <v>2890</v>
      </c>
      <c r="G67" t="s">
        <v>100</v>
      </c>
      <c r="H67" s="75">
        <v>48405</v>
      </c>
      <c r="I67" s="75">
        <v>3362</v>
      </c>
      <c r="J67" s="75">
        <v>0</v>
      </c>
      <c r="K67" s="75">
        <v>1627.3761</v>
      </c>
      <c r="L67" s="76">
        <v>2.8999999999999998E-3</v>
      </c>
      <c r="M67" s="76">
        <v>4.0000000000000002E-4</v>
      </c>
      <c r="N67" s="76">
        <v>1E-4</v>
      </c>
    </row>
    <row r="68" spans="2:14">
      <c r="B68" t="s">
        <v>2907</v>
      </c>
      <c r="C68" t="s">
        <v>2908</v>
      </c>
      <c r="D68" t="s">
        <v>98</v>
      </c>
      <c r="E68" t="s">
        <v>2813</v>
      </c>
      <c r="F68" t="s">
        <v>2890</v>
      </c>
      <c r="G68" t="s">
        <v>100</v>
      </c>
      <c r="H68" s="75">
        <v>287346</v>
      </c>
      <c r="I68" s="75">
        <v>3711.55</v>
      </c>
      <c r="J68" s="75">
        <v>0</v>
      </c>
      <c r="K68" s="75">
        <v>10664.990463</v>
      </c>
      <c r="L68" s="76">
        <v>4.7000000000000002E-3</v>
      </c>
      <c r="M68" s="76">
        <v>2.8999999999999998E-3</v>
      </c>
      <c r="N68" s="76">
        <v>4.0000000000000002E-4</v>
      </c>
    </row>
    <row r="69" spans="2:14">
      <c r="B69" t="s">
        <v>2909</v>
      </c>
      <c r="C69" t="s">
        <v>2910</v>
      </c>
      <c r="D69" t="s">
        <v>98</v>
      </c>
      <c r="E69" t="s">
        <v>2813</v>
      </c>
      <c r="F69" t="s">
        <v>2890</v>
      </c>
      <c r="G69" t="s">
        <v>100</v>
      </c>
      <c r="H69" s="75">
        <v>1402408</v>
      </c>
      <c r="I69" s="75">
        <v>3581.52</v>
      </c>
      <c r="J69" s="75">
        <v>0</v>
      </c>
      <c r="K69" s="75">
        <v>50227.523001599999</v>
      </c>
      <c r="L69" s="76">
        <v>0.01</v>
      </c>
      <c r="M69" s="76">
        <v>1.34E-2</v>
      </c>
      <c r="N69" s="76">
        <v>2.0999999999999999E-3</v>
      </c>
    </row>
    <row r="70" spans="2:14">
      <c r="B70" s="77" t="s">
        <v>2911</v>
      </c>
      <c r="D70" s="14"/>
      <c r="E70" s="14"/>
      <c r="F70" s="14"/>
      <c r="G70" s="14"/>
      <c r="H70" s="79">
        <v>0</v>
      </c>
      <c r="J70" s="79">
        <v>0</v>
      </c>
      <c r="K70" s="79">
        <v>0</v>
      </c>
      <c r="M70" s="78">
        <v>0</v>
      </c>
      <c r="N70" s="78">
        <v>0</v>
      </c>
    </row>
    <row r="71" spans="2:14">
      <c r="B71" t="s">
        <v>217</v>
      </c>
      <c r="C71" t="s">
        <v>217</v>
      </c>
      <c r="D71" s="14"/>
      <c r="E71" s="14"/>
      <c r="F71" t="s">
        <v>217</v>
      </c>
      <c r="G71" t="s">
        <v>217</v>
      </c>
      <c r="H71" s="75">
        <v>0</v>
      </c>
      <c r="I71" s="75">
        <v>0</v>
      </c>
      <c r="K71" s="75">
        <v>0</v>
      </c>
      <c r="L71" s="76">
        <v>0</v>
      </c>
      <c r="M71" s="76">
        <v>0</v>
      </c>
      <c r="N71" s="76">
        <v>0</v>
      </c>
    </row>
    <row r="72" spans="2:14">
      <c r="B72" s="77" t="s">
        <v>1714</v>
      </c>
      <c r="D72" s="14"/>
      <c r="E72" s="14"/>
      <c r="F72" s="14"/>
      <c r="G72" s="14"/>
      <c r="H72" s="79">
        <v>0</v>
      </c>
      <c r="J72" s="79">
        <v>0</v>
      </c>
      <c r="K72" s="79">
        <v>0</v>
      </c>
      <c r="M72" s="78">
        <v>0</v>
      </c>
      <c r="N72" s="78">
        <v>0</v>
      </c>
    </row>
    <row r="73" spans="2:14">
      <c r="B73" t="s">
        <v>217</v>
      </c>
      <c r="C73" t="s">
        <v>217</v>
      </c>
      <c r="D73" s="14"/>
      <c r="E73" s="14"/>
      <c r="F73" t="s">
        <v>217</v>
      </c>
      <c r="G73" t="s">
        <v>217</v>
      </c>
      <c r="H73" s="75">
        <v>0</v>
      </c>
      <c r="I73" s="75">
        <v>0</v>
      </c>
      <c r="K73" s="75">
        <v>0</v>
      </c>
      <c r="L73" s="76">
        <v>0</v>
      </c>
      <c r="M73" s="76">
        <v>0</v>
      </c>
      <c r="N73" s="76">
        <v>0</v>
      </c>
    </row>
    <row r="74" spans="2:14">
      <c r="B74" s="77" t="s">
        <v>2912</v>
      </c>
      <c r="D74" s="14"/>
      <c r="E74" s="14"/>
      <c r="F74" s="14"/>
      <c r="G74" s="14"/>
      <c r="H74" s="79">
        <v>0</v>
      </c>
      <c r="J74" s="79">
        <v>0</v>
      </c>
      <c r="K74" s="79">
        <v>0</v>
      </c>
      <c r="M74" s="78">
        <v>0</v>
      </c>
      <c r="N74" s="78">
        <v>0</v>
      </c>
    </row>
    <row r="75" spans="2:14">
      <c r="B75" t="s">
        <v>217</v>
      </c>
      <c r="C75" t="s">
        <v>217</v>
      </c>
      <c r="D75" s="14"/>
      <c r="E75" s="14"/>
      <c r="F75" t="s">
        <v>217</v>
      </c>
      <c r="G75" t="s">
        <v>217</v>
      </c>
      <c r="H75" s="75">
        <v>0</v>
      </c>
      <c r="I75" s="75">
        <v>0</v>
      </c>
      <c r="K75" s="75">
        <v>0</v>
      </c>
      <c r="L75" s="76">
        <v>0</v>
      </c>
      <c r="M75" s="76">
        <v>0</v>
      </c>
      <c r="N75" s="76">
        <v>0</v>
      </c>
    </row>
    <row r="76" spans="2:14">
      <c r="B76" s="77" t="s">
        <v>262</v>
      </c>
      <c r="D76" s="14"/>
      <c r="E76" s="14"/>
      <c r="F76" s="14"/>
      <c r="G76" s="14"/>
      <c r="H76" s="79">
        <v>7238936.8200000003</v>
      </c>
      <c r="J76" s="79">
        <v>620.61357999999996</v>
      </c>
      <c r="K76" s="79">
        <v>1995878.3918165024</v>
      </c>
      <c r="M76" s="78">
        <v>0.53349999999999997</v>
      </c>
      <c r="N76" s="78">
        <v>8.3699999999999997E-2</v>
      </c>
    </row>
    <row r="77" spans="2:14">
      <c r="B77" s="77" t="s">
        <v>2913</v>
      </c>
      <c r="D77" s="14"/>
      <c r="E77" s="14"/>
      <c r="F77" s="14"/>
      <c r="G77" s="14"/>
      <c r="H77" s="79">
        <v>7226114.8200000003</v>
      </c>
      <c r="J77" s="79">
        <v>620.61357999999996</v>
      </c>
      <c r="K77" s="79">
        <v>1991535.6064980223</v>
      </c>
      <c r="M77" s="78">
        <v>0.5323</v>
      </c>
      <c r="N77" s="78">
        <v>8.3500000000000005E-2</v>
      </c>
    </row>
    <row r="78" spans="2:14">
      <c r="B78" t="s">
        <v>2914</v>
      </c>
      <c r="C78" t="s">
        <v>2915</v>
      </c>
      <c r="D78" t="s">
        <v>379</v>
      </c>
      <c r="E78" t="s">
        <v>2916</v>
      </c>
      <c r="F78" t="s">
        <v>2795</v>
      </c>
      <c r="G78" t="s">
        <v>104</v>
      </c>
      <c r="H78" s="75">
        <v>153750</v>
      </c>
      <c r="I78" s="75">
        <v>7123</v>
      </c>
      <c r="J78" s="75">
        <v>0</v>
      </c>
      <c r="K78" s="75">
        <v>34782.321300000003</v>
      </c>
      <c r="L78" s="76">
        <v>0</v>
      </c>
      <c r="M78" s="76">
        <v>9.2999999999999992E-3</v>
      </c>
      <c r="N78" s="76">
        <v>1.5E-3</v>
      </c>
    </row>
    <row r="79" spans="2:14">
      <c r="B79" t="s">
        <v>2917</v>
      </c>
      <c r="C79" t="s">
        <v>2918</v>
      </c>
      <c r="D79" t="s">
        <v>2580</v>
      </c>
      <c r="E79" t="s">
        <v>2919</v>
      </c>
      <c r="F79" t="s">
        <v>2795</v>
      </c>
      <c r="G79" t="s">
        <v>104</v>
      </c>
      <c r="H79" s="75">
        <v>187797</v>
      </c>
      <c r="I79" s="75">
        <v>5311</v>
      </c>
      <c r="J79" s="75">
        <v>0</v>
      </c>
      <c r="K79" s="75">
        <v>31677.102175920001</v>
      </c>
      <c r="L79" s="76">
        <v>0</v>
      </c>
      <c r="M79" s="76">
        <v>8.5000000000000006E-3</v>
      </c>
      <c r="N79" s="76">
        <v>1.2999999999999999E-3</v>
      </c>
    </row>
    <row r="80" spans="2:14">
      <c r="B80" t="s">
        <v>2920</v>
      </c>
      <c r="C80" t="s">
        <v>2921</v>
      </c>
      <c r="D80" t="s">
        <v>379</v>
      </c>
      <c r="E80" t="s">
        <v>2922</v>
      </c>
      <c r="F80" t="s">
        <v>2795</v>
      </c>
      <c r="G80" t="s">
        <v>104</v>
      </c>
      <c r="H80" s="75">
        <v>498150</v>
      </c>
      <c r="I80" s="75">
        <v>4551</v>
      </c>
      <c r="J80" s="75">
        <v>0</v>
      </c>
      <c r="K80" s="75">
        <v>72002.481444000005</v>
      </c>
      <c r="L80" s="76">
        <v>2.0000000000000001E-4</v>
      </c>
      <c r="M80" s="76">
        <v>1.9199999999999998E-2</v>
      </c>
      <c r="N80" s="76">
        <v>3.0000000000000001E-3</v>
      </c>
    </row>
    <row r="81" spans="2:14">
      <c r="B81" t="s">
        <v>2923</v>
      </c>
      <c r="C81" t="s">
        <v>2924</v>
      </c>
      <c r="D81" t="s">
        <v>379</v>
      </c>
      <c r="E81" t="s">
        <v>2925</v>
      </c>
      <c r="F81" t="s">
        <v>2795</v>
      </c>
      <c r="G81" t="s">
        <v>104</v>
      </c>
      <c r="H81" s="75">
        <v>346949</v>
      </c>
      <c r="I81" s="75">
        <v>15771</v>
      </c>
      <c r="J81" s="75">
        <v>0</v>
      </c>
      <c r="K81" s="75">
        <v>173782.22988504</v>
      </c>
      <c r="L81" s="76">
        <v>0</v>
      </c>
      <c r="M81" s="76">
        <v>4.65E-2</v>
      </c>
      <c r="N81" s="76">
        <v>7.3000000000000001E-3</v>
      </c>
    </row>
    <row r="82" spans="2:14">
      <c r="B82" t="s">
        <v>2926</v>
      </c>
      <c r="C82" t="s">
        <v>2927</v>
      </c>
      <c r="D82" t="s">
        <v>1853</v>
      </c>
      <c r="E82" t="s">
        <v>2928</v>
      </c>
      <c r="F82" t="s">
        <v>2795</v>
      </c>
      <c r="G82" t="s">
        <v>104</v>
      </c>
      <c r="H82" s="75">
        <v>77003.820000000007</v>
      </c>
      <c r="I82" s="75">
        <v>1292</v>
      </c>
      <c r="J82" s="75">
        <v>0</v>
      </c>
      <c r="K82" s="75">
        <v>3159.7685895743998</v>
      </c>
      <c r="L82" s="76">
        <v>1E-4</v>
      </c>
      <c r="M82" s="76">
        <v>8.0000000000000004E-4</v>
      </c>
      <c r="N82" s="76">
        <v>1E-4</v>
      </c>
    </row>
    <row r="83" spans="2:14">
      <c r="B83" t="s">
        <v>2929</v>
      </c>
      <c r="C83" t="s">
        <v>2930</v>
      </c>
      <c r="D83" t="s">
        <v>2580</v>
      </c>
      <c r="E83" t="s">
        <v>2928</v>
      </c>
      <c r="F83" t="s">
        <v>2795</v>
      </c>
      <c r="G83" t="s">
        <v>104</v>
      </c>
      <c r="H83" s="75">
        <v>327815</v>
      </c>
      <c r="I83" s="75">
        <v>36254</v>
      </c>
      <c r="J83" s="75">
        <v>339.33103</v>
      </c>
      <c r="K83" s="75">
        <v>377794.38614760002</v>
      </c>
      <c r="L83" s="76">
        <v>0</v>
      </c>
      <c r="M83" s="76">
        <v>0.10100000000000001</v>
      </c>
      <c r="N83" s="76">
        <v>1.5800000000000002E-2</v>
      </c>
    </row>
    <row r="84" spans="2:14">
      <c r="B84" t="s">
        <v>2931</v>
      </c>
      <c r="C84" t="s">
        <v>2932</v>
      </c>
      <c r="D84" t="s">
        <v>1823</v>
      </c>
      <c r="E84" t="s">
        <v>2933</v>
      </c>
      <c r="F84" t="s">
        <v>2795</v>
      </c>
      <c r="G84" t="s">
        <v>108</v>
      </c>
      <c r="H84" s="75">
        <v>27579</v>
      </c>
      <c r="I84" s="75">
        <v>12214</v>
      </c>
      <c r="J84" s="75">
        <v>0</v>
      </c>
      <c r="K84" s="75">
        <v>11869.243287816</v>
      </c>
      <c r="L84" s="76">
        <v>0</v>
      </c>
      <c r="M84" s="76">
        <v>3.2000000000000002E-3</v>
      </c>
      <c r="N84" s="76">
        <v>5.0000000000000001E-4</v>
      </c>
    </row>
    <row r="85" spans="2:14">
      <c r="B85" t="s">
        <v>2934</v>
      </c>
      <c r="C85" t="s">
        <v>2935</v>
      </c>
      <c r="D85" t="s">
        <v>121</v>
      </c>
      <c r="E85" t="s">
        <v>2933</v>
      </c>
      <c r="F85" t="s">
        <v>2795</v>
      </c>
      <c r="G85" t="s">
        <v>104</v>
      </c>
      <c r="H85" s="75">
        <v>38010</v>
      </c>
      <c r="I85" s="75">
        <v>3197</v>
      </c>
      <c r="J85" s="75">
        <v>0</v>
      </c>
      <c r="K85" s="75">
        <v>3859.4107272000001</v>
      </c>
      <c r="L85" s="76">
        <v>0</v>
      </c>
      <c r="M85" s="76">
        <v>1E-3</v>
      </c>
      <c r="N85" s="76">
        <v>2.0000000000000001E-4</v>
      </c>
    </row>
    <row r="86" spans="2:14">
      <c r="B86" t="s">
        <v>2936</v>
      </c>
      <c r="C86" t="s">
        <v>2937</v>
      </c>
      <c r="D86" t="s">
        <v>121</v>
      </c>
      <c r="E86" t="s">
        <v>2933</v>
      </c>
      <c r="F86" t="s">
        <v>2795</v>
      </c>
      <c r="G86" t="s">
        <v>104</v>
      </c>
      <c r="H86" s="75">
        <v>429542</v>
      </c>
      <c r="I86" s="75">
        <v>3317</v>
      </c>
      <c r="J86" s="75">
        <v>0</v>
      </c>
      <c r="K86" s="75">
        <v>45251.356252639998</v>
      </c>
      <c r="L86" s="76">
        <v>0</v>
      </c>
      <c r="M86" s="76">
        <v>1.21E-2</v>
      </c>
      <c r="N86" s="76">
        <v>1.9E-3</v>
      </c>
    </row>
    <row r="87" spans="2:14">
      <c r="B87" t="s">
        <v>2938</v>
      </c>
      <c r="C87" t="s">
        <v>2939</v>
      </c>
      <c r="D87" t="s">
        <v>121</v>
      </c>
      <c r="E87" t="s">
        <v>2933</v>
      </c>
      <c r="F87" t="s">
        <v>2795</v>
      </c>
      <c r="G87" t="s">
        <v>108</v>
      </c>
      <c r="H87" s="75">
        <v>2350</v>
      </c>
      <c r="I87" s="75">
        <v>25875</v>
      </c>
      <c r="J87" s="75">
        <v>0</v>
      </c>
      <c r="K87" s="75">
        <v>2142.5690249999998</v>
      </c>
      <c r="L87" s="76">
        <v>0</v>
      </c>
      <c r="M87" s="76">
        <v>5.9999999999999995E-4</v>
      </c>
      <c r="N87" s="76">
        <v>1E-4</v>
      </c>
    </row>
    <row r="88" spans="2:14">
      <c r="B88" t="s">
        <v>2940</v>
      </c>
      <c r="C88" t="s">
        <v>2941</v>
      </c>
      <c r="D88" t="s">
        <v>379</v>
      </c>
      <c r="E88" t="s">
        <v>2933</v>
      </c>
      <c r="F88" t="s">
        <v>2795</v>
      </c>
      <c r="G88" t="s">
        <v>104</v>
      </c>
      <c r="H88" s="75">
        <v>2158</v>
      </c>
      <c r="I88" s="75">
        <v>45369</v>
      </c>
      <c r="J88" s="75">
        <v>0</v>
      </c>
      <c r="K88" s="75">
        <v>3109.5041515200001</v>
      </c>
      <c r="L88" s="76">
        <v>0</v>
      </c>
      <c r="M88" s="76">
        <v>8.0000000000000004E-4</v>
      </c>
      <c r="N88" s="76">
        <v>1E-4</v>
      </c>
    </row>
    <row r="89" spans="2:14">
      <c r="B89" t="s">
        <v>2942</v>
      </c>
      <c r="C89" t="s">
        <v>2943</v>
      </c>
      <c r="D89" t="s">
        <v>379</v>
      </c>
      <c r="E89" t="s">
        <v>2933</v>
      </c>
      <c r="F89" t="s">
        <v>2795</v>
      </c>
      <c r="G89" t="s">
        <v>104</v>
      </c>
      <c r="H89" s="75">
        <v>105564</v>
      </c>
      <c r="I89" s="75">
        <v>20527</v>
      </c>
      <c r="J89" s="75">
        <v>0</v>
      </c>
      <c r="K89" s="75">
        <v>68821.132361280004</v>
      </c>
      <c r="L89" s="76">
        <v>0</v>
      </c>
      <c r="M89" s="76">
        <v>1.84E-2</v>
      </c>
      <c r="N89" s="76">
        <v>2.8999999999999998E-3</v>
      </c>
    </row>
    <row r="90" spans="2:14">
      <c r="B90" t="s">
        <v>2944</v>
      </c>
      <c r="C90" t="s">
        <v>2945</v>
      </c>
      <c r="D90" t="s">
        <v>379</v>
      </c>
      <c r="E90" t="s">
        <v>2946</v>
      </c>
      <c r="F90" t="s">
        <v>2795</v>
      </c>
      <c r="G90" t="s">
        <v>104</v>
      </c>
      <c r="H90" s="75">
        <v>5206</v>
      </c>
      <c r="I90" s="75">
        <v>5598</v>
      </c>
      <c r="J90" s="75">
        <v>0</v>
      </c>
      <c r="K90" s="75">
        <v>925.58765087999996</v>
      </c>
      <c r="L90" s="76">
        <v>0</v>
      </c>
      <c r="M90" s="76">
        <v>2.0000000000000001E-4</v>
      </c>
      <c r="N90" s="76">
        <v>0</v>
      </c>
    </row>
    <row r="91" spans="2:14">
      <c r="B91" t="s">
        <v>2947</v>
      </c>
      <c r="C91" t="s">
        <v>2948</v>
      </c>
      <c r="D91" t="s">
        <v>379</v>
      </c>
      <c r="E91" t="s">
        <v>2949</v>
      </c>
      <c r="F91" t="s">
        <v>2795</v>
      </c>
      <c r="G91" t="s">
        <v>104</v>
      </c>
      <c r="H91" s="75">
        <v>437565</v>
      </c>
      <c r="I91" s="75">
        <v>2176</v>
      </c>
      <c r="J91" s="75">
        <v>0</v>
      </c>
      <c r="K91" s="75">
        <v>30240.0121344</v>
      </c>
      <c r="L91" s="76">
        <v>1E-4</v>
      </c>
      <c r="M91" s="76">
        <v>8.0999999999999996E-3</v>
      </c>
      <c r="N91" s="76">
        <v>1.2999999999999999E-3</v>
      </c>
    </row>
    <row r="92" spans="2:14">
      <c r="B92" t="s">
        <v>2950</v>
      </c>
      <c r="C92" t="s">
        <v>2951</v>
      </c>
      <c r="D92" t="s">
        <v>379</v>
      </c>
      <c r="E92" t="s">
        <v>2952</v>
      </c>
      <c r="F92" t="s">
        <v>2795</v>
      </c>
      <c r="G92" t="s">
        <v>104</v>
      </c>
      <c r="H92" s="75">
        <v>194468</v>
      </c>
      <c r="I92" s="75">
        <v>2851</v>
      </c>
      <c r="J92" s="75">
        <v>0</v>
      </c>
      <c r="K92" s="75">
        <v>17608.641791679998</v>
      </c>
      <c r="L92" s="76">
        <v>0</v>
      </c>
      <c r="M92" s="76">
        <v>4.7000000000000002E-3</v>
      </c>
      <c r="N92" s="76">
        <v>6.9999999999999999E-4</v>
      </c>
    </row>
    <row r="93" spans="2:14">
      <c r="B93" t="s">
        <v>2953</v>
      </c>
      <c r="C93" t="s">
        <v>2954</v>
      </c>
      <c r="D93" t="s">
        <v>1853</v>
      </c>
      <c r="E93" t="s">
        <v>2955</v>
      </c>
      <c r="F93" t="s">
        <v>2795</v>
      </c>
      <c r="G93" t="s">
        <v>108</v>
      </c>
      <c r="H93" s="75">
        <v>175487</v>
      </c>
      <c r="I93" s="75">
        <v>8938</v>
      </c>
      <c r="J93" s="75">
        <v>0</v>
      </c>
      <c r="K93" s="75">
        <v>55267.764872216001</v>
      </c>
      <c r="L93" s="76">
        <v>1E-4</v>
      </c>
      <c r="M93" s="76">
        <v>1.4800000000000001E-2</v>
      </c>
      <c r="N93" s="76">
        <v>2.3E-3</v>
      </c>
    </row>
    <row r="94" spans="2:14">
      <c r="B94" t="s">
        <v>2956</v>
      </c>
      <c r="C94" t="s">
        <v>2957</v>
      </c>
      <c r="D94" t="s">
        <v>121</v>
      </c>
      <c r="E94" t="s">
        <v>2955</v>
      </c>
      <c r="F94" t="s">
        <v>2795</v>
      </c>
      <c r="G94" t="s">
        <v>108</v>
      </c>
      <c r="H94" s="75">
        <v>100833</v>
      </c>
      <c r="I94" s="75">
        <v>19682</v>
      </c>
      <c r="J94" s="75">
        <v>0</v>
      </c>
      <c r="K94" s="75">
        <v>69929.193155015993</v>
      </c>
      <c r="L94" s="76">
        <v>0</v>
      </c>
      <c r="M94" s="76">
        <v>1.8700000000000001E-2</v>
      </c>
      <c r="N94" s="76">
        <v>2.8999999999999998E-3</v>
      </c>
    </row>
    <row r="95" spans="2:14">
      <c r="B95" t="s">
        <v>2958</v>
      </c>
      <c r="C95" t="s">
        <v>2959</v>
      </c>
      <c r="D95" t="s">
        <v>379</v>
      </c>
      <c r="E95" t="s">
        <v>2960</v>
      </c>
      <c r="F95" t="s">
        <v>2795</v>
      </c>
      <c r="G95" t="s">
        <v>104</v>
      </c>
      <c r="H95" s="75">
        <v>77885</v>
      </c>
      <c r="I95" s="75">
        <v>6129</v>
      </c>
      <c r="J95" s="75">
        <v>0</v>
      </c>
      <c r="K95" s="75">
        <v>15160.863560399999</v>
      </c>
      <c r="L95" s="76">
        <v>0</v>
      </c>
      <c r="M95" s="76">
        <v>4.1000000000000003E-3</v>
      </c>
      <c r="N95" s="76">
        <v>5.9999999999999995E-4</v>
      </c>
    </row>
    <row r="96" spans="2:14">
      <c r="B96" t="s">
        <v>2961</v>
      </c>
      <c r="C96" t="s">
        <v>2962</v>
      </c>
      <c r="D96" t="s">
        <v>379</v>
      </c>
      <c r="E96" t="s">
        <v>2963</v>
      </c>
      <c r="F96" t="s">
        <v>2795</v>
      </c>
      <c r="G96" t="s">
        <v>104</v>
      </c>
      <c r="H96" s="75">
        <v>30818</v>
      </c>
      <c r="I96" s="75">
        <v>13699</v>
      </c>
      <c r="J96" s="75">
        <v>0</v>
      </c>
      <c r="K96" s="75">
        <v>13408.302836319999</v>
      </c>
      <c r="L96" s="76">
        <v>0</v>
      </c>
      <c r="M96" s="76">
        <v>3.5999999999999999E-3</v>
      </c>
      <c r="N96" s="76">
        <v>5.9999999999999995E-4</v>
      </c>
    </row>
    <row r="97" spans="2:14">
      <c r="B97" t="s">
        <v>2964</v>
      </c>
      <c r="C97" t="s">
        <v>2965</v>
      </c>
      <c r="D97" t="s">
        <v>379</v>
      </c>
      <c r="E97" t="s">
        <v>2963</v>
      </c>
      <c r="F97" t="s">
        <v>2795</v>
      </c>
      <c r="G97" t="s">
        <v>104</v>
      </c>
      <c r="H97" s="75">
        <v>148492</v>
      </c>
      <c r="I97" s="75">
        <v>5235</v>
      </c>
      <c r="J97" s="75">
        <v>0</v>
      </c>
      <c r="K97" s="75">
        <v>24688.814491199999</v>
      </c>
      <c r="L97" s="76">
        <v>1E-4</v>
      </c>
      <c r="M97" s="76">
        <v>6.6E-3</v>
      </c>
      <c r="N97" s="76">
        <v>1E-3</v>
      </c>
    </row>
    <row r="98" spans="2:14">
      <c r="B98" t="s">
        <v>2966</v>
      </c>
      <c r="C98" t="s">
        <v>2967</v>
      </c>
      <c r="D98" t="s">
        <v>379</v>
      </c>
      <c r="E98" t="s">
        <v>2963</v>
      </c>
      <c r="F98" t="s">
        <v>2795</v>
      </c>
      <c r="G98" t="s">
        <v>104</v>
      </c>
      <c r="H98" s="75">
        <v>165224</v>
      </c>
      <c r="I98" s="75">
        <v>45164</v>
      </c>
      <c r="J98" s="75">
        <v>281.28255000000001</v>
      </c>
      <c r="K98" s="75">
        <v>237280.01568536001</v>
      </c>
      <c r="L98" s="76">
        <v>0</v>
      </c>
      <c r="M98" s="76">
        <v>6.3399999999999998E-2</v>
      </c>
      <c r="N98" s="76">
        <v>0.01</v>
      </c>
    </row>
    <row r="99" spans="2:14">
      <c r="B99" t="s">
        <v>2968</v>
      </c>
      <c r="C99" t="s">
        <v>2969</v>
      </c>
      <c r="D99" t="s">
        <v>379</v>
      </c>
      <c r="E99" t="s">
        <v>2963</v>
      </c>
      <c r="F99" t="s">
        <v>2795</v>
      </c>
      <c r="G99" t="s">
        <v>104</v>
      </c>
      <c r="H99" s="75">
        <v>3061537</v>
      </c>
      <c r="I99" s="75">
        <v>3832</v>
      </c>
      <c r="J99" s="75">
        <v>0</v>
      </c>
      <c r="K99" s="75">
        <v>372602.27873984003</v>
      </c>
      <c r="L99" s="76">
        <v>1E-4</v>
      </c>
      <c r="M99" s="76">
        <v>9.9599999999999994E-2</v>
      </c>
      <c r="N99" s="76">
        <v>1.5599999999999999E-2</v>
      </c>
    </row>
    <row r="100" spans="2:14">
      <c r="B100" t="s">
        <v>2970</v>
      </c>
      <c r="C100" t="s">
        <v>2971</v>
      </c>
      <c r="D100" t="s">
        <v>379</v>
      </c>
      <c r="E100" t="s">
        <v>2963</v>
      </c>
      <c r="F100" t="s">
        <v>2795</v>
      </c>
      <c r="G100" t="s">
        <v>104</v>
      </c>
      <c r="H100" s="75">
        <v>53926</v>
      </c>
      <c r="I100" s="75">
        <v>7589</v>
      </c>
      <c r="J100" s="75">
        <v>0</v>
      </c>
      <c r="K100" s="75">
        <v>12997.60258864</v>
      </c>
      <c r="L100" s="76">
        <v>0</v>
      </c>
      <c r="M100" s="76">
        <v>3.5000000000000001E-3</v>
      </c>
      <c r="N100" s="76">
        <v>5.0000000000000001E-4</v>
      </c>
    </row>
    <row r="101" spans="2:14">
      <c r="B101" t="s">
        <v>2972</v>
      </c>
      <c r="C101" t="s">
        <v>2973</v>
      </c>
      <c r="D101" t="s">
        <v>379</v>
      </c>
      <c r="E101" t="s">
        <v>2974</v>
      </c>
      <c r="F101" t="s">
        <v>2795</v>
      </c>
      <c r="G101" t="s">
        <v>104</v>
      </c>
      <c r="H101" s="75">
        <v>143514</v>
      </c>
      <c r="I101" s="75">
        <v>26979</v>
      </c>
      <c r="J101" s="75">
        <v>0</v>
      </c>
      <c r="K101" s="75">
        <v>122970.40718256</v>
      </c>
      <c r="L101" s="76">
        <v>0</v>
      </c>
      <c r="M101" s="76">
        <v>3.2899999999999999E-2</v>
      </c>
      <c r="N101" s="76">
        <v>5.1999999999999998E-3</v>
      </c>
    </row>
    <row r="102" spans="2:14">
      <c r="B102" t="s">
        <v>2975</v>
      </c>
      <c r="C102" t="s">
        <v>2976</v>
      </c>
      <c r="D102" t="s">
        <v>379</v>
      </c>
      <c r="E102" t="s">
        <v>2977</v>
      </c>
      <c r="F102" t="s">
        <v>2795</v>
      </c>
      <c r="G102" t="s">
        <v>104</v>
      </c>
      <c r="H102" s="75">
        <v>121850</v>
      </c>
      <c r="I102" s="75">
        <v>41517</v>
      </c>
      <c r="J102" s="75">
        <v>0</v>
      </c>
      <c r="K102" s="75">
        <v>160668.96325199999</v>
      </c>
      <c r="L102" s="76">
        <v>0</v>
      </c>
      <c r="M102" s="76">
        <v>4.2900000000000001E-2</v>
      </c>
      <c r="N102" s="76">
        <v>6.7000000000000002E-3</v>
      </c>
    </row>
    <row r="103" spans="2:14">
      <c r="B103" t="s">
        <v>2978</v>
      </c>
      <c r="C103" t="s">
        <v>2979</v>
      </c>
      <c r="D103" t="s">
        <v>379</v>
      </c>
      <c r="E103" t="s">
        <v>2980</v>
      </c>
      <c r="F103" t="s">
        <v>2795</v>
      </c>
      <c r="G103" t="s">
        <v>104</v>
      </c>
      <c r="H103" s="75">
        <v>212201</v>
      </c>
      <c r="I103" s="75">
        <v>3601</v>
      </c>
      <c r="J103" s="75">
        <v>0</v>
      </c>
      <c r="K103" s="75">
        <v>24268.953039759999</v>
      </c>
      <c r="L103" s="76">
        <v>2.0000000000000001E-4</v>
      </c>
      <c r="M103" s="76">
        <v>6.4999999999999997E-3</v>
      </c>
      <c r="N103" s="76">
        <v>1E-3</v>
      </c>
    </row>
    <row r="104" spans="2:14">
      <c r="B104" t="s">
        <v>2981</v>
      </c>
      <c r="C104" t="s">
        <v>2982</v>
      </c>
      <c r="D104" t="s">
        <v>2672</v>
      </c>
      <c r="E104" t="s">
        <v>2983</v>
      </c>
      <c r="F104" t="s">
        <v>2795</v>
      </c>
      <c r="G104" t="s">
        <v>104</v>
      </c>
      <c r="H104" s="75">
        <v>100441</v>
      </c>
      <c r="I104" s="75">
        <v>1651</v>
      </c>
      <c r="J104" s="75">
        <v>0</v>
      </c>
      <c r="K104" s="75">
        <v>5266.7001701600002</v>
      </c>
      <c r="L104" s="76">
        <v>0</v>
      </c>
      <c r="M104" s="76">
        <v>1.4E-3</v>
      </c>
      <c r="N104" s="76">
        <v>2.0000000000000001E-4</v>
      </c>
    </row>
    <row r="105" spans="2:14">
      <c r="B105" s="77" t="s">
        <v>2984</v>
      </c>
      <c r="D105" s="14"/>
      <c r="E105" s="14"/>
      <c r="F105" s="14"/>
      <c r="G105" s="14"/>
      <c r="H105" s="79">
        <v>12822</v>
      </c>
      <c r="J105" s="79">
        <v>0</v>
      </c>
      <c r="K105" s="79">
        <v>4342.7853184799997</v>
      </c>
      <c r="M105" s="78">
        <v>1.1999999999999999E-3</v>
      </c>
      <c r="N105" s="78">
        <v>2.0000000000000001E-4</v>
      </c>
    </row>
    <row r="106" spans="2:14">
      <c r="B106" t="s">
        <v>2985</v>
      </c>
      <c r="C106" t="s">
        <v>2986</v>
      </c>
      <c r="D106" t="s">
        <v>379</v>
      </c>
      <c r="E106" t="s">
        <v>2916</v>
      </c>
      <c r="F106" t="s">
        <v>2890</v>
      </c>
      <c r="G106" t="s">
        <v>104</v>
      </c>
      <c r="H106" s="75">
        <v>4743</v>
      </c>
      <c r="I106" s="75">
        <v>8229</v>
      </c>
      <c r="J106" s="75">
        <v>0</v>
      </c>
      <c r="K106" s="75">
        <v>1239.5974687200001</v>
      </c>
      <c r="L106" s="76">
        <v>0</v>
      </c>
      <c r="M106" s="76">
        <v>2.9999999999999997E-4</v>
      </c>
      <c r="N106" s="76">
        <v>1E-4</v>
      </c>
    </row>
    <row r="107" spans="2:14">
      <c r="B107" t="s">
        <v>2987</v>
      </c>
      <c r="C107" t="s">
        <v>2988</v>
      </c>
      <c r="D107" t="s">
        <v>379</v>
      </c>
      <c r="E107" t="s">
        <v>2933</v>
      </c>
      <c r="F107" t="s">
        <v>2890</v>
      </c>
      <c r="G107" t="s">
        <v>104</v>
      </c>
      <c r="H107" s="75">
        <v>8079</v>
      </c>
      <c r="I107" s="75">
        <v>12094</v>
      </c>
      <c r="J107" s="75">
        <v>0</v>
      </c>
      <c r="K107" s="75">
        <v>3103.1878497600001</v>
      </c>
      <c r="L107" s="76">
        <v>0</v>
      </c>
      <c r="M107" s="76">
        <v>8.0000000000000004E-4</v>
      </c>
      <c r="N107" s="76">
        <v>1E-4</v>
      </c>
    </row>
    <row r="108" spans="2:14">
      <c r="B108" s="77" t="s">
        <v>1714</v>
      </c>
      <c r="D108" s="14"/>
      <c r="E108" s="14"/>
      <c r="F108" s="14"/>
      <c r="G108" s="14"/>
      <c r="H108" s="79">
        <v>0</v>
      </c>
      <c r="J108" s="79">
        <v>0</v>
      </c>
      <c r="K108" s="79">
        <v>0</v>
      </c>
      <c r="M108" s="78">
        <v>0</v>
      </c>
      <c r="N108" s="78">
        <v>0</v>
      </c>
    </row>
    <row r="109" spans="2:14">
      <c r="B109" t="s">
        <v>217</v>
      </c>
      <c r="C109" t="s">
        <v>217</v>
      </c>
      <c r="D109" s="14"/>
      <c r="E109" s="14"/>
      <c r="F109" t="s">
        <v>217</v>
      </c>
      <c r="G109" t="s">
        <v>217</v>
      </c>
      <c r="H109" s="75">
        <v>0</v>
      </c>
      <c r="I109" s="75">
        <v>0</v>
      </c>
      <c r="K109" s="75">
        <v>0</v>
      </c>
      <c r="L109" s="76">
        <v>0</v>
      </c>
      <c r="M109" s="76">
        <v>0</v>
      </c>
      <c r="N109" s="76">
        <v>0</v>
      </c>
    </row>
    <row r="110" spans="2:14">
      <c r="B110" s="77" t="s">
        <v>2912</v>
      </c>
      <c r="D110" s="14"/>
      <c r="E110" s="14"/>
      <c r="F110" s="14"/>
      <c r="G110" s="14"/>
      <c r="H110" s="79">
        <v>0</v>
      </c>
      <c r="J110" s="79">
        <v>0</v>
      </c>
      <c r="K110" s="79">
        <v>0</v>
      </c>
      <c r="M110" s="78">
        <v>0</v>
      </c>
      <c r="N110" s="78">
        <v>0</v>
      </c>
    </row>
    <row r="111" spans="2:14">
      <c r="B111" t="s">
        <v>217</v>
      </c>
      <c r="C111" t="s">
        <v>217</v>
      </c>
      <c r="D111" s="14"/>
      <c r="E111" s="14"/>
      <c r="F111" t="s">
        <v>217</v>
      </c>
      <c r="G111" t="s">
        <v>217</v>
      </c>
      <c r="H111" s="75">
        <v>0</v>
      </c>
      <c r="I111" s="75">
        <v>0</v>
      </c>
      <c r="K111" s="75">
        <v>0</v>
      </c>
      <c r="L111" s="76">
        <v>0</v>
      </c>
      <c r="M111" s="76">
        <v>0</v>
      </c>
      <c r="N111" s="76">
        <v>0</v>
      </c>
    </row>
    <row r="112" spans="2:14">
      <c r="B112" t="s">
        <v>264</v>
      </c>
      <c r="D112" s="14"/>
      <c r="E112" s="14"/>
      <c r="F112" s="14"/>
      <c r="G112" s="14"/>
    </row>
    <row r="113" spans="2:7">
      <c r="B113" t="s">
        <v>398</v>
      </c>
      <c r="D113" s="14"/>
      <c r="E113" s="14"/>
      <c r="F113" s="14"/>
      <c r="G113" s="14"/>
    </row>
    <row r="114" spans="2:7">
      <c r="B114" t="s">
        <v>399</v>
      </c>
      <c r="D114" s="14"/>
      <c r="E114" s="14"/>
      <c r="F114" s="14"/>
      <c r="G114" s="14"/>
    </row>
    <row r="115" spans="2:7">
      <c r="B115" t="s">
        <v>400</v>
      </c>
      <c r="D115" s="14"/>
      <c r="E115" s="14"/>
      <c r="F115" s="14"/>
      <c r="G115" s="14"/>
    </row>
    <row r="116" spans="2:7">
      <c r="B116" t="s">
        <v>401</v>
      </c>
      <c r="D116" s="14"/>
      <c r="E116" s="14"/>
      <c r="F116" s="14"/>
      <c r="G116" s="14"/>
    </row>
    <row r="117" spans="2:7">
      <c r="D117" s="14"/>
      <c r="E117" s="14"/>
      <c r="F117" s="14"/>
      <c r="G117" s="14"/>
    </row>
    <row r="118" spans="2:7">
      <c r="D118" s="14"/>
      <c r="E118" s="14"/>
      <c r="F118" s="14"/>
      <c r="G118" s="14"/>
    </row>
    <row r="119" spans="2:7">
      <c r="D119" s="14"/>
      <c r="E119" s="14"/>
      <c r="F119" s="14"/>
      <c r="G119" s="14"/>
    </row>
    <row r="120" spans="2:7">
      <c r="D120" s="14"/>
      <c r="E120" s="14"/>
      <c r="F120" s="14"/>
      <c r="G120" s="14"/>
    </row>
    <row r="121" spans="2:7">
      <c r="D121" s="14"/>
      <c r="E121" s="14"/>
      <c r="F121" s="14"/>
      <c r="G121" s="14"/>
    </row>
    <row r="122" spans="2:7">
      <c r="D122" s="14"/>
      <c r="E122" s="14"/>
      <c r="F122" s="14"/>
      <c r="G122" s="14"/>
    </row>
    <row r="123" spans="2:7">
      <c r="D123" s="14"/>
      <c r="E123" s="14"/>
      <c r="F123" s="14"/>
      <c r="G123" s="14"/>
    </row>
    <row r="124" spans="2:7">
      <c r="D124" s="14"/>
      <c r="E124" s="14"/>
      <c r="F124" s="14"/>
      <c r="G124" s="14"/>
    </row>
    <row r="125" spans="2:7">
      <c r="D125" s="14"/>
      <c r="E125" s="14"/>
      <c r="F125" s="14"/>
      <c r="G125" s="14"/>
    </row>
    <row r="126" spans="2:7">
      <c r="D126" s="14"/>
      <c r="E126" s="14"/>
      <c r="F126" s="14"/>
      <c r="G126" s="14"/>
    </row>
    <row r="127" spans="2:7">
      <c r="D127" s="14"/>
      <c r="E127" s="14"/>
      <c r="F127" s="14"/>
      <c r="G127" s="14"/>
    </row>
    <row r="128" spans="2:7">
      <c r="D128" s="14"/>
      <c r="E128" s="14"/>
      <c r="F128" s="14"/>
      <c r="G128" s="14"/>
    </row>
    <row r="129" spans="4:7">
      <c r="D129" s="14"/>
      <c r="E129" s="14"/>
      <c r="F129" s="14"/>
      <c r="G129" s="14"/>
    </row>
    <row r="130" spans="4:7">
      <c r="D130" s="14"/>
      <c r="E130" s="14"/>
      <c r="F130" s="14"/>
      <c r="G130" s="14"/>
    </row>
    <row r="131" spans="4:7">
      <c r="D131" s="14"/>
      <c r="E131" s="14"/>
      <c r="F131" s="14"/>
      <c r="G131" s="14"/>
    </row>
    <row r="132" spans="4:7">
      <c r="D132" s="14"/>
      <c r="E132" s="14"/>
      <c r="F132" s="14"/>
      <c r="G132" s="14"/>
    </row>
    <row r="133" spans="4:7">
      <c r="D133" s="14"/>
      <c r="E133" s="14"/>
      <c r="F133" s="14"/>
      <c r="G133" s="14"/>
    </row>
    <row r="134" spans="4:7">
      <c r="D134" s="14"/>
      <c r="E134" s="14"/>
      <c r="F134" s="14"/>
      <c r="G134" s="14"/>
    </row>
    <row r="135" spans="4:7">
      <c r="D135" s="14"/>
      <c r="E135" s="14"/>
      <c r="F135" s="14"/>
      <c r="G135" s="14"/>
    </row>
    <row r="136" spans="4:7">
      <c r="D136" s="14"/>
      <c r="E136" s="14"/>
      <c r="F136" s="14"/>
      <c r="G136" s="14"/>
    </row>
    <row r="137" spans="4:7">
      <c r="D137" s="14"/>
      <c r="E137" s="14"/>
      <c r="F137" s="14"/>
      <c r="G137" s="14"/>
    </row>
    <row r="138" spans="4:7">
      <c r="D138" s="14"/>
      <c r="E138" s="14"/>
      <c r="F138" s="14"/>
      <c r="G138" s="14"/>
    </row>
    <row r="139" spans="4:7">
      <c r="D139" s="14"/>
      <c r="E139" s="14"/>
      <c r="F139" s="14"/>
      <c r="G139" s="14"/>
    </row>
    <row r="140" spans="4:7">
      <c r="D140" s="14"/>
      <c r="E140" s="14"/>
      <c r="F140" s="14"/>
      <c r="G140" s="14"/>
    </row>
    <row r="141" spans="4:7">
      <c r="D141" s="14"/>
      <c r="E141" s="14"/>
      <c r="F141" s="14"/>
      <c r="G141" s="14"/>
    </row>
    <row r="142" spans="4:7">
      <c r="D142" s="14"/>
      <c r="E142" s="14"/>
      <c r="F142" s="14"/>
      <c r="G142" s="14"/>
    </row>
    <row r="143" spans="4:7">
      <c r="D143" s="14"/>
      <c r="E143" s="14"/>
      <c r="F143" s="14"/>
      <c r="G143" s="14"/>
    </row>
    <row r="144" spans="4:7">
      <c r="D144" s="14"/>
      <c r="E144" s="14"/>
      <c r="F144" s="14"/>
      <c r="G144" s="14"/>
    </row>
    <row r="145" spans="4:7">
      <c r="D145" s="14"/>
      <c r="E145" s="14"/>
      <c r="F145" s="14"/>
      <c r="G145" s="14"/>
    </row>
    <row r="146" spans="4:7">
      <c r="D146" s="14"/>
      <c r="E146" s="14"/>
      <c r="F146" s="14"/>
      <c r="G146" s="14"/>
    </row>
    <row r="147" spans="4:7">
      <c r="D147" s="14"/>
      <c r="E147" s="14"/>
      <c r="F147" s="14"/>
      <c r="G147" s="14"/>
    </row>
    <row r="148" spans="4:7">
      <c r="D148" s="14"/>
      <c r="E148" s="14"/>
      <c r="F148" s="14"/>
      <c r="G148" s="14"/>
    </row>
    <row r="149" spans="4:7">
      <c r="D149" s="14"/>
      <c r="E149" s="14"/>
      <c r="F149" s="14"/>
      <c r="G149" s="14"/>
    </row>
    <row r="150" spans="4:7">
      <c r="D150" s="14"/>
      <c r="E150" s="14"/>
      <c r="F150" s="14"/>
      <c r="G150" s="14"/>
    </row>
    <row r="151" spans="4:7">
      <c r="D151" s="14"/>
      <c r="E151" s="14"/>
      <c r="F151" s="14"/>
      <c r="G151" s="14"/>
    </row>
    <row r="152" spans="4:7">
      <c r="D152" s="14"/>
      <c r="E152" s="14"/>
      <c r="F152" s="14"/>
      <c r="G152" s="14"/>
    </row>
    <row r="153" spans="4:7">
      <c r="D153" s="14"/>
      <c r="E153" s="14"/>
      <c r="F153" s="14"/>
      <c r="G153" s="14"/>
    </row>
    <row r="154" spans="4:7">
      <c r="D154" s="14"/>
      <c r="E154" s="14"/>
      <c r="F154" s="14"/>
      <c r="G154" s="14"/>
    </row>
    <row r="155" spans="4:7">
      <c r="D155" s="14"/>
      <c r="E155" s="14"/>
      <c r="F155" s="14"/>
      <c r="G155" s="14"/>
    </row>
    <row r="156" spans="4:7">
      <c r="D156" s="14"/>
      <c r="E156" s="14"/>
      <c r="F156" s="14"/>
      <c r="G156" s="14"/>
    </row>
    <row r="157" spans="4:7">
      <c r="D157" s="14"/>
      <c r="E157" s="14"/>
      <c r="F157" s="14"/>
      <c r="G157" s="14"/>
    </row>
    <row r="158" spans="4:7">
      <c r="D158" s="14"/>
      <c r="E158" s="14"/>
      <c r="F158" s="14"/>
      <c r="G158" s="14"/>
    </row>
    <row r="159" spans="4:7">
      <c r="D159" s="14"/>
      <c r="E159" s="14"/>
      <c r="F159" s="14"/>
      <c r="G159" s="14"/>
    </row>
    <row r="160" spans="4:7">
      <c r="D160" s="14"/>
      <c r="E160" s="14"/>
      <c r="F160" s="14"/>
      <c r="G160" s="14"/>
    </row>
    <row r="161" spans="4:7">
      <c r="D161" s="14"/>
      <c r="E161" s="14"/>
      <c r="F161" s="14"/>
      <c r="G161" s="14"/>
    </row>
    <row r="162" spans="4:7">
      <c r="D162" s="14"/>
      <c r="E162" s="14"/>
      <c r="F162" s="14"/>
      <c r="G162" s="14"/>
    </row>
    <row r="163" spans="4:7">
      <c r="D163" s="14"/>
      <c r="E163" s="14"/>
      <c r="F163" s="14"/>
      <c r="G163" s="14"/>
    </row>
    <row r="164" spans="4:7">
      <c r="D164" s="14"/>
      <c r="E164" s="14"/>
      <c r="F164" s="14"/>
      <c r="G164" s="14"/>
    </row>
    <row r="165" spans="4:7">
      <c r="D165" s="14"/>
      <c r="E165" s="14"/>
      <c r="F165" s="14"/>
      <c r="G165" s="14"/>
    </row>
    <row r="166" spans="4:7">
      <c r="D166" s="14"/>
      <c r="E166" s="14"/>
      <c r="F166" s="14"/>
      <c r="G166" s="14"/>
    </row>
    <row r="167" spans="4:7">
      <c r="D167" s="14"/>
      <c r="E167" s="14"/>
      <c r="F167" s="14"/>
      <c r="G167" s="14"/>
    </row>
    <row r="168" spans="4:7">
      <c r="D168" s="14"/>
      <c r="E168" s="14"/>
      <c r="F168" s="14"/>
      <c r="G168" s="14"/>
    </row>
    <row r="169" spans="4:7">
      <c r="D169" s="14"/>
      <c r="E169" s="14"/>
      <c r="F169" s="14"/>
      <c r="G169" s="14"/>
    </row>
    <row r="170" spans="4:7">
      <c r="D170" s="14"/>
      <c r="E170" s="14"/>
      <c r="F170" s="14"/>
      <c r="G170" s="14"/>
    </row>
    <row r="171" spans="4:7">
      <c r="D171" s="14"/>
      <c r="E171" s="14"/>
      <c r="F171" s="14"/>
      <c r="G171" s="14"/>
    </row>
    <row r="172" spans="4:7">
      <c r="D172" s="14"/>
      <c r="E172" s="14"/>
      <c r="F172" s="14"/>
      <c r="G172" s="14"/>
    </row>
    <row r="173" spans="4:7">
      <c r="D173" s="14"/>
      <c r="E173" s="14"/>
      <c r="F173" s="14"/>
      <c r="G173" s="14"/>
    </row>
    <row r="174" spans="4:7">
      <c r="D174" s="14"/>
      <c r="E174" s="14"/>
      <c r="F174" s="14"/>
      <c r="G174" s="14"/>
    </row>
    <row r="175" spans="4:7">
      <c r="D175" s="14"/>
      <c r="E175" s="14"/>
      <c r="F175" s="14"/>
      <c r="G175" s="14"/>
    </row>
    <row r="176" spans="4:7">
      <c r="D176" s="14"/>
      <c r="E176" s="14"/>
      <c r="F176" s="14"/>
      <c r="G176" s="14"/>
    </row>
    <row r="177" spans="4:7">
      <c r="D177" s="14"/>
      <c r="E177" s="14"/>
      <c r="F177" s="14"/>
      <c r="G177" s="14"/>
    </row>
    <row r="178" spans="4:7">
      <c r="D178" s="14"/>
      <c r="E178" s="14"/>
      <c r="F178" s="14"/>
      <c r="G178" s="14"/>
    </row>
    <row r="179" spans="4:7">
      <c r="D179" s="14"/>
      <c r="E179" s="14"/>
      <c r="F179" s="14"/>
      <c r="G179" s="14"/>
    </row>
    <row r="180" spans="4:7">
      <c r="D180" s="14"/>
      <c r="E180" s="14"/>
      <c r="F180" s="14"/>
      <c r="G180" s="14"/>
    </row>
    <row r="181" spans="4:7">
      <c r="D181" s="14"/>
      <c r="E181" s="14"/>
      <c r="F181" s="14"/>
      <c r="G181" s="14"/>
    </row>
    <row r="182" spans="4:7">
      <c r="D182" s="14"/>
      <c r="E182" s="14"/>
      <c r="F182" s="14"/>
      <c r="G182" s="14"/>
    </row>
    <row r="183" spans="4:7">
      <c r="D183" s="14"/>
      <c r="E183" s="14"/>
      <c r="F183" s="14"/>
      <c r="G183" s="14"/>
    </row>
    <row r="184" spans="4:7">
      <c r="D184" s="14"/>
      <c r="E184" s="14"/>
      <c r="F184" s="14"/>
      <c r="G184" s="14"/>
    </row>
    <row r="185" spans="4:7">
      <c r="D185" s="14"/>
      <c r="E185" s="14"/>
      <c r="F185" s="14"/>
      <c r="G185" s="14"/>
    </row>
    <row r="186" spans="4:7">
      <c r="D186" s="14"/>
      <c r="E186" s="14"/>
      <c r="F186" s="14"/>
      <c r="G186" s="14"/>
    </row>
    <row r="187" spans="4:7">
      <c r="D187" s="14"/>
      <c r="E187" s="14"/>
      <c r="F187" s="14"/>
      <c r="G187" s="14"/>
    </row>
    <row r="188" spans="4:7">
      <c r="D188" s="14"/>
      <c r="E188" s="14"/>
      <c r="F188" s="14"/>
      <c r="G188" s="14"/>
    </row>
    <row r="189" spans="4:7">
      <c r="D189" s="14"/>
      <c r="E189" s="14"/>
      <c r="F189" s="14"/>
      <c r="G189" s="14"/>
    </row>
    <row r="190" spans="4:7">
      <c r="D190" s="14"/>
      <c r="E190" s="14"/>
      <c r="F190" s="14"/>
      <c r="G190" s="14"/>
    </row>
    <row r="191" spans="4:7">
      <c r="D191" s="14"/>
      <c r="E191" s="14"/>
      <c r="F191" s="14"/>
      <c r="G191" s="14"/>
    </row>
    <row r="192" spans="4:7">
      <c r="D192" s="14"/>
      <c r="E192" s="14"/>
      <c r="F192" s="14"/>
      <c r="G192" s="14"/>
    </row>
    <row r="193" spans="4:7">
      <c r="D193" s="14"/>
      <c r="E193" s="14"/>
      <c r="F193" s="14"/>
      <c r="G193" s="14"/>
    </row>
    <row r="194" spans="4:7">
      <c r="D194" s="14"/>
      <c r="E194" s="14"/>
      <c r="F194" s="14"/>
      <c r="G194" s="14"/>
    </row>
    <row r="195" spans="4:7">
      <c r="D195" s="14"/>
      <c r="E195" s="14"/>
      <c r="F195" s="14"/>
      <c r="G195" s="14"/>
    </row>
    <row r="196" spans="4:7">
      <c r="D196" s="14"/>
      <c r="E196" s="14"/>
      <c r="F196" s="14"/>
      <c r="G196" s="14"/>
    </row>
    <row r="197" spans="4:7">
      <c r="D197" s="14"/>
      <c r="E197" s="14"/>
      <c r="F197" s="14"/>
      <c r="G197" s="14"/>
    </row>
    <row r="198" spans="4:7">
      <c r="D198" s="14"/>
      <c r="E198" s="14"/>
      <c r="F198" s="14"/>
      <c r="G198" s="14"/>
    </row>
    <row r="199" spans="4:7">
      <c r="D199" s="14"/>
      <c r="E199" s="14"/>
      <c r="F199" s="14"/>
      <c r="G199" s="14"/>
    </row>
    <row r="200" spans="4:7">
      <c r="D200" s="14"/>
      <c r="E200" s="14"/>
      <c r="F200" s="14"/>
      <c r="G200" s="14"/>
    </row>
    <row r="201" spans="4:7">
      <c r="D201" s="14"/>
      <c r="E201" s="14"/>
      <c r="F201" s="14"/>
      <c r="G201" s="14"/>
    </row>
    <row r="202" spans="4:7">
      <c r="D202" s="14"/>
      <c r="E202" s="14"/>
      <c r="F202" s="14"/>
      <c r="G202" s="14"/>
    </row>
    <row r="203" spans="4:7">
      <c r="D203" s="14"/>
      <c r="E203" s="14"/>
      <c r="F203" s="14"/>
      <c r="G203" s="14"/>
    </row>
    <row r="204" spans="4:7">
      <c r="D204" s="14"/>
      <c r="E204" s="14"/>
      <c r="F204" s="14"/>
      <c r="G204" s="14"/>
    </row>
    <row r="205" spans="4:7">
      <c r="D205" s="14"/>
      <c r="E205" s="14"/>
      <c r="F205" s="14"/>
      <c r="G205" s="14"/>
    </row>
    <row r="206" spans="4:7">
      <c r="D206" s="14"/>
      <c r="E206" s="14"/>
      <c r="F206" s="14"/>
      <c r="G206" s="14"/>
    </row>
    <row r="207" spans="4:7">
      <c r="D207" s="14"/>
      <c r="E207" s="14"/>
      <c r="F207" s="14"/>
      <c r="G207" s="14"/>
    </row>
    <row r="208" spans="4:7">
      <c r="D208" s="14"/>
      <c r="E208" s="14"/>
      <c r="F208" s="14"/>
      <c r="G208" s="14"/>
    </row>
    <row r="209" spans="2:7">
      <c r="D209" s="14"/>
      <c r="E209" s="14"/>
      <c r="F209" s="14"/>
      <c r="G209" s="14"/>
    </row>
    <row r="210" spans="2:7">
      <c r="D210" s="14"/>
      <c r="E210" s="14"/>
      <c r="F210" s="14"/>
      <c r="G210" s="14"/>
    </row>
    <row r="211" spans="2:7">
      <c r="D211" s="14"/>
      <c r="E211" s="14"/>
      <c r="F211" s="14"/>
      <c r="G211" s="14"/>
    </row>
    <row r="212" spans="2:7">
      <c r="D212" s="14"/>
      <c r="E212" s="14"/>
      <c r="F212" s="14"/>
      <c r="G212" s="14"/>
    </row>
    <row r="213" spans="2:7">
      <c r="D213" s="14"/>
      <c r="E213" s="14"/>
      <c r="F213" s="14"/>
      <c r="G213" s="14"/>
    </row>
    <row r="214" spans="2:7">
      <c r="D214" s="14"/>
      <c r="E214" s="14"/>
      <c r="F214" s="14"/>
      <c r="G214" s="14"/>
    </row>
    <row r="215" spans="2:7">
      <c r="B215" s="14"/>
      <c r="D215" s="14"/>
      <c r="E215" s="14"/>
      <c r="F215" s="14"/>
      <c r="G215" s="14"/>
    </row>
    <row r="216" spans="2:7">
      <c r="B216" s="14"/>
      <c r="D216" s="14"/>
      <c r="E216" s="14"/>
      <c r="F216" s="14"/>
      <c r="G216" s="14"/>
    </row>
    <row r="217" spans="2:7">
      <c r="B217" s="17"/>
      <c r="D217" s="14"/>
      <c r="E217" s="14"/>
      <c r="F217" s="14"/>
      <c r="G217" s="14"/>
    </row>
    <row r="218" spans="2:7">
      <c r="D218" s="14"/>
      <c r="E218" s="14"/>
      <c r="F218" s="14"/>
      <c r="G218" s="14"/>
    </row>
    <row r="219" spans="2:7">
      <c r="D219" s="14"/>
      <c r="E219" s="14"/>
      <c r="F219" s="14"/>
      <c r="G219" s="14"/>
    </row>
    <row r="220" spans="2:7">
      <c r="D220" s="14"/>
      <c r="E220" s="14"/>
      <c r="F220" s="14"/>
      <c r="G220" s="14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topLeftCell="A37" workbookViewId="0">
      <selection activeCell="O8" sqref="O8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9" width="10.710937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5" width="10.7109375" style="14" customWidth="1"/>
    <col min="16" max="16" width="7.5703125" style="14" customWidth="1"/>
    <col min="17" max="17" width="6.7109375" style="14" customWidth="1"/>
    <col min="18" max="18" width="7.7109375" style="14" customWidth="1"/>
    <col min="19" max="19" width="7.140625" style="14" customWidth="1"/>
    <col min="20" max="20" width="6" style="14" customWidth="1"/>
    <col min="21" max="21" width="7.85546875" style="14" customWidth="1"/>
    <col min="22" max="22" width="8.140625" style="14" customWidth="1"/>
    <col min="23" max="23" width="6.28515625" style="14" customWidth="1"/>
    <col min="24" max="24" width="8" style="14" customWidth="1"/>
    <col min="25" max="25" width="8.7109375" style="14" customWidth="1"/>
    <col min="26" max="26" width="10" style="14" customWidth="1"/>
    <col min="27" max="27" width="9.5703125" style="14" customWidth="1"/>
    <col min="28" max="28" width="6.140625" style="14" customWidth="1"/>
    <col min="29" max="30" width="5.7109375" style="14" customWidth="1"/>
    <col min="31" max="31" width="6.85546875" style="14" customWidth="1"/>
    <col min="32" max="32" width="6.42578125" style="14" customWidth="1"/>
    <col min="33" max="33" width="6.7109375" style="14" customWidth="1"/>
    <col min="34" max="34" width="7.28515625" style="14" customWidth="1"/>
    <col min="35" max="46" width="5.7109375" style="14" customWidth="1"/>
    <col min="47" max="16384" width="9.140625" style="14"/>
  </cols>
  <sheetData>
    <row r="1" spans="2:65">
      <c r="B1" s="2" t="s">
        <v>0</v>
      </c>
      <c r="C1" t="s">
        <v>195</v>
      </c>
    </row>
    <row r="2" spans="2:65">
      <c r="B2" s="2" t="s">
        <v>1</v>
      </c>
    </row>
    <row r="3" spans="2:65">
      <c r="B3" s="2" t="s">
        <v>2</v>
      </c>
      <c r="C3" t="s">
        <v>196</v>
      </c>
    </row>
    <row r="4" spans="2:65">
      <c r="B4" s="2" t="s">
        <v>3</v>
      </c>
    </row>
    <row r="6" spans="2:65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2"/>
    </row>
    <row r="7" spans="2:65" ht="26.25" customHeight="1">
      <c r="B7" s="110" t="s">
        <v>91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2"/>
      <c r="BM7" s="17"/>
    </row>
    <row r="8" spans="2:65" s="17" customFormat="1" ht="63">
      <c r="B8" s="4" t="s">
        <v>46</v>
      </c>
      <c r="C8" s="26" t="s">
        <v>47</v>
      </c>
      <c r="D8" s="26" t="s">
        <v>68</v>
      </c>
      <c r="E8" s="26" t="s">
        <v>48</v>
      </c>
      <c r="F8" s="26" t="s">
        <v>82</v>
      </c>
      <c r="G8" s="26" t="s">
        <v>49</v>
      </c>
      <c r="H8" s="26" t="s">
        <v>50</v>
      </c>
      <c r="I8" s="26" t="s">
        <v>51</v>
      </c>
      <c r="J8" s="26" t="s">
        <v>185</v>
      </c>
      <c r="K8" s="26" t="s">
        <v>186</v>
      </c>
      <c r="L8" s="26" t="s">
        <v>54</v>
      </c>
      <c r="M8" s="26" t="s">
        <v>71</v>
      </c>
      <c r="N8" s="26" t="s">
        <v>55</v>
      </c>
      <c r="O8" s="32" t="s">
        <v>181</v>
      </c>
      <c r="Q8" s="14"/>
      <c r="BH8" s="14"/>
      <c r="BI8" s="14"/>
    </row>
    <row r="9" spans="2:65" s="17" customFormat="1" ht="20.25">
      <c r="B9" s="18"/>
      <c r="C9" s="19"/>
      <c r="D9" s="19"/>
      <c r="E9" s="19"/>
      <c r="F9" s="19"/>
      <c r="G9" s="19"/>
      <c r="H9" s="19"/>
      <c r="I9" s="19"/>
      <c r="J9" s="29" t="s">
        <v>182</v>
      </c>
      <c r="K9" s="29"/>
      <c r="L9" s="29" t="s">
        <v>6</v>
      </c>
      <c r="M9" s="29" t="s">
        <v>7</v>
      </c>
      <c r="N9" s="29" t="s">
        <v>7</v>
      </c>
      <c r="O9" s="30" t="s">
        <v>7</v>
      </c>
      <c r="BG9" s="14"/>
      <c r="BH9" s="14"/>
      <c r="BI9" s="14"/>
      <c r="BM9" s="21"/>
    </row>
    <row r="10" spans="2:65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32" t="s">
        <v>75</v>
      </c>
      <c r="O10" s="32" t="s">
        <v>76</v>
      </c>
      <c r="P10" s="33"/>
      <c r="BG10" s="14"/>
      <c r="BH10" s="17"/>
      <c r="BI10" s="14"/>
    </row>
    <row r="11" spans="2:65" s="21" customFormat="1" ht="18" customHeight="1">
      <c r="B11" s="22" t="s">
        <v>92</v>
      </c>
      <c r="C11" s="6"/>
      <c r="D11" s="6"/>
      <c r="E11" s="6"/>
      <c r="F11" s="6"/>
      <c r="G11" s="6"/>
      <c r="H11" s="6"/>
      <c r="I11" s="6"/>
      <c r="J11" s="73">
        <v>51683269.240000002</v>
      </c>
      <c r="K11" s="6"/>
      <c r="L11" s="73">
        <v>303996.9422910976</v>
      </c>
      <c r="M11" s="6"/>
      <c r="N11" s="74">
        <v>1</v>
      </c>
      <c r="O11" s="74">
        <v>1.2800000000000001E-2</v>
      </c>
      <c r="P11" s="33"/>
      <c r="BG11" s="14"/>
      <c r="BH11" s="17"/>
      <c r="BI11" s="14"/>
      <c r="BM11" s="14"/>
    </row>
    <row r="12" spans="2:65">
      <c r="B12" s="77" t="s">
        <v>203</v>
      </c>
      <c r="C12" s="14"/>
      <c r="D12" s="14"/>
      <c r="E12" s="14"/>
      <c r="J12" s="79">
        <v>49365695.539999999</v>
      </c>
      <c r="L12" s="79">
        <v>85841.675421680004</v>
      </c>
      <c r="N12" s="78">
        <v>0.28239999999999998</v>
      </c>
      <c r="O12" s="78">
        <v>3.5999999999999999E-3</v>
      </c>
    </row>
    <row r="13" spans="2:65">
      <c r="B13" s="77" t="s">
        <v>2989</v>
      </c>
      <c r="C13" s="14"/>
      <c r="D13" s="14"/>
      <c r="E13" s="14"/>
      <c r="J13" s="79">
        <v>0</v>
      </c>
      <c r="L13" s="79">
        <v>0</v>
      </c>
      <c r="N13" s="78">
        <v>0</v>
      </c>
      <c r="O13" s="78">
        <v>0</v>
      </c>
    </row>
    <row r="14" spans="2:65">
      <c r="B14" t="s">
        <v>217</v>
      </c>
      <c r="C14" t="s">
        <v>217</v>
      </c>
      <c r="D14" s="14"/>
      <c r="E14" s="14"/>
      <c r="F14" t="s">
        <v>217</v>
      </c>
      <c r="G14" t="s">
        <v>217</v>
      </c>
      <c r="I14" t="s">
        <v>217</v>
      </c>
      <c r="J14" s="75">
        <v>0</v>
      </c>
      <c r="K14" s="75">
        <v>0</v>
      </c>
      <c r="L14" s="75">
        <v>0</v>
      </c>
      <c r="M14" s="76">
        <v>0</v>
      </c>
      <c r="N14" s="76">
        <v>0</v>
      </c>
      <c r="O14" s="76">
        <v>0</v>
      </c>
    </row>
    <row r="15" spans="2:65">
      <c r="B15" s="77" t="s">
        <v>2990</v>
      </c>
      <c r="C15" s="14"/>
      <c r="D15" s="14"/>
      <c r="E15" s="14"/>
      <c r="J15" s="79">
        <v>0</v>
      </c>
      <c r="L15" s="79">
        <v>0</v>
      </c>
      <c r="N15" s="78">
        <v>0</v>
      </c>
      <c r="O15" s="78">
        <v>0</v>
      </c>
    </row>
    <row r="16" spans="2:65">
      <c r="B16" t="s">
        <v>217</v>
      </c>
      <c r="C16" t="s">
        <v>217</v>
      </c>
      <c r="D16" s="14"/>
      <c r="E16" s="14"/>
      <c r="F16" t="s">
        <v>217</v>
      </c>
      <c r="G16" t="s">
        <v>217</v>
      </c>
      <c r="I16" t="s">
        <v>217</v>
      </c>
      <c r="J16" s="75">
        <v>0</v>
      </c>
      <c r="K16" s="75">
        <v>0</v>
      </c>
      <c r="L16" s="75">
        <v>0</v>
      </c>
      <c r="M16" s="76">
        <v>0</v>
      </c>
      <c r="N16" s="76">
        <v>0</v>
      </c>
      <c r="O16" s="76">
        <v>0</v>
      </c>
    </row>
    <row r="17" spans="2:15">
      <c r="B17" s="77" t="s">
        <v>90</v>
      </c>
      <c r="C17" s="14"/>
      <c r="D17" s="14"/>
      <c r="E17" s="14"/>
      <c r="J17" s="79">
        <v>49365695.539999999</v>
      </c>
      <c r="L17" s="79">
        <v>85841.675421680004</v>
      </c>
      <c r="N17" s="78">
        <v>0.28239999999999998</v>
      </c>
      <c r="O17" s="78">
        <v>3.5999999999999999E-3</v>
      </c>
    </row>
    <row r="18" spans="2:15">
      <c r="B18" t="s">
        <v>2991</v>
      </c>
      <c r="C18" t="s">
        <v>2992</v>
      </c>
      <c r="D18" t="s">
        <v>98</v>
      </c>
      <c r="E18" t="s">
        <v>2993</v>
      </c>
      <c r="F18" t="s">
        <v>2795</v>
      </c>
      <c r="G18" t="s">
        <v>493</v>
      </c>
      <c r="H18" t="s">
        <v>209</v>
      </c>
      <c r="I18" t="s">
        <v>100</v>
      </c>
      <c r="J18" s="75">
        <v>17240695.539999999</v>
      </c>
      <c r="K18" s="75">
        <v>89.2</v>
      </c>
      <c r="L18" s="75">
        <v>15378.70042168</v>
      </c>
      <c r="M18" s="76">
        <v>4.7100000000000003E-2</v>
      </c>
      <c r="N18" s="76">
        <v>5.0599999999999999E-2</v>
      </c>
      <c r="O18" s="76">
        <v>5.9999999999999995E-4</v>
      </c>
    </row>
    <row r="19" spans="2:15">
      <c r="B19" t="s">
        <v>2994</v>
      </c>
      <c r="C19" t="s">
        <v>2995</v>
      </c>
      <c r="D19" t="s">
        <v>98</v>
      </c>
      <c r="E19" t="s">
        <v>2813</v>
      </c>
      <c r="F19" t="s">
        <v>2795</v>
      </c>
      <c r="G19" t="s">
        <v>217</v>
      </c>
      <c r="H19" t="s">
        <v>218</v>
      </c>
      <c r="I19" t="s">
        <v>100</v>
      </c>
      <c r="J19" s="75">
        <v>32125000</v>
      </c>
      <c r="K19" s="75">
        <v>219.34</v>
      </c>
      <c r="L19" s="75">
        <v>70462.975000000006</v>
      </c>
      <c r="M19" s="76">
        <v>0</v>
      </c>
      <c r="N19" s="76">
        <v>0.23180000000000001</v>
      </c>
      <c r="O19" s="76">
        <v>3.0000000000000001E-3</v>
      </c>
    </row>
    <row r="20" spans="2:15">
      <c r="B20" s="77" t="s">
        <v>1714</v>
      </c>
      <c r="C20" s="14"/>
      <c r="D20" s="14"/>
      <c r="E20" s="14"/>
      <c r="J20" s="79">
        <v>0</v>
      </c>
      <c r="L20" s="79">
        <v>0</v>
      </c>
      <c r="N20" s="78">
        <v>0</v>
      </c>
      <c r="O20" s="78">
        <v>0</v>
      </c>
    </row>
    <row r="21" spans="2:15">
      <c r="B21" t="s">
        <v>217</v>
      </c>
      <c r="C21" t="s">
        <v>217</v>
      </c>
      <c r="D21" s="14"/>
      <c r="E21" s="14"/>
      <c r="F21" t="s">
        <v>217</v>
      </c>
      <c r="G21" t="s">
        <v>217</v>
      </c>
      <c r="I21" t="s">
        <v>217</v>
      </c>
      <c r="J21" s="75">
        <v>0</v>
      </c>
      <c r="K21" s="75">
        <v>0</v>
      </c>
      <c r="L21" s="75">
        <v>0</v>
      </c>
      <c r="M21" s="76">
        <v>0</v>
      </c>
      <c r="N21" s="76">
        <v>0</v>
      </c>
      <c r="O21" s="76">
        <v>0</v>
      </c>
    </row>
    <row r="22" spans="2:15">
      <c r="B22" s="77" t="s">
        <v>262</v>
      </c>
      <c r="C22" s="14"/>
      <c r="D22" s="14"/>
      <c r="E22" s="14"/>
      <c r="J22" s="79">
        <v>2317573.7000000002</v>
      </c>
      <c r="L22" s="79">
        <v>218155.2668694176</v>
      </c>
      <c r="N22" s="78">
        <v>0.71760000000000002</v>
      </c>
      <c r="O22" s="78">
        <v>9.1999999999999998E-3</v>
      </c>
    </row>
    <row r="23" spans="2:15">
      <c r="B23" s="77" t="s">
        <v>2989</v>
      </c>
      <c r="C23" s="14"/>
      <c r="D23" s="14"/>
      <c r="E23" s="14"/>
      <c r="J23" s="79">
        <v>0</v>
      </c>
      <c r="L23" s="79">
        <v>0</v>
      </c>
      <c r="N23" s="78">
        <v>0</v>
      </c>
      <c r="O23" s="78">
        <v>0</v>
      </c>
    </row>
    <row r="24" spans="2:15">
      <c r="B24" t="s">
        <v>217</v>
      </c>
      <c r="C24" t="s">
        <v>217</v>
      </c>
      <c r="D24" s="14"/>
      <c r="E24" s="14"/>
      <c r="F24" t="s">
        <v>217</v>
      </c>
      <c r="G24" t="s">
        <v>217</v>
      </c>
      <c r="I24" t="s">
        <v>217</v>
      </c>
      <c r="J24" s="75">
        <v>0</v>
      </c>
      <c r="K24" s="75">
        <v>0</v>
      </c>
      <c r="L24" s="75">
        <v>0</v>
      </c>
      <c r="M24" s="76">
        <v>0</v>
      </c>
      <c r="N24" s="76">
        <v>0</v>
      </c>
      <c r="O24" s="76">
        <v>0</v>
      </c>
    </row>
    <row r="25" spans="2:15">
      <c r="B25" s="77" t="s">
        <v>2990</v>
      </c>
      <c r="C25" s="14"/>
      <c r="D25" s="14"/>
      <c r="E25" s="14"/>
      <c r="J25" s="79">
        <v>0</v>
      </c>
      <c r="L25" s="79">
        <v>0</v>
      </c>
      <c r="N25" s="78">
        <v>0</v>
      </c>
      <c r="O25" s="78">
        <v>0</v>
      </c>
    </row>
    <row r="26" spans="2:15">
      <c r="B26" t="s">
        <v>217</v>
      </c>
      <c r="C26" t="s">
        <v>217</v>
      </c>
      <c r="D26" s="14"/>
      <c r="E26" s="14"/>
      <c r="F26" t="s">
        <v>217</v>
      </c>
      <c r="G26" t="s">
        <v>217</v>
      </c>
      <c r="I26" t="s">
        <v>217</v>
      </c>
      <c r="J26" s="75">
        <v>0</v>
      </c>
      <c r="K26" s="75">
        <v>0</v>
      </c>
      <c r="L26" s="75">
        <v>0</v>
      </c>
      <c r="M26" s="76">
        <v>0</v>
      </c>
      <c r="N26" s="76">
        <v>0</v>
      </c>
      <c r="O26" s="76">
        <v>0</v>
      </c>
    </row>
    <row r="27" spans="2:15">
      <c r="B27" s="77" t="s">
        <v>90</v>
      </c>
      <c r="C27" s="14"/>
      <c r="D27" s="14"/>
      <c r="E27" s="14"/>
      <c r="J27" s="79">
        <v>2317573.7000000002</v>
      </c>
      <c r="L27" s="79">
        <v>218155.2668694176</v>
      </c>
      <c r="N27" s="78">
        <v>0.71760000000000002</v>
      </c>
      <c r="O27" s="78">
        <v>9.1999999999999998E-3</v>
      </c>
    </row>
    <row r="28" spans="2:15">
      <c r="B28" t="s">
        <v>2996</v>
      </c>
      <c r="C28" t="s">
        <v>2997</v>
      </c>
      <c r="D28" t="s">
        <v>121</v>
      </c>
      <c r="E28" t="s">
        <v>2998</v>
      </c>
      <c r="F28" t="s">
        <v>2795</v>
      </c>
      <c r="G28" t="s">
        <v>217</v>
      </c>
      <c r="H28" t="s">
        <v>218</v>
      </c>
      <c r="I28" t="s">
        <v>104</v>
      </c>
      <c r="J28" s="75">
        <v>123000</v>
      </c>
      <c r="K28" s="75">
        <v>2558</v>
      </c>
      <c r="L28" s="75">
        <v>9992.7758400000002</v>
      </c>
      <c r="M28" s="76">
        <v>2.0000000000000001E-4</v>
      </c>
      <c r="N28" s="76">
        <v>3.2899999999999999E-2</v>
      </c>
      <c r="O28" s="76">
        <v>4.0000000000000002E-4</v>
      </c>
    </row>
    <row r="29" spans="2:15">
      <c r="B29" t="s">
        <v>2999</v>
      </c>
      <c r="C29" t="s">
        <v>3000</v>
      </c>
      <c r="D29" t="s">
        <v>121</v>
      </c>
      <c r="E29" t="s">
        <v>3001</v>
      </c>
      <c r="F29" t="s">
        <v>2795</v>
      </c>
      <c r="G29" t="s">
        <v>217</v>
      </c>
      <c r="H29" t="s">
        <v>218</v>
      </c>
      <c r="I29" t="s">
        <v>104</v>
      </c>
      <c r="J29" s="75">
        <v>60695</v>
      </c>
      <c r="K29" s="75">
        <v>20551</v>
      </c>
      <c r="L29" s="75">
        <v>39615.611933200002</v>
      </c>
      <c r="M29" s="76">
        <v>0</v>
      </c>
      <c r="N29" s="76">
        <v>0.1303</v>
      </c>
      <c r="O29" s="76">
        <v>1.6999999999999999E-3</v>
      </c>
    </row>
    <row r="30" spans="2:15">
      <c r="B30" t="s">
        <v>3002</v>
      </c>
      <c r="C30" t="s">
        <v>3003</v>
      </c>
      <c r="D30" t="s">
        <v>121</v>
      </c>
      <c r="E30" t="s">
        <v>3004</v>
      </c>
      <c r="F30" t="s">
        <v>2795</v>
      </c>
      <c r="G30" t="s">
        <v>217</v>
      </c>
      <c r="H30" t="s">
        <v>218</v>
      </c>
      <c r="I30" t="s">
        <v>104</v>
      </c>
      <c r="J30" s="75">
        <v>27000</v>
      </c>
      <c r="K30" s="75">
        <v>10401</v>
      </c>
      <c r="L30" s="75">
        <v>8919.0655200000001</v>
      </c>
      <c r="M30" s="76">
        <v>1E-4</v>
      </c>
      <c r="N30" s="76">
        <v>2.93E-2</v>
      </c>
      <c r="O30" s="76">
        <v>4.0000000000000002E-4</v>
      </c>
    </row>
    <row r="31" spans="2:15">
      <c r="B31" t="s">
        <v>3005</v>
      </c>
      <c r="C31" t="s">
        <v>3006</v>
      </c>
      <c r="D31" t="s">
        <v>121</v>
      </c>
      <c r="E31" t="s">
        <v>3007</v>
      </c>
      <c r="F31" t="s">
        <v>2795</v>
      </c>
      <c r="G31" t="s">
        <v>217</v>
      </c>
      <c r="H31" t="s">
        <v>218</v>
      </c>
      <c r="I31" t="s">
        <v>108</v>
      </c>
      <c r="J31" s="75">
        <v>125300</v>
      </c>
      <c r="K31" s="75">
        <v>5543</v>
      </c>
      <c r="L31" s="75">
        <v>24472.737444400002</v>
      </c>
      <c r="M31" s="76">
        <v>1E-4</v>
      </c>
      <c r="N31" s="76">
        <v>8.0500000000000002E-2</v>
      </c>
      <c r="O31" s="76">
        <v>1E-3</v>
      </c>
    </row>
    <row r="32" spans="2:15">
      <c r="B32" t="s">
        <v>3008</v>
      </c>
      <c r="C32" t="s">
        <v>3009</v>
      </c>
      <c r="D32" t="s">
        <v>121</v>
      </c>
      <c r="E32" t="s">
        <v>3007</v>
      </c>
      <c r="F32" t="s">
        <v>2795</v>
      </c>
      <c r="G32" t="s">
        <v>217</v>
      </c>
      <c r="H32" t="s">
        <v>218</v>
      </c>
      <c r="I32" t="s">
        <v>201</v>
      </c>
      <c r="J32" s="75">
        <v>294300</v>
      </c>
      <c r="K32" s="75">
        <v>175700</v>
      </c>
      <c r="L32" s="75">
        <v>13480.408557000001</v>
      </c>
      <c r="M32" s="76">
        <v>0</v>
      </c>
      <c r="N32" s="76">
        <v>4.4299999999999999E-2</v>
      </c>
      <c r="O32" s="76">
        <v>5.9999999999999995E-4</v>
      </c>
    </row>
    <row r="33" spans="2:15">
      <c r="B33" t="s">
        <v>3010</v>
      </c>
      <c r="C33" t="s">
        <v>3011</v>
      </c>
      <c r="D33" t="s">
        <v>379</v>
      </c>
      <c r="E33" t="s">
        <v>3012</v>
      </c>
      <c r="F33" t="s">
        <v>2795</v>
      </c>
      <c r="G33" t="s">
        <v>217</v>
      </c>
      <c r="H33" t="s">
        <v>218</v>
      </c>
      <c r="I33" t="s">
        <v>198</v>
      </c>
      <c r="J33" s="75">
        <v>6750</v>
      </c>
      <c r="K33" s="75">
        <v>27600</v>
      </c>
      <c r="L33" s="75">
        <v>6398.2871999999998</v>
      </c>
      <c r="M33" s="76">
        <v>3.4580000000000002</v>
      </c>
      <c r="N33" s="76">
        <v>2.1000000000000001E-2</v>
      </c>
      <c r="O33" s="76">
        <v>2.9999999999999997E-4</v>
      </c>
    </row>
    <row r="34" spans="2:15">
      <c r="B34" t="s">
        <v>3013</v>
      </c>
      <c r="C34" t="s">
        <v>3014</v>
      </c>
      <c r="D34" t="s">
        <v>121</v>
      </c>
      <c r="E34" t="s">
        <v>3015</v>
      </c>
      <c r="F34" t="s">
        <v>2795</v>
      </c>
      <c r="G34" t="s">
        <v>217</v>
      </c>
      <c r="H34" t="s">
        <v>218</v>
      </c>
      <c r="I34" t="s">
        <v>104</v>
      </c>
      <c r="J34" s="75">
        <v>5750</v>
      </c>
      <c r="K34" s="75">
        <v>22974.639999999999</v>
      </c>
      <c r="L34" s="75">
        <v>4195.6287567999998</v>
      </c>
      <c r="M34" s="76">
        <v>0</v>
      </c>
      <c r="N34" s="76">
        <v>1.38E-2</v>
      </c>
      <c r="O34" s="76">
        <v>2.0000000000000001E-4</v>
      </c>
    </row>
    <row r="35" spans="2:15">
      <c r="B35" t="s">
        <v>3016</v>
      </c>
      <c r="C35" t="s">
        <v>3017</v>
      </c>
      <c r="D35" t="s">
        <v>121</v>
      </c>
      <c r="E35" t="s">
        <v>3018</v>
      </c>
      <c r="F35" t="s">
        <v>2795</v>
      </c>
      <c r="G35" t="s">
        <v>217</v>
      </c>
      <c r="H35" t="s">
        <v>218</v>
      </c>
      <c r="I35" t="s">
        <v>104</v>
      </c>
      <c r="J35" s="75">
        <v>328905.81</v>
      </c>
      <c r="K35" s="75">
        <v>2502.9399999999978</v>
      </c>
      <c r="L35" s="75">
        <v>26145.832696665198</v>
      </c>
      <c r="M35" s="76">
        <v>2.0000000000000001E-4</v>
      </c>
      <c r="N35" s="76">
        <v>8.5999999999999993E-2</v>
      </c>
      <c r="O35" s="76">
        <v>1.1000000000000001E-3</v>
      </c>
    </row>
    <row r="36" spans="2:15">
      <c r="B36" t="s">
        <v>3019</v>
      </c>
      <c r="C36" t="s">
        <v>3020</v>
      </c>
      <c r="D36" t="s">
        <v>121</v>
      </c>
      <c r="E36" t="s">
        <v>3021</v>
      </c>
      <c r="F36" t="s">
        <v>2795</v>
      </c>
      <c r="G36" t="s">
        <v>217</v>
      </c>
      <c r="H36" t="s">
        <v>218</v>
      </c>
      <c r="I36" t="s">
        <v>111</v>
      </c>
      <c r="J36" s="75">
        <v>528000</v>
      </c>
      <c r="K36" s="75">
        <v>461.1</v>
      </c>
      <c r="L36" s="75">
        <v>10148.176526400001</v>
      </c>
      <c r="M36" s="76">
        <v>5.9999999999999995E-4</v>
      </c>
      <c r="N36" s="76">
        <v>3.3399999999999999E-2</v>
      </c>
      <c r="O36" s="76">
        <v>4.0000000000000002E-4</v>
      </c>
    </row>
    <row r="37" spans="2:15">
      <c r="B37" t="s">
        <v>3022</v>
      </c>
      <c r="C37" t="s">
        <v>3023</v>
      </c>
      <c r="D37" t="s">
        <v>121</v>
      </c>
      <c r="E37" s="14"/>
      <c r="F37" t="s">
        <v>2795</v>
      </c>
      <c r="G37" t="s">
        <v>217</v>
      </c>
      <c r="H37" t="s">
        <v>218</v>
      </c>
      <c r="I37" t="s">
        <v>104</v>
      </c>
      <c r="J37" s="75">
        <v>25825</v>
      </c>
      <c r="K37" s="75">
        <v>14057</v>
      </c>
      <c r="L37" s="75">
        <v>11529.579513999999</v>
      </c>
      <c r="M37" s="76">
        <v>1E-4</v>
      </c>
      <c r="N37" s="76">
        <v>3.7900000000000003E-2</v>
      </c>
      <c r="O37" s="76">
        <v>5.0000000000000001E-4</v>
      </c>
    </row>
    <row r="38" spans="2:15">
      <c r="B38" t="s">
        <v>3024</v>
      </c>
      <c r="C38" t="s">
        <v>3025</v>
      </c>
      <c r="D38" t="s">
        <v>121</v>
      </c>
      <c r="E38" t="s">
        <v>3026</v>
      </c>
      <c r="F38" t="s">
        <v>2795</v>
      </c>
      <c r="G38" t="s">
        <v>217</v>
      </c>
      <c r="H38" t="s">
        <v>218</v>
      </c>
      <c r="I38" t="s">
        <v>104</v>
      </c>
      <c r="J38" s="75">
        <v>21722.1</v>
      </c>
      <c r="K38" s="75">
        <v>15625.03</v>
      </c>
      <c r="L38" s="75">
        <v>10779.6128218169</v>
      </c>
      <c r="M38" s="76">
        <v>0</v>
      </c>
      <c r="N38" s="76">
        <v>3.5499999999999997E-2</v>
      </c>
      <c r="O38" s="76">
        <v>5.0000000000000001E-4</v>
      </c>
    </row>
    <row r="39" spans="2:15">
      <c r="B39" t="s">
        <v>3027</v>
      </c>
      <c r="C39" t="s">
        <v>3028</v>
      </c>
      <c r="D39" t="s">
        <v>121</v>
      </c>
      <c r="E39" t="s">
        <v>3029</v>
      </c>
      <c r="F39" t="s">
        <v>2795</v>
      </c>
      <c r="G39" t="s">
        <v>217</v>
      </c>
      <c r="H39" t="s">
        <v>218</v>
      </c>
      <c r="I39" t="s">
        <v>104</v>
      </c>
      <c r="J39" s="75">
        <v>240250</v>
      </c>
      <c r="K39" s="75">
        <v>1448.2</v>
      </c>
      <c r="L39" s="75">
        <v>11050.258388</v>
      </c>
      <c r="M39" s="76">
        <v>4.0000000000000002E-4</v>
      </c>
      <c r="N39" s="76">
        <v>3.6299999999999999E-2</v>
      </c>
      <c r="O39" s="76">
        <v>5.0000000000000001E-4</v>
      </c>
    </row>
    <row r="40" spans="2:15">
      <c r="B40" t="s">
        <v>3030</v>
      </c>
      <c r="C40" t="s">
        <v>3031</v>
      </c>
      <c r="D40" t="s">
        <v>121</v>
      </c>
      <c r="E40" t="s">
        <v>3032</v>
      </c>
      <c r="F40" t="s">
        <v>2795</v>
      </c>
      <c r="G40" t="s">
        <v>217</v>
      </c>
      <c r="H40" t="s">
        <v>218</v>
      </c>
      <c r="I40" t="s">
        <v>108</v>
      </c>
      <c r="J40" s="75">
        <v>15275</v>
      </c>
      <c r="K40" s="75">
        <v>11609</v>
      </c>
      <c r="L40" s="75">
        <v>6248.3109090999997</v>
      </c>
      <c r="M40" s="76">
        <v>1E-4</v>
      </c>
      <c r="N40" s="76">
        <v>2.06E-2</v>
      </c>
      <c r="O40" s="76">
        <v>2.9999999999999997E-4</v>
      </c>
    </row>
    <row r="41" spans="2:15">
      <c r="B41" t="s">
        <v>3033</v>
      </c>
      <c r="C41" t="s">
        <v>3034</v>
      </c>
      <c r="D41" t="s">
        <v>121</v>
      </c>
      <c r="E41" t="s">
        <v>3035</v>
      </c>
      <c r="F41" t="s">
        <v>2795</v>
      </c>
      <c r="G41" t="s">
        <v>217</v>
      </c>
      <c r="H41" t="s">
        <v>218</v>
      </c>
      <c r="I41" t="s">
        <v>104</v>
      </c>
      <c r="J41" s="75">
        <v>514800.79</v>
      </c>
      <c r="K41" s="75">
        <v>2151.6099999999969</v>
      </c>
      <c r="L41" s="75">
        <v>35178.980762035499</v>
      </c>
      <c r="M41" s="76">
        <v>4.0000000000000002E-4</v>
      </c>
      <c r="N41" s="76">
        <v>0.1157</v>
      </c>
      <c r="O41" s="76">
        <v>1.5E-3</v>
      </c>
    </row>
    <row r="42" spans="2:15">
      <c r="B42" s="77" t="s">
        <v>1714</v>
      </c>
      <c r="C42" s="14"/>
      <c r="D42" s="14"/>
      <c r="E42" s="14"/>
      <c r="J42" s="79">
        <v>0</v>
      </c>
      <c r="L42" s="79">
        <v>0</v>
      </c>
      <c r="N42" s="78">
        <v>0</v>
      </c>
      <c r="O42" s="78">
        <v>0</v>
      </c>
    </row>
    <row r="43" spans="2:15">
      <c r="B43" t="s">
        <v>217</v>
      </c>
      <c r="C43" t="s">
        <v>217</v>
      </c>
      <c r="D43" s="14"/>
      <c r="E43" s="14"/>
      <c r="F43" t="s">
        <v>217</v>
      </c>
      <c r="G43" t="s">
        <v>217</v>
      </c>
      <c r="I43" t="s">
        <v>217</v>
      </c>
      <c r="J43" s="75">
        <v>0</v>
      </c>
      <c r="K43" s="75">
        <v>0</v>
      </c>
      <c r="L43" s="75">
        <v>0</v>
      </c>
      <c r="M43" s="76">
        <v>0</v>
      </c>
      <c r="N43" s="76">
        <v>0</v>
      </c>
      <c r="O43" s="76">
        <v>0</v>
      </c>
    </row>
    <row r="44" spans="2:15">
      <c r="B44" t="s">
        <v>264</v>
      </c>
      <c r="C44" s="14"/>
      <c r="D44" s="14"/>
      <c r="E44" s="14"/>
    </row>
    <row r="45" spans="2:15">
      <c r="B45" t="s">
        <v>398</v>
      </c>
      <c r="C45" s="14"/>
      <c r="D45" s="14"/>
      <c r="E45" s="14"/>
    </row>
    <row r="46" spans="2:15">
      <c r="B46" t="s">
        <v>399</v>
      </c>
      <c r="C46" s="14"/>
      <c r="D46" s="14"/>
      <c r="E46" s="14"/>
    </row>
    <row r="47" spans="2:15">
      <c r="B47" t="s">
        <v>400</v>
      </c>
      <c r="C47" s="14"/>
      <c r="D47" s="14"/>
      <c r="E47" s="14"/>
    </row>
    <row r="48" spans="2:15">
      <c r="C48" s="14"/>
      <c r="D48" s="14"/>
      <c r="E48" s="14"/>
    </row>
    <row r="49" spans="3:5">
      <c r="C49" s="14"/>
      <c r="D49" s="14"/>
      <c r="E49" s="14"/>
    </row>
    <row r="50" spans="3:5">
      <c r="C50" s="14"/>
      <c r="D50" s="14"/>
      <c r="E50" s="14"/>
    </row>
    <row r="51" spans="3:5">
      <c r="C51" s="14"/>
      <c r="D51" s="14"/>
      <c r="E51" s="14"/>
    </row>
    <row r="52" spans="3:5">
      <c r="C52" s="14"/>
      <c r="D52" s="14"/>
      <c r="E52" s="14"/>
    </row>
    <row r="53" spans="3:5">
      <c r="C53" s="14"/>
      <c r="D53" s="14"/>
      <c r="E53" s="14"/>
    </row>
    <row r="54" spans="3:5">
      <c r="C54" s="14"/>
      <c r="D54" s="14"/>
      <c r="E54" s="14"/>
    </row>
    <row r="55" spans="3:5">
      <c r="C55" s="14"/>
      <c r="D55" s="14"/>
      <c r="E55" s="14"/>
    </row>
    <row r="56" spans="3:5">
      <c r="C56" s="14"/>
      <c r="D56" s="14"/>
      <c r="E56" s="14"/>
    </row>
    <row r="57" spans="3:5">
      <c r="C57" s="14"/>
      <c r="D57" s="14"/>
      <c r="E57" s="14"/>
    </row>
    <row r="58" spans="3:5">
      <c r="C58" s="14"/>
      <c r="D58" s="14"/>
      <c r="E58" s="14"/>
    </row>
    <row r="59" spans="3:5">
      <c r="C59" s="14"/>
      <c r="D59" s="14"/>
      <c r="E59" s="14"/>
    </row>
    <row r="60" spans="3:5">
      <c r="C60" s="14"/>
      <c r="D60" s="14"/>
      <c r="E60" s="14"/>
    </row>
    <row r="61" spans="3:5">
      <c r="C61" s="14"/>
      <c r="D61" s="14"/>
      <c r="E61" s="14"/>
    </row>
    <row r="62" spans="3:5">
      <c r="C62" s="14"/>
      <c r="D62" s="14"/>
      <c r="E62" s="14"/>
    </row>
    <row r="63" spans="3:5">
      <c r="C63" s="14"/>
      <c r="D63" s="14"/>
      <c r="E63" s="14"/>
    </row>
    <row r="64" spans="3:5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2:5">
      <c r="C289" s="14"/>
      <c r="D289" s="14"/>
      <c r="E289" s="14"/>
    </row>
    <row r="290" spans="2:5">
      <c r="C290" s="14"/>
      <c r="D290" s="14"/>
      <c r="E290" s="14"/>
    </row>
    <row r="291" spans="2:5">
      <c r="C291" s="14"/>
      <c r="D291" s="14"/>
      <c r="E291" s="14"/>
    </row>
    <row r="292" spans="2:5">
      <c r="C292" s="14"/>
      <c r="D292" s="14"/>
      <c r="E292" s="14"/>
    </row>
    <row r="293" spans="2:5">
      <c r="C293" s="14"/>
      <c r="D293" s="14"/>
      <c r="E293" s="14"/>
    </row>
    <row r="294" spans="2:5">
      <c r="C294" s="14"/>
      <c r="D294" s="14"/>
      <c r="E294" s="14"/>
    </row>
    <row r="295" spans="2:5">
      <c r="B295" s="14"/>
      <c r="C295" s="14"/>
      <c r="D295" s="14"/>
      <c r="E295" s="14"/>
    </row>
    <row r="296" spans="2:5">
      <c r="B296" s="14"/>
      <c r="C296" s="14"/>
      <c r="D296" s="14"/>
      <c r="E296" s="14"/>
    </row>
    <row r="297" spans="2:5">
      <c r="B297" s="17"/>
      <c r="C297" s="14"/>
      <c r="D297" s="14"/>
      <c r="E297" s="14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G22" sqref="G22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7109375" style="14" customWidth="1"/>
    <col min="14" max="14" width="7.140625" style="14" customWidth="1"/>
    <col min="15" max="15" width="6" style="14" customWidth="1"/>
    <col min="16" max="16" width="7.85546875" style="14" customWidth="1"/>
    <col min="17" max="17" width="8.140625" style="14" customWidth="1"/>
    <col min="18" max="18" width="6.28515625" style="14" customWidth="1"/>
    <col min="19" max="19" width="8" style="14" customWidth="1"/>
    <col min="20" max="20" width="8.7109375" style="14" customWidth="1"/>
    <col min="21" max="21" width="10" style="14" customWidth="1"/>
    <col min="22" max="22" width="9.5703125" style="14" customWidth="1"/>
    <col min="23" max="23" width="6.140625" style="14" customWidth="1"/>
    <col min="24" max="25" width="5.7109375" style="14" customWidth="1"/>
    <col min="26" max="26" width="6.85546875" style="14" customWidth="1"/>
    <col min="27" max="27" width="6.42578125" style="14" customWidth="1"/>
    <col min="28" max="28" width="6.7109375" style="14" customWidth="1"/>
    <col min="29" max="29" width="7.28515625" style="14" customWidth="1"/>
    <col min="30" max="41" width="5.7109375" style="14" customWidth="1"/>
    <col min="42" max="16384" width="9.140625" style="14"/>
  </cols>
  <sheetData>
    <row r="1" spans="2:60">
      <c r="B1" s="2" t="s">
        <v>0</v>
      </c>
      <c r="C1" t="s">
        <v>195</v>
      </c>
    </row>
    <row r="2" spans="2:60">
      <c r="B2" s="2" t="s">
        <v>1</v>
      </c>
    </row>
    <row r="3" spans="2:60">
      <c r="B3" s="2" t="s">
        <v>2</v>
      </c>
      <c r="C3" t="s">
        <v>196</v>
      </c>
    </row>
    <row r="4" spans="2:60">
      <c r="B4" s="2" t="s">
        <v>3</v>
      </c>
    </row>
    <row r="6" spans="2:60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1"/>
      <c r="L6" s="112"/>
    </row>
    <row r="7" spans="2:60" ht="26.25" customHeight="1">
      <c r="B7" s="110" t="s">
        <v>93</v>
      </c>
      <c r="C7" s="111"/>
      <c r="D7" s="111"/>
      <c r="E7" s="111"/>
      <c r="F7" s="111"/>
      <c r="G7" s="111"/>
      <c r="H7" s="111"/>
      <c r="I7" s="111"/>
      <c r="J7" s="111"/>
      <c r="K7" s="111"/>
      <c r="L7" s="112"/>
      <c r="BH7" s="17"/>
    </row>
    <row r="8" spans="2:60" s="17" customFormat="1" ht="63">
      <c r="B8" s="4" t="s">
        <v>94</v>
      </c>
      <c r="C8" s="26" t="s">
        <v>47</v>
      </c>
      <c r="D8" s="26" t="s">
        <v>68</v>
      </c>
      <c r="E8" s="26" t="s">
        <v>82</v>
      </c>
      <c r="F8" s="26" t="s">
        <v>51</v>
      </c>
      <c r="G8" s="26" t="s">
        <v>185</v>
      </c>
      <c r="H8" s="26" t="s">
        <v>186</v>
      </c>
      <c r="I8" s="26" t="s">
        <v>54</v>
      </c>
      <c r="J8" s="26" t="s">
        <v>71</v>
      </c>
      <c r="K8" s="26" t="s">
        <v>55</v>
      </c>
      <c r="L8" s="26" t="s">
        <v>181</v>
      </c>
      <c r="BD8" s="14"/>
      <c r="BE8" s="14"/>
    </row>
    <row r="9" spans="2:60" s="17" customFormat="1" ht="20.25">
      <c r="B9" s="18"/>
      <c r="C9" s="19"/>
      <c r="D9" s="19"/>
      <c r="E9" s="19"/>
      <c r="F9" s="19"/>
      <c r="G9" s="19" t="s">
        <v>182</v>
      </c>
      <c r="H9" s="19"/>
      <c r="I9" s="19" t="s">
        <v>6</v>
      </c>
      <c r="J9" s="19" t="s">
        <v>7</v>
      </c>
      <c r="K9" s="29" t="s">
        <v>7</v>
      </c>
      <c r="L9" s="43" t="s">
        <v>7</v>
      </c>
      <c r="BC9" s="14"/>
      <c r="BD9" s="14"/>
      <c r="BE9" s="14"/>
      <c r="BG9" s="21"/>
    </row>
    <row r="10" spans="2:60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57</v>
      </c>
      <c r="G10" s="6" t="s">
        <v>58</v>
      </c>
      <c r="H10" s="6" t="s">
        <v>59</v>
      </c>
      <c r="I10" s="6" t="s">
        <v>60</v>
      </c>
      <c r="J10" s="6" t="s">
        <v>61</v>
      </c>
      <c r="K10" s="32" t="s">
        <v>62</v>
      </c>
      <c r="L10" s="32" t="s">
        <v>63</v>
      </c>
      <c r="BC10" s="14"/>
      <c r="BD10" s="17"/>
      <c r="BE10" s="14"/>
    </row>
    <row r="11" spans="2:60" s="21" customFormat="1" ht="18" customHeight="1">
      <c r="B11" s="22" t="s">
        <v>95</v>
      </c>
      <c r="C11" s="6"/>
      <c r="D11" s="6"/>
      <c r="E11" s="6"/>
      <c r="F11" s="6"/>
      <c r="G11" s="73">
        <v>5221976.2</v>
      </c>
      <c r="H11" s="6"/>
      <c r="I11" s="73">
        <v>11854.095258400001</v>
      </c>
      <c r="J11" s="23"/>
      <c r="K11" s="74">
        <v>1</v>
      </c>
      <c r="L11" s="74">
        <v>5.0000000000000001E-4</v>
      </c>
      <c r="BC11" s="14"/>
      <c r="BD11" s="17"/>
      <c r="BE11" s="14"/>
      <c r="BG11" s="14"/>
    </row>
    <row r="12" spans="2:60">
      <c r="B12" s="77" t="s">
        <v>203</v>
      </c>
      <c r="D12" s="14"/>
      <c r="E12" s="14"/>
      <c r="G12" s="79">
        <v>5221976.2</v>
      </c>
      <c r="I12" s="79">
        <v>11854.095258400001</v>
      </c>
      <c r="K12" s="78">
        <v>1</v>
      </c>
      <c r="L12" s="78">
        <v>5.0000000000000001E-4</v>
      </c>
    </row>
    <row r="13" spans="2:60">
      <c r="B13" s="77" t="s">
        <v>3036</v>
      </c>
      <c r="D13" s="14"/>
      <c r="E13" s="14"/>
      <c r="G13" s="79">
        <v>5221976.2</v>
      </c>
      <c r="I13" s="79">
        <v>11854.095258400001</v>
      </c>
      <c r="K13" s="78">
        <v>1</v>
      </c>
      <c r="L13" s="78">
        <v>5.0000000000000001E-4</v>
      </c>
    </row>
    <row r="14" spans="2:60">
      <c r="B14" t="s">
        <v>3037</v>
      </c>
      <c r="C14" t="s">
        <v>3038</v>
      </c>
      <c r="D14" t="s">
        <v>98</v>
      </c>
      <c r="E14" t="s">
        <v>2252</v>
      </c>
      <c r="F14" t="s">
        <v>100</v>
      </c>
      <c r="G14" s="75">
        <v>88800</v>
      </c>
      <c r="H14" s="75">
        <v>59</v>
      </c>
      <c r="I14" s="75">
        <v>52.392000000000003</v>
      </c>
      <c r="J14" s="76">
        <v>1.7000000000000001E-2</v>
      </c>
      <c r="K14" s="76">
        <v>4.4000000000000003E-3</v>
      </c>
      <c r="L14" s="76">
        <v>0</v>
      </c>
    </row>
    <row r="15" spans="2:60">
      <c r="B15" t="s">
        <v>3039</v>
      </c>
      <c r="C15" t="s">
        <v>3040</v>
      </c>
      <c r="D15" t="s">
        <v>98</v>
      </c>
      <c r="E15" t="s">
        <v>885</v>
      </c>
      <c r="F15" t="s">
        <v>100</v>
      </c>
      <c r="G15" s="75">
        <v>4015</v>
      </c>
      <c r="H15" s="75">
        <v>917.9</v>
      </c>
      <c r="I15" s="75">
        <v>36.853684999999999</v>
      </c>
      <c r="J15" s="76">
        <v>1.04E-2</v>
      </c>
      <c r="K15" s="76">
        <v>3.0999999999999999E-3</v>
      </c>
      <c r="L15" s="76">
        <v>0</v>
      </c>
    </row>
    <row r="16" spans="2:60">
      <c r="B16" t="s">
        <v>3041</v>
      </c>
      <c r="C16" t="s">
        <v>3042</v>
      </c>
      <c r="D16" t="s">
        <v>98</v>
      </c>
      <c r="E16" t="s">
        <v>762</v>
      </c>
      <c r="F16" t="s">
        <v>100</v>
      </c>
      <c r="G16" s="75">
        <v>219000</v>
      </c>
      <c r="H16" s="75">
        <v>1920</v>
      </c>
      <c r="I16" s="75">
        <v>4204.8</v>
      </c>
      <c r="J16" s="76">
        <v>0.1095</v>
      </c>
      <c r="K16" s="76">
        <v>0.35470000000000002</v>
      </c>
      <c r="L16" s="76">
        <v>2.0000000000000001E-4</v>
      </c>
    </row>
    <row r="17" spans="2:12">
      <c r="B17" t="s">
        <v>3043</v>
      </c>
      <c r="C17" t="s">
        <v>3044</v>
      </c>
      <c r="D17" t="s">
        <v>98</v>
      </c>
      <c r="E17" t="s">
        <v>762</v>
      </c>
      <c r="F17" t="s">
        <v>100</v>
      </c>
      <c r="G17" s="75">
        <v>100975</v>
      </c>
      <c r="H17" s="75">
        <v>205</v>
      </c>
      <c r="I17" s="75">
        <v>206.99875</v>
      </c>
      <c r="J17" s="76">
        <v>8.2000000000000007E-3</v>
      </c>
      <c r="K17" s="76">
        <v>1.7500000000000002E-2</v>
      </c>
      <c r="L17" s="76">
        <v>0</v>
      </c>
    </row>
    <row r="18" spans="2:12">
      <c r="B18" t="s">
        <v>3045</v>
      </c>
      <c r="C18" t="s">
        <v>3046</v>
      </c>
      <c r="D18" t="s">
        <v>98</v>
      </c>
      <c r="E18" t="s">
        <v>2086</v>
      </c>
      <c r="F18" t="s">
        <v>100</v>
      </c>
      <c r="G18" s="75">
        <v>66667</v>
      </c>
      <c r="H18" s="75">
        <v>22.9</v>
      </c>
      <c r="I18" s="75">
        <v>15.266743</v>
      </c>
      <c r="J18" s="76">
        <v>2.8899999999999999E-2</v>
      </c>
      <c r="K18" s="76">
        <v>1.2999999999999999E-3</v>
      </c>
      <c r="L18" s="76">
        <v>0</v>
      </c>
    </row>
    <row r="19" spans="2:12">
      <c r="B19" t="s">
        <v>3047</v>
      </c>
      <c r="C19" t="s">
        <v>3048</v>
      </c>
      <c r="D19" t="s">
        <v>98</v>
      </c>
      <c r="E19" t="s">
        <v>2086</v>
      </c>
      <c r="F19" t="s">
        <v>100</v>
      </c>
      <c r="G19" s="75">
        <v>41449.199999999997</v>
      </c>
      <c r="H19" s="75">
        <v>15.4</v>
      </c>
      <c r="I19" s="75">
        <v>6.3831768000000002</v>
      </c>
      <c r="J19" s="76">
        <v>2.3E-2</v>
      </c>
      <c r="K19" s="76">
        <v>5.0000000000000001E-4</v>
      </c>
      <c r="L19" s="76">
        <v>0</v>
      </c>
    </row>
    <row r="20" spans="2:12">
      <c r="B20" t="s">
        <v>3049</v>
      </c>
      <c r="C20" t="s">
        <v>3050</v>
      </c>
      <c r="D20" t="s">
        <v>98</v>
      </c>
      <c r="E20" t="s">
        <v>2086</v>
      </c>
      <c r="F20" t="s">
        <v>100</v>
      </c>
      <c r="G20" s="75">
        <v>770000</v>
      </c>
      <c r="H20" s="75">
        <v>27.1</v>
      </c>
      <c r="I20" s="75">
        <v>208.67</v>
      </c>
      <c r="J20" s="76">
        <v>4.3999999999999997E-2</v>
      </c>
      <c r="K20" s="76">
        <v>1.7600000000000001E-2</v>
      </c>
      <c r="L20" s="76">
        <v>0</v>
      </c>
    </row>
    <row r="21" spans="2:12">
      <c r="B21" t="s">
        <v>3051</v>
      </c>
      <c r="C21" t="s">
        <v>3052</v>
      </c>
      <c r="D21" t="s">
        <v>98</v>
      </c>
      <c r="E21" t="s">
        <v>2086</v>
      </c>
      <c r="F21" t="s">
        <v>100</v>
      </c>
      <c r="G21" s="75">
        <v>969153.33</v>
      </c>
      <c r="H21" s="75">
        <v>9.5</v>
      </c>
      <c r="I21" s="75">
        <v>92.069566350000002</v>
      </c>
      <c r="J21" s="76">
        <v>4.1500000000000002E-2</v>
      </c>
      <c r="K21" s="76">
        <v>7.7999999999999996E-3</v>
      </c>
      <c r="L21" s="76">
        <v>0</v>
      </c>
    </row>
    <row r="22" spans="2:12">
      <c r="B22" t="s">
        <v>3053</v>
      </c>
      <c r="C22" t="s">
        <v>3054</v>
      </c>
      <c r="D22" t="s">
        <v>98</v>
      </c>
      <c r="E22" t="s">
        <v>1980</v>
      </c>
      <c r="F22" t="s">
        <v>104</v>
      </c>
      <c r="G22" s="75">
        <v>151500</v>
      </c>
      <c r="H22" s="75">
        <v>2</v>
      </c>
      <c r="I22" s="75">
        <v>3.03</v>
      </c>
      <c r="J22" s="76">
        <v>4.3900000000000002E-2</v>
      </c>
      <c r="K22" s="76">
        <v>2.9999999999999997E-4</v>
      </c>
      <c r="L22" s="76">
        <v>0</v>
      </c>
    </row>
    <row r="23" spans="2:12">
      <c r="B23" t="s">
        <v>3055</v>
      </c>
      <c r="C23" t="s">
        <v>3056</v>
      </c>
      <c r="D23" t="s">
        <v>98</v>
      </c>
      <c r="E23" t="s">
        <v>1980</v>
      </c>
      <c r="F23" t="s">
        <v>104</v>
      </c>
      <c r="G23" s="75">
        <v>151500</v>
      </c>
      <c r="H23" s="75">
        <v>44.3</v>
      </c>
      <c r="I23" s="75">
        <v>67.114500000000007</v>
      </c>
      <c r="J23" s="76">
        <v>4.3900000000000002E-2</v>
      </c>
      <c r="K23" s="76">
        <v>5.7000000000000002E-3</v>
      </c>
      <c r="L23" s="76">
        <v>0</v>
      </c>
    </row>
    <row r="24" spans="2:12">
      <c r="B24" t="s">
        <v>3057</v>
      </c>
      <c r="C24" t="s">
        <v>3058</v>
      </c>
      <c r="D24" t="s">
        <v>98</v>
      </c>
      <c r="E24" t="s">
        <v>1980</v>
      </c>
      <c r="F24" t="s">
        <v>100</v>
      </c>
      <c r="G24" s="75">
        <v>65217.5</v>
      </c>
      <c r="H24" s="75">
        <v>44.3</v>
      </c>
      <c r="I24" s="75">
        <v>28.8913525</v>
      </c>
      <c r="J24" s="76">
        <v>2.41E-2</v>
      </c>
      <c r="K24" s="76">
        <v>2.3999999999999998E-3</v>
      </c>
      <c r="L24" s="76">
        <v>0</v>
      </c>
    </row>
    <row r="25" spans="2:12">
      <c r="B25" t="s">
        <v>3059</v>
      </c>
      <c r="C25" t="s">
        <v>3060</v>
      </c>
      <c r="D25" t="s">
        <v>98</v>
      </c>
      <c r="E25" t="s">
        <v>646</v>
      </c>
      <c r="F25" t="s">
        <v>100</v>
      </c>
      <c r="G25" s="75">
        <v>240000</v>
      </c>
      <c r="H25" s="75">
        <v>431.6</v>
      </c>
      <c r="I25" s="75">
        <v>1035.8399999999999</v>
      </c>
      <c r="J25" s="76">
        <v>1.9199999999999998E-2</v>
      </c>
      <c r="K25" s="76">
        <v>8.7400000000000005E-2</v>
      </c>
      <c r="L25" s="76">
        <v>0</v>
      </c>
    </row>
    <row r="26" spans="2:12">
      <c r="B26" t="s">
        <v>3061</v>
      </c>
      <c r="C26" t="s">
        <v>3062</v>
      </c>
      <c r="D26" t="s">
        <v>98</v>
      </c>
      <c r="E26" t="s">
        <v>498</v>
      </c>
      <c r="F26" t="s">
        <v>100</v>
      </c>
      <c r="G26" s="75">
        <v>46560</v>
      </c>
      <c r="H26" s="75">
        <v>149.4</v>
      </c>
      <c r="I26" s="75">
        <v>69.560640000000006</v>
      </c>
      <c r="J26" s="76">
        <v>6.4999999999999997E-3</v>
      </c>
      <c r="K26" s="76">
        <v>5.8999999999999999E-3</v>
      </c>
      <c r="L26" s="76">
        <v>0</v>
      </c>
    </row>
    <row r="27" spans="2:12">
      <c r="B27" t="s">
        <v>3063</v>
      </c>
      <c r="C27" t="s">
        <v>3064</v>
      </c>
      <c r="D27" t="s">
        <v>98</v>
      </c>
      <c r="E27" t="s">
        <v>498</v>
      </c>
      <c r="F27" t="s">
        <v>100</v>
      </c>
      <c r="G27" s="75">
        <v>5550.92</v>
      </c>
      <c r="H27" s="75">
        <v>10660</v>
      </c>
      <c r="I27" s="75">
        <v>591.728072</v>
      </c>
      <c r="J27" s="76">
        <v>4.1999999999999997E-3</v>
      </c>
      <c r="K27" s="76">
        <v>4.99E-2</v>
      </c>
      <c r="L27" s="76">
        <v>0</v>
      </c>
    </row>
    <row r="28" spans="2:12">
      <c r="B28" t="s">
        <v>3065</v>
      </c>
      <c r="C28" t="s">
        <v>3066</v>
      </c>
      <c r="D28" t="s">
        <v>98</v>
      </c>
      <c r="E28" t="s">
        <v>498</v>
      </c>
      <c r="F28" t="s">
        <v>100</v>
      </c>
      <c r="G28" s="75">
        <v>195675</v>
      </c>
      <c r="H28" s="75">
        <v>484.5</v>
      </c>
      <c r="I28" s="75">
        <v>948.04537500000004</v>
      </c>
      <c r="J28" s="76">
        <v>1.8800000000000001E-2</v>
      </c>
      <c r="K28" s="76">
        <v>0.08</v>
      </c>
      <c r="L28" s="76">
        <v>0</v>
      </c>
    </row>
    <row r="29" spans="2:12">
      <c r="B29" t="s">
        <v>3067</v>
      </c>
      <c r="C29" t="s">
        <v>3068</v>
      </c>
      <c r="D29" t="s">
        <v>98</v>
      </c>
      <c r="E29" t="s">
        <v>498</v>
      </c>
      <c r="F29" t="s">
        <v>100</v>
      </c>
      <c r="G29" s="75">
        <v>270000</v>
      </c>
      <c r="H29" s="75">
        <v>39.299999999999997</v>
      </c>
      <c r="I29" s="75">
        <v>106.11</v>
      </c>
      <c r="J29" s="76">
        <v>1.15E-2</v>
      </c>
      <c r="K29" s="76">
        <v>8.9999999999999993E-3</v>
      </c>
      <c r="L29" s="76">
        <v>0</v>
      </c>
    </row>
    <row r="30" spans="2:12">
      <c r="B30" t="s">
        <v>3069</v>
      </c>
      <c r="C30" t="s">
        <v>3070</v>
      </c>
      <c r="D30" t="s">
        <v>98</v>
      </c>
      <c r="E30" t="s">
        <v>2464</v>
      </c>
      <c r="F30" t="s">
        <v>100</v>
      </c>
      <c r="G30" s="75">
        <v>60166</v>
      </c>
      <c r="H30" s="75">
        <v>208.6</v>
      </c>
      <c r="I30" s="75">
        <v>125.506276</v>
      </c>
      <c r="J30" s="76">
        <v>6.13E-2</v>
      </c>
      <c r="K30" s="76">
        <v>1.06E-2</v>
      </c>
      <c r="L30" s="76">
        <v>0</v>
      </c>
    </row>
    <row r="31" spans="2:12">
      <c r="B31" t="s">
        <v>3071</v>
      </c>
      <c r="C31" t="s">
        <v>3072</v>
      </c>
      <c r="D31" t="s">
        <v>98</v>
      </c>
      <c r="E31" t="s">
        <v>123</v>
      </c>
      <c r="F31" t="s">
        <v>100</v>
      </c>
      <c r="G31" s="75">
        <v>2531.25</v>
      </c>
      <c r="H31" s="75">
        <v>549.5</v>
      </c>
      <c r="I31" s="75">
        <v>13.909218750000001</v>
      </c>
      <c r="J31" s="76">
        <v>3.5999999999999999E-3</v>
      </c>
      <c r="K31" s="76">
        <v>1.1999999999999999E-3</v>
      </c>
      <c r="L31" s="76">
        <v>0</v>
      </c>
    </row>
    <row r="32" spans="2:12">
      <c r="B32" t="s">
        <v>3073</v>
      </c>
      <c r="C32" t="s">
        <v>3074</v>
      </c>
      <c r="D32" t="s">
        <v>98</v>
      </c>
      <c r="E32" t="s">
        <v>123</v>
      </c>
      <c r="F32" t="s">
        <v>100</v>
      </c>
      <c r="G32" s="75">
        <v>583375</v>
      </c>
      <c r="H32" s="75">
        <v>97.3</v>
      </c>
      <c r="I32" s="75">
        <v>567.623875</v>
      </c>
      <c r="J32" s="76">
        <v>2.1100000000000001E-2</v>
      </c>
      <c r="K32" s="76">
        <v>4.7899999999999998E-2</v>
      </c>
      <c r="L32" s="76">
        <v>0</v>
      </c>
    </row>
    <row r="33" spans="2:12">
      <c r="B33" t="s">
        <v>3075</v>
      </c>
      <c r="C33" t="s">
        <v>3076</v>
      </c>
      <c r="D33" t="s">
        <v>98</v>
      </c>
      <c r="E33" t="s">
        <v>639</v>
      </c>
      <c r="F33" t="s">
        <v>100</v>
      </c>
      <c r="G33" s="75">
        <v>75550</v>
      </c>
      <c r="H33" s="75">
        <v>149.6</v>
      </c>
      <c r="I33" s="75">
        <v>113.0228</v>
      </c>
      <c r="J33" s="76">
        <v>2.9000000000000001E-2</v>
      </c>
      <c r="K33" s="76">
        <v>9.4999999999999998E-3</v>
      </c>
      <c r="L33" s="76">
        <v>0</v>
      </c>
    </row>
    <row r="34" spans="2:12">
      <c r="B34" t="s">
        <v>3077</v>
      </c>
      <c r="C34" t="s">
        <v>3078</v>
      </c>
      <c r="D34" t="s">
        <v>98</v>
      </c>
      <c r="E34" t="s">
        <v>127</v>
      </c>
      <c r="F34" t="s">
        <v>100</v>
      </c>
      <c r="G34" s="75">
        <v>19625</v>
      </c>
      <c r="H34" s="75">
        <v>130</v>
      </c>
      <c r="I34" s="75">
        <v>25.512499999999999</v>
      </c>
      <c r="J34" s="76">
        <v>1.5100000000000001E-2</v>
      </c>
      <c r="K34" s="76">
        <v>2.2000000000000001E-3</v>
      </c>
      <c r="L34" s="76">
        <v>0</v>
      </c>
    </row>
    <row r="35" spans="2:12">
      <c r="B35" t="s">
        <v>3079</v>
      </c>
      <c r="C35" t="s">
        <v>3080</v>
      </c>
      <c r="D35" t="s">
        <v>98</v>
      </c>
      <c r="E35" t="s">
        <v>127</v>
      </c>
      <c r="F35" t="s">
        <v>100</v>
      </c>
      <c r="G35" s="75">
        <v>12000</v>
      </c>
      <c r="H35" s="75">
        <v>69.900000000000006</v>
      </c>
      <c r="I35" s="75">
        <v>8.3879999999999999</v>
      </c>
      <c r="J35" s="76">
        <v>8.3000000000000001E-3</v>
      </c>
      <c r="K35" s="76">
        <v>6.9999999999999999E-4</v>
      </c>
      <c r="L35" s="76">
        <v>0</v>
      </c>
    </row>
    <row r="36" spans="2:12">
      <c r="B36" t="s">
        <v>3081</v>
      </c>
      <c r="C36" t="s">
        <v>3082</v>
      </c>
      <c r="D36" t="s">
        <v>98</v>
      </c>
      <c r="E36" t="s">
        <v>127</v>
      </c>
      <c r="F36" t="s">
        <v>100</v>
      </c>
      <c r="G36" s="75">
        <v>18000</v>
      </c>
      <c r="H36" s="75">
        <v>100</v>
      </c>
      <c r="I36" s="75">
        <v>18</v>
      </c>
      <c r="J36" s="76">
        <v>8.3000000000000001E-3</v>
      </c>
      <c r="K36" s="76">
        <v>1.5E-3</v>
      </c>
      <c r="L36" s="76">
        <v>0</v>
      </c>
    </row>
    <row r="37" spans="2:12">
      <c r="B37" t="s">
        <v>3083</v>
      </c>
      <c r="C37" t="s">
        <v>3084</v>
      </c>
      <c r="D37" t="s">
        <v>98</v>
      </c>
      <c r="E37" t="s">
        <v>127</v>
      </c>
      <c r="F37" t="s">
        <v>100</v>
      </c>
      <c r="G37" s="75">
        <v>62830</v>
      </c>
      <c r="H37" s="75">
        <v>139.69999999999999</v>
      </c>
      <c r="I37" s="75">
        <v>87.773510000000002</v>
      </c>
      <c r="J37" s="76">
        <v>1.2200000000000001E-2</v>
      </c>
      <c r="K37" s="76">
        <v>7.4000000000000003E-3</v>
      </c>
      <c r="L37" s="76">
        <v>0</v>
      </c>
    </row>
    <row r="38" spans="2:12">
      <c r="B38" t="s">
        <v>3085</v>
      </c>
      <c r="C38" t="s">
        <v>3086</v>
      </c>
      <c r="D38" t="s">
        <v>98</v>
      </c>
      <c r="E38" t="s">
        <v>127</v>
      </c>
      <c r="F38" t="s">
        <v>100</v>
      </c>
      <c r="G38" s="75">
        <v>113450</v>
      </c>
      <c r="H38" s="75">
        <v>699</v>
      </c>
      <c r="I38" s="75">
        <v>793.01549999999997</v>
      </c>
      <c r="J38" s="76">
        <v>4.4999999999999998E-2</v>
      </c>
      <c r="K38" s="76">
        <v>6.6900000000000001E-2</v>
      </c>
      <c r="L38" s="76">
        <v>0</v>
      </c>
    </row>
    <row r="39" spans="2:12">
      <c r="B39" t="s">
        <v>3087</v>
      </c>
      <c r="C39" t="s">
        <v>3088</v>
      </c>
      <c r="D39" t="s">
        <v>98</v>
      </c>
      <c r="E39" t="s">
        <v>127</v>
      </c>
      <c r="F39" t="s">
        <v>104</v>
      </c>
      <c r="G39" s="75">
        <v>379108</v>
      </c>
      <c r="H39" s="75">
        <v>125.9</v>
      </c>
      <c r="I39" s="75">
        <v>477.29697199999998</v>
      </c>
      <c r="J39" s="76">
        <v>2.53E-2</v>
      </c>
      <c r="K39" s="76">
        <v>4.0300000000000002E-2</v>
      </c>
      <c r="L39" s="76">
        <v>0</v>
      </c>
    </row>
    <row r="40" spans="2:12">
      <c r="B40" t="s">
        <v>3089</v>
      </c>
      <c r="C40" t="s">
        <v>3090</v>
      </c>
      <c r="D40" t="s">
        <v>98</v>
      </c>
      <c r="E40" t="s">
        <v>127</v>
      </c>
      <c r="F40" t="s">
        <v>100</v>
      </c>
      <c r="G40" s="75">
        <v>387900</v>
      </c>
      <c r="H40" s="75">
        <v>334.1</v>
      </c>
      <c r="I40" s="75">
        <v>1295.9739</v>
      </c>
      <c r="J40" s="76">
        <v>7.0699999999999999E-2</v>
      </c>
      <c r="K40" s="76">
        <v>0.10929999999999999</v>
      </c>
      <c r="L40" s="76">
        <v>1E-4</v>
      </c>
    </row>
    <row r="41" spans="2:12">
      <c r="B41" t="s">
        <v>3091</v>
      </c>
      <c r="C41" t="s">
        <v>3092</v>
      </c>
      <c r="D41" t="s">
        <v>98</v>
      </c>
      <c r="E41" t="s">
        <v>127</v>
      </c>
      <c r="F41" t="s">
        <v>100</v>
      </c>
      <c r="G41" s="75">
        <v>8487</v>
      </c>
      <c r="H41" s="75">
        <v>222</v>
      </c>
      <c r="I41" s="75">
        <v>18.841139999999999</v>
      </c>
      <c r="J41" s="76">
        <v>1.1599999999999999E-2</v>
      </c>
      <c r="K41" s="76">
        <v>1.6000000000000001E-3</v>
      </c>
      <c r="L41" s="76">
        <v>0</v>
      </c>
    </row>
    <row r="42" spans="2:12">
      <c r="B42" t="s">
        <v>3093</v>
      </c>
      <c r="C42" t="s">
        <v>3094</v>
      </c>
      <c r="D42" t="s">
        <v>98</v>
      </c>
      <c r="E42" t="s">
        <v>127</v>
      </c>
      <c r="F42" t="s">
        <v>100</v>
      </c>
      <c r="G42" s="75">
        <v>22550</v>
      </c>
      <c r="H42" s="75">
        <v>209.1</v>
      </c>
      <c r="I42" s="75">
        <v>47.152050000000003</v>
      </c>
      <c r="J42" s="76">
        <v>2.2100000000000002E-2</v>
      </c>
      <c r="K42" s="76">
        <v>4.0000000000000001E-3</v>
      </c>
      <c r="L42" s="76">
        <v>0</v>
      </c>
    </row>
    <row r="43" spans="2:12">
      <c r="B43" t="s">
        <v>3095</v>
      </c>
      <c r="C43" t="s">
        <v>3096</v>
      </c>
      <c r="D43" t="s">
        <v>98</v>
      </c>
      <c r="E43" t="s">
        <v>127</v>
      </c>
      <c r="F43" t="s">
        <v>100</v>
      </c>
      <c r="G43" s="75">
        <v>45300</v>
      </c>
      <c r="H43" s="75">
        <v>800</v>
      </c>
      <c r="I43" s="75">
        <v>362.4</v>
      </c>
      <c r="J43" s="76">
        <v>2.5000000000000001E-2</v>
      </c>
      <c r="K43" s="76">
        <v>3.0599999999999999E-2</v>
      </c>
      <c r="L43" s="76">
        <v>0</v>
      </c>
    </row>
    <row r="44" spans="2:12">
      <c r="B44" t="s">
        <v>3097</v>
      </c>
      <c r="C44" t="s">
        <v>3098</v>
      </c>
      <c r="D44" t="s">
        <v>98</v>
      </c>
      <c r="E44" t="s">
        <v>127</v>
      </c>
      <c r="F44" t="s">
        <v>100</v>
      </c>
      <c r="G44" s="75">
        <v>45041</v>
      </c>
      <c r="H44" s="75">
        <v>501.6</v>
      </c>
      <c r="I44" s="75">
        <v>225.925656</v>
      </c>
      <c r="J44" s="76">
        <v>3.6299999999999999E-2</v>
      </c>
      <c r="K44" s="76">
        <v>1.9099999999999999E-2</v>
      </c>
      <c r="L44" s="76">
        <v>0</v>
      </c>
    </row>
    <row r="45" spans="2:12">
      <c r="B45" s="77" t="s">
        <v>262</v>
      </c>
      <c r="D45" s="14"/>
      <c r="E45" s="14"/>
      <c r="G45" s="79">
        <v>0</v>
      </c>
      <c r="I45" s="79">
        <v>0</v>
      </c>
      <c r="K45" s="78">
        <v>0</v>
      </c>
      <c r="L45" s="78">
        <v>0</v>
      </c>
    </row>
    <row r="46" spans="2:12">
      <c r="B46" s="77" t="s">
        <v>3099</v>
      </c>
      <c r="D46" s="14"/>
      <c r="E46" s="14"/>
      <c r="G46" s="79">
        <v>0</v>
      </c>
      <c r="I46" s="79">
        <v>0</v>
      </c>
      <c r="K46" s="78">
        <v>0</v>
      </c>
      <c r="L46" s="78">
        <v>0</v>
      </c>
    </row>
    <row r="47" spans="2:12">
      <c r="B47" t="s">
        <v>217</v>
      </c>
      <c r="C47" t="s">
        <v>217</v>
      </c>
      <c r="D47" s="14"/>
      <c r="E47" t="s">
        <v>217</v>
      </c>
      <c r="F47" t="s">
        <v>217</v>
      </c>
      <c r="G47" s="75">
        <v>0</v>
      </c>
      <c r="H47" s="75">
        <v>0</v>
      </c>
      <c r="I47" s="75">
        <v>0</v>
      </c>
      <c r="J47" s="76">
        <v>0</v>
      </c>
      <c r="K47" s="76">
        <v>0</v>
      </c>
      <c r="L47" s="76">
        <v>0</v>
      </c>
    </row>
    <row r="48" spans="2:12">
      <c r="B48" t="s">
        <v>264</v>
      </c>
      <c r="D48" s="14"/>
      <c r="E48" s="14"/>
    </row>
    <row r="49" spans="2:5">
      <c r="B49" t="s">
        <v>398</v>
      </c>
      <c r="D49" s="14"/>
      <c r="E49" s="14"/>
    </row>
    <row r="50" spans="2:5">
      <c r="B50" t="s">
        <v>399</v>
      </c>
      <c r="D50" s="14"/>
      <c r="E50" s="14"/>
    </row>
    <row r="51" spans="2:5">
      <c r="B51" t="s">
        <v>400</v>
      </c>
      <c r="D51" s="14"/>
      <c r="E51" s="14"/>
    </row>
    <row r="52" spans="2:5">
      <c r="D52" s="14"/>
      <c r="E52" s="14"/>
    </row>
    <row r="53" spans="2:5">
      <c r="D53" s="14"/>
      <c r="E53" s="14"/>
    </row>
    <row r="54" spans="2:5">
      <c r="D54" s="14"/>
      <c r="E54" s="14"/>
    </row>
    <row r="55" spans="2:5">
      <c r="D55" s="14"/>
      <c r="E55" s="14"/>
    </row>
    <row r="56" spans="2:5">
      <c r="D56" s="14"/>
      <c r="E56" s="14"/>
    </row>
    <row r="57" spans="2:5">
      <c r="D57" s="14"/>
      <c r="E57" s="14"/>
    </row>
    <row r="58" spans="2:5">
      <c r="D58" s="14"/>
      <c r="E58" s="14"/>
    </row>
    <row r="59" spans="2:5">
      <c r="D59" s="14"/>
      <c r="E59" s="14"/>
    </row>
    <row r="60" spans="2:5">
      <c r="D60" s="14"/>
      <c r="E60" s="14"/>
    </row>
    <row r="61" spans="2:5">
      <c r="D61" s="14"/>
      <c r="E61" s="14"/>
    </row>
    <row r="62" spans="2:5">
      <c r="D62" s="14"/>
      <c r="E62" s="14"/>
    </row>
    <row r="63" spans="2:5">
      <c r="D63" s="14"/>
      <c r="E63" s="14"/>
    </row>
    <row r="64" spans="2:5">
      <c r="D64" s="14"/>
      <c r="E64" s="14"/>
    </row>
    <row r="65" spans="4:5">
      <c r="D65" s="14"/>
      <c r="E65" s="14"/>
    </row>
    <row r="66" spans="4:5">
      <c r="D66" s="14"/>
      <c r="E66" s="14"/>
    </row>
    <row r="67" spans="4:5">
      <c r="D67" s="14"/>
      <c r="E67" s="14"/>
    </row>
    <row r="68" spans="4:5">
      <c r="D68" s="14"/>
      <c r="E68" s="14"/>
    </row>
    <row r="69" spans="4:5">
      <c r="D69" s="14"/>
      <c r="E69" s="14"/>
    </row>
    <row r="70" spans="4:5">
      <c r="D70" s="14"/>
      <c r="E70" s="14"/>
    </row>
    <row r="71" spans="4:5">
      <c r="D71" s="14"/>
      <c r="E71" s="14"/>
    </row>
    <row r="72" spans="4:5">
      <c r="D72" s="14"/>
      <c r="E72" s="14"/>
    </row>
    <row r="73" spans="4:5">
      <c r="D73" s="14"/>
      <c r="E73" s="14"/>
    </row>
    <row r="74" spans="4:5">
      <c r="D74" s="14"/>
      <c r="E74" s="14"/>
    </row>
    <row r="75" spans="4:5">
      <c r="D75" s="14"/>
      <c r="E75" s="14"/>
    </row>
    <row r="76" spans="4:5">
      <c r="D76" s="14"/>
      <c r="E76" s="14"/>
    </row>
    <row r="77" spans="4:5">
      <c r="D77" s="14"/>
      <c r="E77" s="14"/>
    </row>
    <row r="78" spans="4:5">
      <c r="D78" s="14"/>
      <c r="E78" s="14"/>
    </row>
    <row r="79" spans="4:5">
      <c r="D79" s="14"/>
      <c r="E79" s="14"/>
    </row>
    <row r="80" spans="4:5">
      <c r="D80" s="14"/>
      <c r="E80" s="14"/>
    </row>
    <row r="81" spans="4:5">
      <c r="D81" s="14"/>
      <c r="E81" s="14"/>
    </row>
    <row r="82" spans="4:5">
      <c r="D82" s="14"/>
      <c r="E82" s="14"/>
    </row>
    <row r="83" spans="4:5">
      <c r="D83" s="14"/>
      <c r="E83" s="14"/>
    </row>
    <row r="84" spans="4:5">
      <c r="D84" s="14"/>
      <c r="E84" s="14"/>
    </row>
    <row r="85" spans="4:5">
      <c r="D85" s="14"/>
      <c r="E85" s="14"/>
    </row>
    <row r="86" spans="4:5">
      <c r="D86" s="14"/>
      <c r="E86" s="14"/>
    </row>
    <row r="87" spans="4:5">
      <c r="D87" s="14"/>
      <c r="E87" s="14"/>
    </row>
    <row r="88" spans="4:5">
      <c r="D88" s="14"/>
      <c r="E88" s="14"/>
    </row>
    <row r="89" spans="4:5">
      <c r="D89" s="14"/>
      <c r="E89" s="14"/>
    </row>
    <row r="90" spans="4:5">
      <c r="D90" s="14"/>
      <c r="E90" s="14"/>
    </row>
    <row r="91" spans="4:5">
      <c r="D91" s="14"/>
      <c r="E91" s="14"/>
    </row>
    <row r="92" spans="4:5">
      <c r="D92" s="14"/>
      <c r="E92" s="14"/>
    </row>
    <row r="93" spans="4:5">
      <c r="D93" s="14"/>
      <c r="E93" s="14"/>
    </row>
    <row r="94" spans="4:5">
      <c r="D94" s="14"/>
      <c r="E94" s="14"/>
    </row>
    <row r="95" spans="4:5">
      <c r="D95" s="14"/>
      <c r="E95" s="14"/>
    </row>
    <row r="96" spans="4:5">
      <c r="D96" s="14"/>
      <c r="E96" s="14"/>
    </row>
    <row r="97" spans="4:5">
      <c r="D97" s="14"/>
      <c r="E97" s="14"/>
    </row>
    <row r="98" spans="4:5">
      <c r="D98" s="14"/>
      <c r="E98" s="14"/>
    </row>
    <row r="99" spans="4:5">
      <c r="D99" s="14"/>
      <c r="E99" s="14"/>
    </row>
    <row r="100" spans="4:5">
      <c r="D100" s="14"/>
      <c r="E100" s="14"/>
    </row>
    <row r="101" spans="4:5">
      <c r="D101" s="14"/>
      <c r="E101" s="14"/>
    </row>
    <row r="102" spans="4:5">
      <c r="D102" s="14"/>
      <c r="E102" s="14"/>
    </row>
    <row r="103" spans="4:5">
      <c r="D103" s="14"/>
      <c r="E103" s="14"/>
    </row>
    <row r="104" spans="4:5">
      <c r="D104" s="14"/>
      <c r="E104" s="14"/>
    </row>
    <row r="105" spans="4:5">
      <c r="D105" s="14"/>
      <c r="E105" s="14"/>
    </row>
    <row r="106" spans="4:5">
      <c r="D106" s="14"/>
      <c r="E106" s="14"/>
    </row>
    <row r="107" spans="4:5">
      <c r="D107" s="14"/>
      <c r="E107" s="14"/>
    </row>
    <row r="108" spans="4:5">
      <c r="D108" s="14"/>
      <c r="E108" s="14"/>
    </row>
    <row r="109" spans="4:5">
      <c r="D109" s="14"/>
      <c r="E109" s="14"/>
    </row>
    <row r="110" spans="4:5">
      <c r="D110" s="14"/>
      <c r="E110" s="14"/>
    </row>
    <row r="111" spans="4:5">
      <c r="D111" s="14"/>
      <c r="E111" s="14"/>
    </row>
    <row r="112" spans="4:5">
      <c r="D112" s="14"/>
      <c r="E112" s="14"/>
    </row>
    <row r="113" spans="4:5">
      <c r="D113" s="14"/>
      <c r="E113" s="14"/>
    </row>
    <row r="114" spans="4:5">
      <c r="D114" s="14"/>
      <c r="E114" s="14"/>
    </row>
    <row r="115" spans="4:5">
      <c r="D115" s="14"/>
      <c r="E115" s="14"/>
    </row>
    <row r="116" spans="4:5">
      <c r="D116" s="14"/>
      <c r="E116" s="14"/>
    </row>
    <row r="117" spans="4:5">
      <c r="D117" s="14"/>
      <c r="E117" s="14"/>
    </row>
    <row r="118" spans="4:5">
      <c r="D118" s="14"/>
      <c r="E118" s="14"/>
    </row>
    <row r="119" spans="4:5">
      <c r="D119" s="14"/>
      <c r="E119" s="14"/>
    </row>
    <row r="120" spans="4:5">
      <c r="D120" s="14"/>
      <c r="E120" s="14"/>
    </row>
    <row r="121" spans="4:5">
      <c r="D121" s="14"/>
      <c r="E121" s="14"/>
    </row>
    <row r="122" spans="4:5">
      <c r="D122" s="14"/>
      <c r="E122" s="14"/>
    </row>
    <row r="123" spans="4:5">
      <c r="D123" s="14"/>
      <c r="E123" s="14"/>
    </row>
    <row r="124" spans="4:5">
      <c r="D124" s="14"/>
      <c r="E124" s="14"/>
    </row>
    <row r="125" spans="4:5">
      <c r="D125" s="14"/>
      <c r="E125" s="14"/>
    </row>
    <row r="126" spans="4:5">
      <c r="D126" s="14"/>
      <c r="E126" s="14"/>
    </row>
    <row r="127" spans="4:5">
      <c r="D127" s="14"/>
      <c r="E127" s="14"/>
    </row>
    <row r="128" spans="4:5">
      <c r="D128" s="14"/>
      <c r="E128" s="14"/>
    </row>
    <row r="129" spans="4:5">
      <c r="D129" s="14"/>
      <c r="E129" s="14"/>
    </row>
    <row r="130" spans="4:5">
      <c r="D130" s="14"/>
      <c r="E130" s="14"/>
    </row>
    <row r="131" spans="4:5">
      <c r="D131" s="14"/>
      <c r="E131" s="14"/>
    </row>
    <row r="132" spans="4:5">
      <c r="D132" s="14"/>
      <c r="E132" s="14"/>
    </row>
    <row r="133" spans="4:5">
      <c r="D133" s="14"/>
      <c r="E133" s="14"/>
    </row>
    <row r="134" spans="4:5">
      <c r="D134" s="14"/>
      <c r="E134" s="14"/>
    </row>
    <row r="135" spans="4:5">
      <c r="D135" s="14"/>
      <c r="E135" s="14"/>
    </row>
    <row r="136" spans="4:5">
      <c r="D136" s="14"/>
      <c r="E136" s="14"/>
    </row>
    <row r="137" spans="4:5">
      <c r="D137" s="14"/>
      <c r="E137" s="14"/>
    </row>
    <row r="138" spans="4:5">
      <c r="D138" s="14"/>
      <c r="E138" s="14"/>
    </row>
    <row r="139" spans="4:5">
      <c r="D139" s="14"/>
      <c r="E139" s="14"/>
    </row>
    <row r="140" spans="4:5">
      <c r="D140" s="14"/>
      <c r="E140" s="14"/>
    </row>
    <row r="141" spans="4:5">
      <c r="D141" s="14"/>
      <c r="E141" s="14"/>
    </row>
    <row r="142" spans="4:5">
      <c r="D142" s="14"/>
      <c r="E142" s="14"/>
    </row>
    <row r="143" spans="4:5">
      <c r="D143" s="14"/>
      <c r="E143" s="14"/>
    </row>
    <row r="144" spans="4:5">
      <c r="D144" s="14"/>
      <c r="E144" s="14"/>
    </row>
    <row r="145" spans="4:5">
      <c r="D145" s="14"/>
      <c r="E145" s="14"/>
    </row>
    <row r="146" spans="4:5">
      <c r="D146" s="14"/>
      <c r="E146" s="14"/>
    </row>
    <row r="147" spans="4:5">
      <c r="D147" s="14"/>
      <c r="E147" s="14"/>
    </row>
    <row r="148" spans="4:5">
      <c r="D148" s="14"/>
      <c r="E148" s="14"/>
    </row>
    <row r="149" spans="4:5">
      <c r="D149" s="14"/>
      <c r="E149" s="14"/>
    </row>
    <row r="150" spans="4:5">
      <c r="D150" s="14"/>
      <c r="E150" s="14"/>
    </row>
    <row r="151" spans="4:5">
      <c r="D151" s="14"/>
      <c r="E151" s="14"/>
    </row>
    <row r="152" spans="4:5">
      <c r="D152" s="14"/>
      <c r="E152" s="14"/>
    </row>
    <row r="153" spans="4:5">
      <c r="D153" s="14"/>
      <c r="E153" s="14"/>
    </row>
    <row r="154" spans="4:5">
      <c r="D154" s="14"/>
      <c r="E154" s="14"/>
    </row>
    <row r="155" spans="4:5">
      <c r="D155" s="14"/>
      <c r="E155" s="14"/>
    </row>
    <row r="156" spans="4:5">
      <c r="D156" s="14"/>
      <c r="E156" s="14"/>
    </row>
    <row r="157" spans="4:5">
      <c r="D157" s="14"/>
      <c r="E157" s="14"/>
    </row>
    <row r="158" spans="4:5">
      <c r="D158" s="14"/>
      <c r="E158" s="14"/>
    </row>
    <row r="159" spans="4:5">
      <c r="D159" s="14"/>
      <c r="E159" s="14"/>
    </row>
    <row r="160" spans="4:5">
      <c r="D160" s="14"/>
      <c r="E160" s="14"/>
    </row>
    <row r="161" spans="4:5">
      <c r="D161" s="14"/>
      <c r="E161" s="14"/>
    </row>
    <row r="162" spans="4:5">
      <c r="D162" s="14"/>
      <c r="E162" s="14"/>
    </row>
    <row r="163" spans="4:5">
      <c r="D163" s="14"/>
      <c r="E163" s="14"/>
    </row>
    <row r="164" spans="4:5">
      <c r="D164" s="14"/>
      <c r="E164" s="14"/>
    </row>
    <row r="165" spans="4:5">
      <c r="D165" s="14"/>
      <c r="E165" s="14"/>
    </row>
    <row r="166" spans="4:5">
      <c r="D166" s="14"/>
      <c r="E166" s="14"/>
    </row>
    <row r="167" spans="4:5">
      <c r="D167" s="14"/>
      <c r="E167" s="14"/>
    </row>
    <row r="168" spans="4:5">
      <c r="D168" s="14"/>
      <c r="E168" s="14"/>
    </row>
    <row r="169" spans="4:5">
      <c r="D169" s="14"/>
      <c r="E169" s="14"/>
    </row>
    <row r="170" spans="4:5">
      <c r="D170" s="14"/>
      <c r="E170" s="14"/>
    </row>
    <row r="171" spans="4:5">
      <c r="D171" s="14"/>
      <c r="E171" s="14"/>
    </row>
    <row r="172" spans="4:5">
      <c r="D172" s="14"/>
      <c r="E172" s="14"/>
    </row>
    <row r="173" spans="4:5">
      <c r="D173" s="14"/>
      <c r="E173" s="14"/>
    </row>
    <row r="174" spans="4:5">
      <c r="D174" s="14"/>
      <c r="E174" s="14"/>
    </row>
    <row r="175" spans="4:5">
      <c r="D175" s="14"/>
      <c r="E175" s="14"/>
    </row>
    <row r="176" spans="4:5">
      <c r="D176" s="14"/>
      <c r="E176" s="14"/>
    </row>
    <row r="177" spans="4:5">
      <c r="D177" s="14"/>
      <c r="E177" s="14"/>
    </row>
    <row r="178" spans="4:5">
      <c r="D178" s="14"/>
      <c r="E178" s="14"/>
    </row>
    <row r="179" spans="4:5">
      <c r="D179" s="14"/>
      <c r="E179" s="14"/>
    </row>
    <row r="180" spans="4:5">
      <c r="D180" s="14"/>
      <c r="E180" s="14"/>
    </row>
    <row r="181" spans="4:5">
      <c r="D181" s="14"/>
      <c r="E181" s="14"/>
    </row>
    <row r="182" spans="4:5">
      <c r="D182" s="14"/>
      <c r="E182" s="14"/>
    </row>
    <row r="183" spans="4:5">
      <c r="D183" s="14"/>
      <c r="E183" s="14"/>
    </row>
    <row r="184" spans="4:5">
      <c r="D184" s="14"/>
      <c r="E184" s="14"/>
    </row>
    <row r="185" spans="4:5">
      <c r="D185" s="14"/>
      <c r="E185" s="14"/>
    </row>
    <row r="186" spans="4:5">
      <c r="D186" s="14"/>
      <c r="E186" s="14"/>
    </row>
    <row r="187" spans="4:5">
      <c r="D187" s="14"/>
      <c r="E187" s="14"/>
    </row>
    <row r="188" spans="4:5">
      <c r="D188" s="14"/>
      <c r="E188" s="14"/>
    </row>
    <row r="189" spans="4:5">
      <c r="D189" s="14"/>
      <c r="E189" s="14"/>
    </row>
    <row r="190" spans="4:5">
      <c r="D190" s="14"/>
      <c r="E190" s="14"/>
    </row>
    <row r="191" spans="4:5">
      <c r="D191" s="14"/>
      <c r="E191" s="14"/>
    </row>
    <row r="192" spans="4:5">
      <c r="D192" s="14"/>
      <c r="E192" s="14"/>
    </row>
    <row r="193" spans="4:5">
      <c r="D193" s="14"/>
      <c r="E193" s="14"/>
    </row>
    <row r="194" spans="4:5">
      <c r="D194" s="14"/>
      <c r="E194" s="14"/>
    </row>
    <row r="195" spans="4:5">
      <c r="D195" s="14"/>
      <c r="E195" s="14"/>
    </row>
    <row r="196" spans="4:5">
      <c r="D196" s="14"/>
      <c r="E196" s="14"/>
    </row>
    <row r="197" spans="4:5">
      <c r="D197" s="14"/>
      <c r="E197" s="14"/>
    </row>
    <row r="198" spans="4:5">
      <c r="D198" s="14"/>
      <c r="E198" s="14"/>
    </row>
    <row r="199" spans="4:5">
      <c r="D199" s="14"/>
      <c r="E199" s="14"/>
    </row>
    <row r="200" spans="4:5">
      <c r="D200" s="14"/>
      <c r="E200" s="14"/>
    </row>
    <row r="201" spans="4:5">
      <c r="D201" s="14"/>
      <c r="E201" s="14"/>
    </row>
    <row r="202" spans="4:5">
      <c r="D202" s="14"/>
      <c r="E202" s="14"/>
    </row>
    <row r="203" spans="4:5">
      <c r="D203" s="14"/>
      <c r="E203" s="14"/>
    </row>
    <row r="204" spans="4:5">
      <c r="D204" s="14"/>
      <c r="E204" s="14"/>
    </row>
    <row r="205" spans="4:5">
      <c r="D205" s="14"/>
      <c r="E205" s="14"/>
    </row>
    <row r="206" spans="4:5">
      <c r="D206" s="14"/>
      <c r="E206" s="14"/>
    </row>
    <row r="207" spans="4:5">
      <c r="D207" s="14"/>
      <c r="E207" s="14"/>
    </row>
    <row r="208" spans="4:5">
      <c r="D208" s="14"/>
      <c r="E208" s="14"/>
    </row>
    <row r="209" spans="4:5">
      <c r="D209" s="14"/>
      <c r="E209" s="14"/>
    </row>
    <row r="210" spans="4:5">
      <c r="D210" s="14"/>
      <c r="E210" s="14"/>
    </row>
    <row r="211" spans="4:5">
      <c r="D211" s="14"/>
      <c r="E211" s="14"/>
    </row>
    <row r="212" spans="4:5">
      <c r="D212" s="14"/>
      <c r="E212" s="14"/>
    </row>
    <row r="213" spans="4:5">
      <c r="D213" s="14"/>
      <c r="E213" s="14"/>
    </row>
    <row r="214" spans="4:5">
      <c r="D214" s="14"/>
      <c r="E214" s="14"/>
    </row>
    <row r="215" spans="4:5">
      <c r="D215" s="14"/>
      <c r="E215" s="14"/>
    </row>
    <row r="216" spans="4:5">
      <c r="D216" s="14"/>
      <c r="E216" s="14"/>
    </row>
    <row r="217" spans="4:5">
      <c r="D217" s="14"/>
      <c r="E217" s="14"/>
    </row>
    <row r="218" spans="4:5">
      <c r="D218" s="14"/>
      <c r="E218" s="14"/>
    </row>
    <row r="219" spans="4:5">
      <c r="D219" s="14"/>
      <c r="E219" s="14"/>
    </row>
    <row r="220" spans="4:5">
      <c r="D220" s="14"/>
      <c r="E220" s="14"/>
    </row>
    <row r="221" spans="4:5">
      <c r="D221" s="14"/>
      <c r="E221" s="14"/>
    </row>
    <row r="222" spans="4:5">
      <c r="D222" s="14"/>
      <c r="E222" s="14"/>
    </row>
    <row r="223" spans="4:5">
      <c r="D223" s="14"/>
      <c r="E223" s="14"/>
    </row>
    <row r="224" spans="4:5">
      <c r="D224" s="14"/>
      <c r="E224" s="14"/>
    </row>
    <row r="225" spans="4:5">
      <c r="D225" s="14"/>
      <c r="E225" s="14"/>
    </row>
    <row r="226" spans="4:5">
      <c r="D226" s="14"/>
      <c r="E226" s="14"/>
    </row>
    <row r="227" spans="4:5">
      <c r="D227" s="14"/>
      <c r="E227" s="14"/>
    </row>
    <row r="228" spans="4:5">
      <c r="D228" s="14"/>
      <c r="E228" s="14"/>
    </row>
    <row r="229" spans="4:5">
      <c r="D229" s="14"/>
      <c r="E229" s="14"/>
    </row>
    <row r="230" spans="4:5">
      <c r="D230" s="14"/>
      <c r="E230" s="14"/>
    </row>
    <row r="231" spans="4:5">
      <c r="D231" s="14"/>
      <c r="E231" s="14"/>
    </row>
    <row r="232" spans="4:5">
      <c r="D232" s="14"/>
      <c r="E232" s="14"/>
    </row>
    <row r="233" spans="4:5">
      <c r="D233" s="14"/>
      <c r="E233" s="14"/>
    </row>
    <row r="234" spans="4:5">
      <c r="D234" s="14"/>
      <c r="E234" s="14"/>
    </row>
    <row r="235" spans="4:5">
      <c r="D235" s="14"/>
      <c r="E235" s="14"/>
    </row>
    <row r="236" spans="4:5">
      <c r="D236" s="14"/>
      <c r="E236" s="14"/>
    </row>
    <row r="237" spans="4:5">
      <c r="D237" s="14"/>
      <c r="E237" s="14"/>
    </row>
    <row r="238" spans="4:5">
      <c r="D238" s="14"/>
      <c r="E238" s="14"/>
    </row>
    <row r="239" spans="4:5">
      <c r="D239" s="14"/>
      <c r="E239" s="14"/>
    </row>
    <row r="240" spans="4:5">
      <c r="D240" s="14"/>
      <c r="E240" s="14"/>
    </row>
    <row r="241" spans="4:5">
      <c r="D241" s="14"/>
      <c r="E241" s="14"/>
    </row>
    <row r="242" spans="4:5">
      <c r="D242" s="14"/>
      <c r="E242" s="14"/>
    </row>
    <row r="243" spans="4:5">
      <c r="D243" s="14"/>
      <c r="E243" s="14"/>
    </row>
    <row r="244" spans="4:5">
      <c r="D244" s="14"/>
      <c r="E244" s="14"/>
    </row>
    <row r="245" spans="4:5">
      <c r="D245" s="14"/>
      <c r="E245" s="14"/>
    </row>
    <row r="246" spans="4:5">
      <c r="D246" s="14"/>
      <c r="E246" s="14"/>
    </row>
    <row r="247" spans="4:5">
      <c r="D247" s="14"/>
      <c r="E247" s="14"/>
    </row>
    <row r="248" spans="4:5">
      <c r="D248" s="14"/>
      <c r="E248" s="14"/>
    </row>
    <row r="249" spans="4:5">
      <c r="D249" s="14"/>
      <c r="E249" s="14"/>
    </row>
    <row r="250" spans="4:5">
      <c r="D250" s="14"/>
      <c r="E250" s="14"/>
    </row>
    <row r="251" spans="4:5">
      <c r="D251" s="14"/>
      <c r="E251" s="14"/>
    </row>
    <row r="252" spans="4:5">
      <c r="D252" s="14"/>
      <c r="E252" s="14"/>
    </row>
    <row r="253" spans="4:5">
      <c r="D253" s="14"/>
      <c r="E253" s="14"/>
    </row>
    <row r="254" spans="4:5">
      <c r="D254" s="14"/>
      <c r="E254" s="14"/>
    </row>
    <row r="255" spans="4:5">
      <c r="D255" s="14"/>
      <c r="E255" s="14"/>
    </row>
    <row r="256" spans="4:5">
      <c r="D256" s="14"/>
      <c r="E256" s="14"/>
    </row>
    <row r="257" spans="4:5">
      <c r="D257" s="14"/>
      <c r="E257" s="14"/>
    </row>
    <row r="258" spans="4:5">
      <c r="D258" s="14"/>
      <c r="E258" s="14"/>
    </row>
    <row r="259" spans="4:5">
      <c r="D259" s="14"/>
      <c r="E259" s="14"/>
    </row>
    <row r="260" spans="4:5">
      <c r="D260" s="14"/>
      <c r="E260" s="14"/>
    </row>
    <row r="261" spans="4:5">
      <c r="D261" s="14"/>
      <c r="E261" s="14"/>
    </row>
    <row r="262" spans="4:5">
      <c r="D262" s="14"/>
      <c r="E262" s="14"/>
    </row>
    <row r="263" spans="4:5">
      <c r="D263" s="14"/>
      <c r="E263" s="14"/>
    </row>
    <row r="264" spans="4:5">
      <c r="D264" s="14"/>
      <c r="E264" s="14"/>
    </row>
    <row r="265" spans="4:5">
      <c r="D265" s="14"/>
      <c r="E265" s="14"/>
    </row>
    <row r="266" spans="4:5">
      <c r="D266" s="14"/>
      <c r="E266" s="14"/>
    </row>
    <row r="267" spans="4:5">
      <c r="D267" s="14"/>
      <c r="E267" s="14"/>
    </row>
    <row r="268" spans="4:5">
      <c r="D268" s="14"/>
      <c r="E268" s="14"/>
    </row>
    <row r="269" spans="4:5">
      <c r="D269" s="14"/>
      <c r="E269" s="14"/>
    </row>
    <row r="270" spans="4:5">
      <c r="D270" s="14"/>
      <c r="E270" s="14"/>
    </row>
    <row r="271" spans="4:5">
      <c r="D271" s="14"/>
      <c r="E271" s="14"/>
    </row>
    <row r="272" spans="4:5">
      <c r="D272" s="14"/>
      <c r="E272" s="14"/>
    </row>
    <row r="273" spans="4:5">
      <c r="D273" s="14"/>
      <c r="E273" s="14"/>
    </row>
    <row r="274" spans="4:5">
      <c r="D274" s="14"/>
      <c r="E274" s="14"/>
    </row>
    <row r="275" spans="4:5">
      <c r="D275" s="14"/>
      <c r="E275" s="14"/>
    </row>
    <row r="276" spans="4:5">
      <c r="D276" s="14"/>
      <c r="E276" s="14"/>
    </row>
    <row r="277" spans="4:5">
      <c r="D277" s="14"/>
      <c r="E277" s="14"/>
    </row>
    <row r="278" spans="4:5">
      <c r="D278" s="14"/>
      <c r="E278" s="14"/>
    </row>
    <row r="279" spans="4:5">
      <c r="D279" s="14"/>
      <c r="E279" s="14"/>
    </row>
    <row r="280" spans="4:5">
      <c r="D280" s="14"/>
      <c r="E280" s="14"/>
    </row>
    <row r="281" spans="4:5">
      <c r="D281" s="14"/>
      <c r="E281" s="14"/>
    </row>
    <row r="282" spans="4:5">
      <c r="D282" s="14"/>
      <c r="E282" s="14"/>
    </row>
    <row r="283" spans="4:5">
      <c r="D283" s="14"/>
      <c r="E283" s="14"/>
    </row>
    <row r="284" spans="4:5">
      <c r="D284" s="14"/>
      <c r="E284" s="14"/>
    </row>
    <row r="285" spans="4:5">
      <c r="D285" s="14"/>
      <c r="E285" s="14"/>
    </row>
    <row r="286" spans="4:5">
      <c r="D286" s="14"/>
      <c r="E286" s="14"/>
    </row>
    <row r="287" spans="4:5">
      <c r="D287" s="14"/>
      <c r="E287" s="14"/>
    </row>
    <row r="288" spans="4:5">
      <c r="D288" s="14"/>
      <c r="E288" s="14"/>
    </row>
    <row r="289" spans="4:5">
      <c r="D289" s="14"/>
      <c r="E289" s="14"/>
    </row>
    <row r="290" spans="4:5">
      <c r="D290" s="14"/>
      <c r="E290" s="14"/>
    </row>
    <row r="291" spans="4:5">
      <c r="D291" s="14"/>
      <c r="E291" s="14"/>
    </row>
    <row r="292" spans="4:5">
      <c r="D292" s="14"/>
      <c r="E292" s="14"/>
    </row>
    <row r="293" spans="4:5">
      <c r="D293" s="14"/>
      <c r="E293" s="14"/>
    </row>
    <row r="294" spans="4:5">
      <c r="D294" s="14"/>
      <c r="E294" s="14"/>
    </row>
    <row r="295" spans="4:5">
      <c r="D295" s="14"/>
      <c r="E295" s="14"/>
    </row>
    <row r="296" spans="4:5">
      <c r="D296" s="14"/>
      <c r="E296" s="14"/>
    </row>
    <row r="297" spans="4:5">
      <c r="D297" s="14"/>
      <c r="E297" s="14"/>
    </row>
    <row r="298" spans="4:5">
      <c r="D298" s="14"/>
      <c r="E298" s="14"/>
    </row>
    <row r="299" spans="4:5">
      <c r="D299" s="14"/>
      <c r="E299" s="14"/>
    </row>
    <row r="300" spans="4:5">
      <c r="D300" s="14"/>
      <c r="E300" s="14"/>
    </row>
    <row r="301" spans="4:5">
      <c r="D301" s="14"/>
      <c r="E301" s="14"/>
    </row>
    <row r="302" spans="4:5">
      <c r="D302" s="14"/>
      <c r="E302" s="14"/>
    </row>
    <row r="303" spans="4:5">
      <c r="D303" s="14"/>
      <c r="E303" s="14"/>
    </row>
    <row r="304" spans="4:5">
      <c r="D304" s="14"/>
      <c r="E304" s="14"/>
    </row>
    <row r="305" spans="4:5">
      <c r="D305" s="14"/>
      <c r="E305" s="14"/>
    </row>
    <row r="306" spans="4:5">
      <c r="D306" s="14"/>
      <c r="E306" s="14"/>
    </row>
    <row r="307" spans="4:5">
      <c r="D307" s="14"/>
      <c r="E307" s="14"/>
    </row>
    <row r="308" spans="4:5">
      <c r="D308" s="14"/>
      <c r="E308" s="14"/>
    </row>
    <row r="309" spans="4:5">
      <c r="D309" s="14"/>
      <c r="E309" s="14"/>
    </row>
    <row r="310" spans="4:5">
      <c r="D310" s="14"/>
      <c r="E310" s="14"/>
    </row>
    <row r="311" spans="4:5">
      <c r="D311" s="14"/>
      <c r="E311" s="14"/>
    </row>
    <row r="312" spans="4:5">
      <c r="D312" s="14"/>
      <c r="E312" s="14"/>
    </row>
    <row r="313" spans="4:5">
      <c r="D313" s="14"/>
      <c r="E313" s="14"/>
    </row>
    <row r="314" spans="4:5">
      <c r="D314" s="14"/>
      <c r="E314" s="14"/>
    </row>
    <row r="315" spans="4:5">
      <c r="D315" s="14"/>
      <c r="E315" s="14"/>
    </row>
    <row r="316" spans="4:5">
      <c r="D316" s="14"/>
      <c r="E316" s="14"/>
    </row>
    <row r="317" spans="4:5">
      <c r="D317" s="14"/>
      <c r="E317" s="14"/>
    </row>
    <row r="318" spans="4:5">
      <c r="D318" s="14"/>
      <c r="E318" s="14"/>
    </row>
    <row r="319" spans="4:5">
      <c r="D319" s="14"/>
      <c r="E319" s="14"/>
    </row>
    <row r="320" spans="4:5">
      <c r="D320" s="14"/>
      <c r="E320" s="14"/>
    </row>
    <row r="321" spans="4:5">
      <c r="D321" s="14"/>
      <c r="E321" s="14"/>
    </row>
    <row r="322" spans="4:5">
      <c r="D322" s="14"/>
      <c r="E322" s="14"/>
    </row>
    <row r="323" spans="4:5">
      <c r="D323" s="14"/>
      <c r="E323" s="14"/>
    </row>
    <row r="324" spans="4:5">
      <c r="D324" s="14"/>
      <c r="E324" s="14"/>
    </row>
    <row r="325" spans="4:5">
      <c r="D325" s="14"/>
      <c r="E325" s="14"/>
    </row>
    <row r="326" spans="4:5">
      <c r="D326" s="14"/>
      <c r="E326" s="14"/>
    </row>
    <row r="327" spans="4:5">
      <c r="D327" s="14"/>
      <c r="E327" s="14"/>
    </row>
    <row r="328" spans="4:5">
      <c r="D328" s="14"/>
      <c r="E328" s="14"/>
    </row>
    <row r="329" spans="4:5">
      <c r="D329" s="14"/>
      <c r="E329" s="14"/>
    </row>
    <row r="330" spans="4:5">
      <c r="D330" s="14"/>
      <c r="E330" s="14"/>
    </row>
    <row r="331" spans="4:5">
      <c r="D331" s="14"/>
      <c r="E331" s="14"/>
    </row>
    <row r="332" spans="4:5">
      <c r="D332" s="14"/>
      <c r="E332" s="14"/>
    </row>
    <row r="333" spans="4:5">
      <c r="D333" s="14"/>
      <c r="E333" s="14"/>
    </row>
    <row r="334" spans="4:5">
      <c r="D334" s="14"/>
      <c r="E334" s="14"/>
    </row>
    <row r="335" spans="4:5">
      <c r="D335" s="14"/>
      <c r="E335" s="14"/>
    </row>
    <row r="336" spans="4:5">
      <c r="D336" s="14"/>
      <c r="E336" s="14"/>
    </row>
    <row r="337" spans="4:5">
      <c r="D337" s="14"/>
      <c r="E337" s="14"/>
    </row>
    <row r="338" spans="4:5">
      <c r="D338" s="14"/>
      <c r="E338" s="14"/>
    </row>
    <row r="339" spans="4:5">
      <c r="D339" s="14"/>
      <c r="E339" s="14"/>
    </row>
    <row r="340" spans="4:5">
      <c r="D340" s="14"/>
      <c r="E340" s="14"/>
    </row>
    <row r="341" spans="4:5">
      <c r="D341" s="14"/>
      <c r="E341" s="14"/>
    </row>
    <row r="342" spans="4:5">
      <c r="D342" s="14"/>
      <c r="E342" s="14"/>
    </row>
    <row r="343" spans="4:5">
      <c r="D343" s="14"/>
      <c r="E343" s="14"/>
    </row>
    <row r="344" spans="4:5">
      <c r="D344" s="14"/>
      <c r="E344" s="14"/>
    </row>
    <row r="345" spans="4:5">
      <c r="D345" s="14"/>
      <c r="E345" s="14"/>
    </row>
    <row r="346" spans="4:5">
      <c r="D346" s="14"/>
      <c r="E346" s="14"/>
    </row>
    <row r="347" spans="4:5">
      <c r="D347" s="14"/>
      <c r="E347" s="14"/>
    </row>
    <row r="348" spans="4:5">
      <c r="D348" s="14"/>
      <c r="E348" s="14"/>
    </row>
    <row r="349" spans="4:5">
      <c r="D349" s="14"/>
      <c r="E349" s="14"/>
    </row>
    <row r="350" spans="4:5">
      <c r="D350" s="14"/>
      <c r="E350" s="14"/>
    </row>
    <row r="351" spans="4:5">
      <c r="D351" s="14"/>
      <c r="E351" s="14"/>
    </row>
    <row r="352" spans="4:5">
      <c r="D352" s="14"/>
      <c r="E352" s="14"/>
    </row>
    <row r="353" spans="4:5">
      <c r="D353" s="14"/>
      <c r="E353" s="14"/>
    </row>
    <row r="354" spans="4:5">
      <c r="D354" s="14"/>
      <c r="E354" s="14"/>
    </row>
    <row r="355" spans="4:5">
      <c r="D355" s="14"/>
      <c r="E355" s="14"/>
    </row>
    <row r="356" spans="4:5">
      <c r="D356" s="14"/>
      <c r="E356" s="14"/>
    </row>
    <row r="357" spans="4:5">
      <c r="D357" s="14"/>
      <c r="E357" s="14"/>
    </row>
    <row r="358" spans="4:5">
      <c r="D358" s="14"/>
      <c r="E358" s="14"/>
    </row>
    <row r="359" spans="4:5">
      <c r="D359" s="14"/>
      <c r="E359" s="14"/>
    </row>
    <row r="360" spans="4:5">
      <c r="D360" s="14"/>
      <c r="E360" s="14"/>
    </row>
    <row r="361" spans="4:5">
      <c r="D361" s="14"/>
      <c r="E361" s="14"/>
    </row>
    <row r="362" spans="4:5">
      <c r="D362" s="14"/>
      <c r="E362" s="14"/>
    </row>
    <row r="363" spans="4:5">
      <c r="D363" s="14"/>
      <c r="E363" s="14"/>
    </row>
    <row r="364" spans="4:5">
      <c r="D364" s="14"/>
      <c r="E364" s="14"/>
    </row>
    <row r="365" spans="4:5">
      <c r="D365" s="14"/>
      <c r="E365" s="14"/>
    </row>
    <row r="366" spans="4:5">
      <c r="D366" s="14"/>
      <c r="E366" s="14"/>
    </row>
    <row r="367" spans="4:5">
      <c r="D367" s="14"/>
      <c r="E367" s="14"/>
    </row>
    <row r="368" spans="4:5">
      <c r="D368" s="14"/>
      <c r="E368" s="14"/>
    </row>
    <row r="369" spans="4:5">
      <c r="D369" s="14"/>
      <c r="E369" s="14"/>
    </row>
    <row r="370" spans="4:5">
      <c r="D370" s="14"/>
      <c r="E370" s="14"/>
    </row>
    <row r="371" spans="4:5">
      <c r="D371" s="14"/>
      <c r="E371" s="14"/>
    </row>
    <row r="372" spans="4:5">
      <c r="D372" s="14"/>
      <c r="E372" s="14"/>
    </row>
    <row r="373" spans="4:5">
      <c r="D373" s="14"/>
      <c r="E373" s="14"/>
    </row>
    <row r="374" spans="4:5">
      <c r="D374" s="14"/>
      <c r="E374" s="14"/>
    </row>
    <row r="375" spans="4:5">
      <c r="D375" s="14"/>
      <c r="E375" s="14"/>
    </row>
    <row r="376" spans="4:5">
      <c r="D376" s="14"/>
      <c r="E376" s="14"/>
    </row>
    <row r="377" spans="4:5">
      <c r="D377" s="14"/>
      <c r="E377" s="14"/>
    </row>
    <row r="378" spans="4:5">
      <c r="D378" s="14"/>
      <c r="E378" s="14"/>
    </row>
    <row r="379" spans="4:5">
      <c r="D379" s="14"/>
      <c r="E379" s="14"/>
    </row>
    <row r="380" spans="4:5">
      <c r="D380" s="14"/>
      <c r="E380" s="14"/>
    </row>
    <row r="381" spans="4:5">
      <c r="D381" s="14"/>
      <c r="E381" s="14"/>
    </row>
    <row r="382" spans="4:5">
      <c r="D382" s="14"/>
      <c r="E382" s="14"/>
    </row>
    <row r="383" spans="4:5">
      <c r="D383" s="14"/>
      <c r="E383" s="14"/>
    </row>
    <row r="384" spans="4:5">
      <c r="D384" s="14"/>
      <c r="E384" s="14"/>
    </row>
    <row r="385" spans="4:5">
      <c r="D385" s="14"/>
      <c r="E385" s="14"/>
    </row>
    <row r="386" spans="4:5">
      <c r="D386" s="14"/>
      <c r="E386" s="14"/>
    </row>
    <row r="387" spans="4:5">
      <c r="D387" s="14"/>
      <c r="E387" s="14"/>
    </row>
    <row r="388" spans="4:5">
      <c r="D388" s="14"/>
      <c r="E388" s="14"/>
    </row>
    <row r="389" spans="4:5">
      <c r="D389" s="14"/>
      <c r="E389" s="14"/>
    </row>
    <row r="390" spans="4:5">
      <c r="D390" s="14"/>
      <c r="E390" s="14"/>
    </row>
    <row r="391" spans="4:5">
      <c r="D391" s="14"/>
      <c r="E391" s="14"/>
    </row>
    <row r="392" spans="4:5">
      <c r="D392" s="14"/>
      <c r="E392" s="14"/>
    </row>
    <row r="393" spans="4:5">
      <c r="D393" s="14"/>
      <c r="E393" s="14"/>
    </row>
    <row r="394" spans="4:5">
      <c r="D394" s="14"/>
      <c r="E394" s="14"/>
    </row>
    <row r="395" spans="4:5">
      <c r="D395" s="14"/>
      <c r="E395" s="14"/>
    </row>
    <row r="396" spans="4:5">
      <c r="D396" s="14"/>
      <c r="E396" s="14"/>
    </row>
    <row r="397" spans="4:5">
      <c r="D397" s="14"/>
      <c r="E397" s="14"/>
    </row>
    <row r="398" spans="4:5">
      <c r="D398" s="14"/>
      <c r="E398" s="14"/>
    </row>
    <row r="399" spans="4:5">
      <c r="D399" s="14"/>
      <c r="E399" s="14"/>
    </row>
    <row r="400" spans="4:5">
      <c r="D400" s="14"/>
      <c r="E400" s="14"/>
    </row>
    <row r="401" spans="4:5">
      <c r="D401" s="14"/>
      <c r="E401" s="14"/>
    </row>
    <row r="402" spans="4:5">
      <c r="D402" s="14"/>
      <c r="E402" s="14"/>
    </row>
    <row r="403" spans="4:5">
      <c r="D403" s="14"/>
      <c r="E403" s="14"/>
    </row>
    <row r="404" spans="4:5">
      <c r="D404" s="14"/>
      <c r="E404" s="14"/>
    </row>
    <row r="405" spans="4:5">
      <c r="D405" s="14"/>
      <c r="E405" s="14"/>
    </row>
    <row r="406" spans="4:5">
      <c r="D406" s="14"/>
      <c r="E406" s="14"/>
    </row>
    <row r="407" spans="4:5">
      <c r="D407" s="14"/>
      <c r="E407" s="14"/>
    </row>
    <row r="408" spans="4:5">
      <c r="D408" s="14"/>
      <c r="E408" s="14"/>
    </row>
    <row r="409" spans="4:5">
      <c r="D409" s="14"/>
      <c r="E409" s="14"/>
    </row>
    <row r="410" spans="4:5">
      <c r="D410" s="14"/>
      <c r="E410" s="14"/>
    </row>
    <row r="411" spans="4:5">
      <c r="D411" s="14"/>
      <c r="E411" s="14"/>
    </row>
    <row r="412" spans="4:5">
      <c r="D412" s="14"/>
      <c r="E412" s="14"/>
    </row>
    <row r="413" spans="4:5">
      <c r="D413" s="14"/>
      <c r="E413" s="14"/>
    </row>
    <row r="414" spans="4:5">
      <c r="D414" s="14"/>
      <c r="E414" s="14"/>
    </row>
    <row r="415" spans="4:5">
      <c r="D415" s="14"/>
      <c r="E415" s="14"/>
    </row>
    <row r="416" spans="4:5">
      <c r="D416" s="14"/>
      <c r="E416" s="14"/>
    </row>
    <row r="417" spans="4:5">
      <c r="D417" s="14"/>
      <c r="E417" s="14"/>
    </row>
    <row r="418" spans="4:5">
      <c r="D418" s="14"/>
      <c r="E418" s="14"/>
    </row>
    <row r="419" spans="4:5">
      <c r="D419" s="14"/>
      <c r="E419" s="14"/>
    </row>
    <row r="420" spans="4:5">
      <c r="D420" s="14"/>
      <c r="E420" s="14"/>
    </row>
    <row r="421" spans="4:5">
      <c r="D421" s="14"/>
      <c r="E421" s="14"/>
    </row>
    <row r="422" spans="4:5">
      <c r="D422" s="14"/>
      <c r="E422" s="14"/>
    </row>
    <row r="423" spans="4:5">
      <c r="D423" s="14"/>
      <c r="E423" s="14"/>
    </row>
    <row r="424" spans="4:5">
      <c r="D424" s="14"/>
      <c r="E424" s="14"/>
    </row>
    <row r="425" spans="4:5">
      <c r="D425" s="14"/>
      <c r="E425" s="14"/>
    </row>
    <row r="426" spans="4:5">
      <c r="D426" s="14"/>
      <c r="E426" s="14"/>
    </row>
    <row r="427" spans="4:5">
      <c r="D427" s="14"/>
      <c r="E427" s="14"/>
    </row>
    <row r="428" spans="4:5">
      <c r="D428" s="14"/>
      <c r="E428" s="14"/>
    </row>
    <row r="429" spans="4:5">
      <c r="D429" s="14"/>
      <c r="E429" s="14"/>
    </row>
    <row r="430" spans="4:5">
      <c r="D430" s="14"/>
      <c r="E430" s="14"/>
    </row>
    <row r="431" spans="4:5">
      <c r="D431" s="14"/>
      <c r="E431" s="14"/>
    </row>
    <row r="432" spans="4:5">
      <c r="D432" s="14"/>
      <c r="E432" s="14"/>
    </row>
    <row r="433" spans="4:5">
      <c r="D433" s="14"/>
      <c r="E433" s="14"/>
    </row>
    <row r="434" spans="4:5">
      <c r="D434" s="14"/>
      <c r="E434" s="14"/>
    </row>
    <row r="435" spans="4:5">
      <c r="D435" s="14"/>
      <c r="E435" s="14"/>
    </row>
    <row r="436" spans="4:5">
      <c r="D436" s="14"/>
      <c r="E436" s="14"/>
    </row>
    <row r="437" spans="4:5">
      <c r="D437" s="14"/>
      <c r="E437" s="14"/>
    </row>
    <row r="438" spans="4:5">
      <c r="D438" s="14"/>
      <c r="E438" s="14"/>
    </row>
    <row r="439" spans="4:5">
      <c r="D439" s="14"/>
      <c r="E439" s="14"/>
    </row>
    <row r="440" spans="4:5">
      <c r="D440" s="14"/>
      <c r="E440" s="14"/>
    </row>
    <row r="441" spans="4:5">
      <c r="D441" s="14"/>
      <c r="E441" s="14"/>
    </row>
    <row r="442" spans="4:5">
      <c r="D442" s="14"/>
      <c r="E442" s="14"/>
    </row>
    <row r="443" spans="4:5">
      <c r="D443" s="14"/>
      <c r="E443" s="14"/>
    </row>
    <row r="444" spans="4:5">
      <c r="D444" s="14"/>
      <c r="E444" s="14"/>
    </row>
    <row r="445" spans="4:5">
      <c r="D445" s="14"/>
      <c r="E445" s="14"/>
    </row>
    <row r="446" spans="4:5">
      <c r="D446" s="14"/>
      <c r="E446" s="14"/>
    </row>
    <row r="447" spans="4:5">
      <c r="D447" s="14"/>
      <c r="E447" s="14"/>
    </row>
    <row r="448" spans="4:5">
      <c r="D448" s="14"/>
      <c r="E448" s="14"/>
    </row>
    <row r="449" spans="4:5">
      <c r="D449" s="14"/>
      <c r="E449" s="14"/>
    </row>
    <row r="450" spans="4:5">
      <c r="D450" s="14"/>
      <c r="E450" s="14"/>
    </row>
    <row r="451" spans="4:5">
      <c r="D451" s="14"/>
      <c r="E451" s="14"/>
    </row>
    <row r="452" spans="4:5">
      <c r="D452" s="14"/>
      <c r="E452" s="14"/>
    </row>
    <row r="453" spans="4:5">
      <c r="D453" s="14"/>
      <c r="E453" s="14"/>
    </row>
    <row r="454" spans="4:5">
      <c r="D454" s="14"/>
      <c r="E454" s="14"/>
    </row>
    <row r="455" spans="4:5">
      <c r="D455" s="14"/>
      <c r="E455" s="14"/>
    </row>
    <row r="456" spans="4:5">
      <c r="D456" s="14"/>
      <c r="E456" s="14"/>
    </row>
    <row r="457" spans="4:5">
      <c r="D457" s="14"/>
      <c r="E457" s="14"/>
    </row>
    <row r="458" spans="4:5">
      <c r="D458" s="14"/>
      <c r="E458" s="14"/>
    </row>
    <row r="459" spans="4:5">
      <c r="D459" s="14"/>
      <c r="E459" s="14"/>
    </row>
    <row r="460" spans="4:5">
      <c r="D460" s="14"/>
      <c r="E460" s="14"/>
    </row>
    <row r="461" spans="4:5">
      <c r="D461" s="14"/>
      <c r="E461" s="14"/>
    </row>
    <row r="462" spans="4:5">
      <c r="D462" s="14"/>
      <c r="E462" s="14"/>
    </row>
    <row r="463" spans="4:5">
      <c r="D463" s="14"/>
      <c r="E463" s="14"/>
    </row>
    <row r="464" spans="4:5">
      <c r="D464" s="14"/>
      <c r="E464" s="14"/>
    </row>
    <row r="465" spans="4:5">
      <c r="D465" s="14"/>
      <c r="E465" s="14"/>
    </row>
    <row r="466" spans="4:5">
      <c r="D466" s="14"/>
      <c r="E466" s="14"/>
    </row>
    <row r="467" spans="4:5">
      <c r="D467" s="14"/>
      <c r="E467" s="14"/>
    </row>
    <row r="468" spans="4:5">
      <c r="D468" s="14"/>
      <c r="E468" s="14"/>
    </row>
    <row r="469" spans="4:5">
      <c r="D469" s="14"/>
      <c r="E469" s="14"/>
    </row>
    <row r="470" spans="4:5">
      <c r="D470" s="14"/>
      <c r="E470" s="14"/>
    </row>
    <row r="471" spans="4:5">
      <c r="D471" s="14"/>
      <c r="E471" s="14"/>
    </row>
    <row r="472" spans="4:5">
      <c r="D472" s="14"/>
      <c r="E472" s="14"/>
    </row>
    <row r="473" spans="4:5">
      <c r="D473" s="14"/>
      <c r="E473" s="14"/>
    </row>
    <row r="474" spans="4:5">
      <c r="D474" s="14"/>
      <c r="E474" s="14"/>
    </row>
    <row r="475" spans="4:5">
      <c r="D475" s="14"/>
      <c r="E475" s="14"/>
    </row>
    <row r="476" spans="4:5">
      <c r="D476" s="14"/>
      <c r="E476" s="14"/>
    </row>
    <row r="477" spans="4:5">
      <c r="D477" s="14"/>
      <c r="E477" s="14"/>
    </row>
    <row r="478" spans="4:5">
      <c r="D478" s="14"/>
      <c r="E478" s="14"/>
    </row>
    <row r="479" spans="4:5">
      <c r="D479" s="14"/>
      <c r="E479" s="14"/>
    </row>
    <row r="480" spans="4:5">
      <c r="D480" s="14"/>
      <c r="E480" s="14"/>
    </row>
    <row r="481" spans="4:5">
      <c r="D481" s="14"/>
      <c r="E481" s="14"/>
    </row>
    <row r="482" spans="4:5">
      <c r="D482" s="14"/>
      <c r="E482" s="14"/>
    </row>
    <row r="483" spans="4:5">
      <c r="D483" s="14"/>
      <c r="E483" s="14"/>
    </row>
    <row r="484" spans="4:5">
      <c r="D484" s="14"/>
      <c r="E484" s="14"/>
    </row>
    <row r="485" spans="4:5">
      <c r="D485" s="14"/>
      <c r="E485" s="14"/>
    </row>
    <row r="486" spans="4:5">
      <c r="D486" s="14"/>
      <c r="E486" s="14"/>
    </row>
    <row r="487" spans="4:5">
      <c r="D487" s="14"/>
      <c r="E487" s="14"/>
    </row>
    <row r="488" spans="4:5">
      <c r="D488" s="14"/>
      <c r="E488" s="14"/>
    </row>
    <row r="489" spans="4:5">
      <c r="D489" s="14"/>
      <c r="E489" s="14"/>
    </row>
    <row r="490" spans="4:5">
      <c r="D490" s="14"/>
      <c r="E490" s="14"/>
    </row>
    <row r="491" spans="4:5">
      <c r="D491" s="14"/>
      <c r="E491" s="14"/>
    </row>
    <row r="492" spans="4:5">
      <c r="D492" s="14"/>
      <c r="E492" s="14"/>
    </row>
    <row r="493" spans="4:5">
      <c r="D493" s="14"/>
      <c r="E493" s="14"/>
    </row>
    <row r="494" spans="4:5">
      <c r="D494" s="14"/>
      <c r="E494" s="14"/>
    </row>
    <row r="495" spans="4:5">
      <c r="D495" s="14"/>
      <c r="E495" s="14"/>
    </row>
    <row r="496" spans="4:5">
      <c r="D496" s="14"/>
      <c r="E496" s="14"/>
    </row>
    <row r="497" spans="4:5">
      <c r="D497" s="14"/>
      <c r="E497" s="14"/>
    </row>
    <row r="498" spans="4:5">
      <c r="D498" s="14"/>
      <c r="E498" s="14"/>
    </row>
    <row r="499" spans="4:5">
      <c r="D499" s="14"/>
      <c r="E499" s="14"/>
    </row>
    <row r="500" spans="4:5">
      <c r="D500" s="14"/>
      <c r="E500" s="14"/>
    </row>
    <row r="501" spans="4:5">
      <c r="D501" s="14"/>
      <c r="E501" s="14"/>
    </row>
    <row r="502" spans="4:5">
      <c r="D502" s="14"/>
      <c r="E502" s="14"/>
    </row>
    <row r="503" spans="4:5">
      <c r="D503" s="14"/>
      <c r="E503" s="14"/>
    </row>
    <row r="504" spans="4:5">
      <c r="D504" s="14"/>
      <c r="E504" s="14"/>
    </row>
    <row r="505" spans="4:5">
      <c r="D505" s="14"/>
      <c r="E505" s="14"/>
    </row>
    <row r="506" spans="4:5">
      <c r="D506" s="14"/>
      <c r="E506" s="14"/>
    </row>
    <row r="507" spans="4:5">
      <c r="D507" s="14"/>
      <c r="E507" s="14"/>
    </row>
    <row r="508" spans="4:5">
      <c r="D508" s="14"/>
      <c r="E508" s="14"/>
    </row>
    <row r="509" spans="4:5">
      <c r="D509" s="14"/>
      <c r="E509" s="14"/>
    </row>
    <row r="510" spans="4:5">
      <c r="D510" s="14"/>
      <c r="E510" s="14"/>
    </row>
    <row r="511" spans="4:5">
      <c r="D511" s="14"/>
      <c r="E511" s="14"/>
    </row>
    <row r="512" spans="4:5">
      <c r="D512" s="14"/>
      <c r="E512" s="14"/>
    </row>
    <row r="513" spans="4:5">
      <c r="D513" s="14"/>
      <c r="E513" s="14"/>
    </row>
    <row r="514" spans="4:5">
      <c r="D514" s="14"/>
      <c r="E514" s="14"/>
    </row>
    <row r="515" spans="4:5">
      <c r="D515" s="14"/>
      <c r="E515" s="14"/>
    </row>
    <row r="516" spans="4:5">
      <c r="D516" s="14"/>
      <c r="E516" s="14"/>
    </row>
    <row r="517" spans="4:5">
      <c r="D517" s="14"/>
      <c r="E517" s="14"/>
    </row>
    <row r="518" spans="4:5">
      <c r="D518" s="14"/>
      <c r="E518" s="14"/>
    </row>
    <row r="519" spans="4:5">
      <c r="D519" s="14"/>
      <c r="E519" s="14"/>
    </row>
    <row r="520" spans="4:5">
      <c r="D520" s="14"/>
      <c r="E520" s="14"/>
    </row>
    <row r="521" spans="4:5">
      <c r="D521" s="14"/>
      <c r="E521" s="14"/>
    </row>
    <row r="522" spans="4:5">
      <c r="D522" s="14"/>
      <c r="E522" s="14"/>
    </row>
    <row r="523" spans="4:5">
      <c r="D523" s="14"/>
      <c r="E523" s="14"/>
    </row>
    <row r="524" spans="4:5">
      <c r="D524" s="14"/>
      <c r="E524" s="14"/>
    </row>
    <row r="525" spans="4:5">
      <c r="D525" s="14"/>
      <c r="E525" s="14"/>
    </row>
    <row r="526" spans="4:5">
      <c r="D526" s="14"/>
      <c r="E526" s="14"/>
    </row>
    <row r="527" spans="4:5">
      <c r="D527" s="14"/>
      <c r="E527" s="14"/>
    </row>
    <row r="528" spans="4:5">
      <c r="D528" s="14"/>
      <c r="E528" s="14"/>
    </row>
    <row r="529" spans="4:5">
      <c r="D529" s="14"/>
      <c r="E529" s="14"/>
    </row>
    <row r="530" spans="4:5">
      <c r="D530" s="14"/>
      <c r="E530" s="14"/>
    </row>
    <row r="531" spans="4:5">
      <c r="D531" s="14"/>
      <c r="E531" s="14"/>
    </row>
    <row r="532" spans="4:5">
      <c r="D532" s="14"/>
      <c r="E532" s="14"/>
    </row>
    <row r="533" spans="4:5">
      <c r="D533" s="14"/>
      <c r="E533" s="14"/>
    </row>
    <row r="534" spans="4:5">
      <c r="D534" s="14"/>
      <c r="E534" s="14"/>
    </row>
    <row r="535" spans="4:5">
      <c r="D535" s="14"/>
      <c r="E535" s="14"/>
    </row>
    <row r="536" spans="4:5">
      <c r="D536" s="14"/>
      <c r="E536" s="14"/>
    </row>
    <row r="537" spans="4:5">
      <c r="D537" s="14"/>
      <c r="E537" s="14"/>
    </row>
    <row r="538" spans="4:5">
      <c r="D538" s="14"/>
      <c r="E538" s="14"/>
    </row>
    <row r="539" spans="4:5">
      <c r="D539" s="14"/>
      <c r="E539" s="14"/>
    </row>
    <row r="540" spans="4:5">
      <c r="D540" s="14"/>
      <c r="E540" s="14"/>
    </row>
    <row r="541" spans="4:5">
      <c r="D541" s="14"/>
      <c r="E541" s="14"/>
    </row>
    <row r="542" spans="4:5">
      <c r="D542" s="14"/>
      <c r="E542" s="14"/>
    </row>
    <row r="543" spans="4:5">
      <c r="D543" s="14"/>
      <c r="E543" s="14"/>
    </row>
    <row r="544" spans="4:5">
      <c r="D544" s="14"/>
      <c r="E544" s="14"/>
    </row>
    <row r="545" spans="4:5">
      <c r="D545" s="14"/>
      <c r="E545" s="14"/>
    </row>
    <row r="546" spans="4:5">
      <c r="D546" s="14"/>
      <c r="E546" s="14"/>
    </row>
    <row r="547" spans="4:5">
      <c r="D547" s="14"/>
      <c r="E547" s="14"/>
    </row>
    <row r="548" spans="4:5">
      <c r="D548" s="14"/>
      <c r="E548" s="14"/>
    </row>
    <row r="549" spans="4:5">
      <c r="D549" s="14"/>
      <c r="E549" s="14"/>
    </row>
    <row r="550" spans="4:5">
      <c r="D550" s="14"/>
      <c r="E550" s="14"/>
    </row>
    <row r="551" spans="4:5">
      <c r="D551" s="14"/>
      <c r="E551" s="14"/>
    </row>
    <row r="552" spans="4:5">
      <c r="D552" s="14"/>
      <c r="E552" s="14"/>
    </row>
    <row r="553" spans="4:5">
      <c r="D553" s="14"/>
      <c r="E553" s="14"/>
    </row>
    <row r="554" spans="4:5">
      <c r="D554" s="14"/>
      <c r="E554" s="14"/>
    </row>
    <row r="555" spans="4:5">
      <c r="D555" s="14"/>
      <c r="E555" s="14"/>
    </row>
    <row r="556" spans="4:5">
      <c r="D556" s="14"/>
      <c r="E556" s="14"/>
    </row>
    <row r="557" spans="4:5">
      <c r="D557" s="14"/>
      <c r="E557" s="14"/>
    </row>
    <row r="558" spans="4:5">
      <c r="D558" s="14"/>
      <c r="E558" s="14"/>
    </row>
    <row r="559" spans="4:5">
      <c r="D559" s="14"/>
      <c r="E559" s="14"/>
    </row>
    <row r="560" spans="4:5">
      <c r="D560" s="14"/>
      <c r="E560" s="14"/>
    </row>
    <row r="561" spans="4:5">
      <c r="D561" s="14"/>
      <c r="E561" s="14"/>
    </row>
    <row r="562" spans="4:5">
      <c r="D562" s="14"/>
      <c r="E562" s="14"/>
    </row>
    <row r="563" spans="4:5">
      <c r="D563" s="14"/>
      <c r="E563" s="14"/>
    </row>
    <row r="564" spans="4:5">
      <c r="D564" s="14"/>
      <c r="E564" s="14"/>
    </row>
    <row r="565" spans="4:5">
      <c r="D565" s="14"/>
      <c r="E565" s="14"/>
    </row>
    <row r="566" spans="4:5">
      <c r="D566" s="14"/>
      <c r="E566" s="14"/>
    </row>
    <row r="567" spans="4:5">
      <c r="D567" s="14"/>
      <c r="E567" s="14"/>
    </row>
    <row r="568" spans="4:5">
      <c r="D568" s="14"/>
      <c r="E568" s="14"/>
    </row>
    <row r="569" spans="4:5">
      <c r="D569" s="14"/>
      <c r="E569" s="14"/>
    </row>
    <row r="570" spans="4:5">
      <c r="D570" s="14"/>
      <c r="E570" s="14"/>
    </row>
    <row r="571" spans="4:5">
      <c r="D571" s="14"/>
      <c r="E571" s="14"/>
    </row>
    <row r="572" spans="4:5">
      <c r="D572" s="14"/>
      <c r="E572" s="14"/>
    </row>
    <row r="573" spans="4:5">
      <c r="D573" s="14"/>
      <c r="E573" s="14"/>
    </row>
    <row r="574" spans="4:5">
      <c r="D574" s="14"/>
      <c r="E574" s="14"/>
    </row>
    <row r="575" spans="4:5">
      <c r="D575" s="14"/>
      <c r="E575" s="14"/>
    </row>
    <row r="576" spans="4:5">
      <c r="D576" s="14"/>
      <c r="E576" s="14"/>
    </row>
    <row r="577" spans="4:5">
      <c r="D577" s="14"/>
      <c r="E577" s="14"/>
    </row>
    <row r="578" spans="4:5">
      <c r="D578" s="14"/>
      <c r="E578" s="14"/>
    </row>
    <row r="579" spans="4:5">
      <c r="D579" s="14"/>
      <c r="E579" s="14"/>
    </row>
    <row r="580" spans="4:5">
      <c r="D580" s="14"/>
      <c r="E580" s="14"/>
    </row>
    <row r="581" spans="4:5">
      <c r="D581" s="14"/>
      <c r="E581" s="14"/>
    </row>
    <row r="582" spans="4:5">
      <c r="D582" s="14"/>
      <c r="E582" s="14"/>
    </row>
    <row r="583" spans="4:5">
      <c r="D583" s="14"/>
      <c r="E583" s="14"/>
    </row>
    <row r="584" spans="4:5">
      <c r="D584" s="14"/>
      <c r="E584" s="14"/>
    </row>
    <row r="585" spans="4:5">
      <c r="D585" s="14"/>
      <c r="E585" s="14"/>
    </row>
    <row r="586" spans="4:5">
      <c r="D586" s="14"/>
      <c r="E586" s="14"/>
    </row>
    <row r="587" spans="4:5">
      <c r="D587" s="14"/>
      <c r="E587" s="14"/>
    </row>
    <row r="588" spans="4:5">
      <c r="D588" s="14"/>
      <c r="E588" s="14"/>
    </row>
    <row r="589" spans="4:5">
      <c r="D589" s="14"/>
      <c r="E589" s="14"/>
    </row>
    <row r="590" spans="4:5">
      <c r="D590" s="14"/>
      <c r="E590" s="14"/>
    </row>
    <row r="591" spans="4:5">
      <c r="D591" s="14"/>
      <c r="E591" s="14"/>
    </row>
    <row r="592" spans="4:5">
      <c r="D592" s="14"/>
      <c r="E592" s="14"/>
    </row>
    <row r="593" spans="4:5">
      <c r="D593" s="14"/>
      <c r="E593" s="14"/>
    </row>
    <row r="594" spans="4:5">
      <c r="D594" s="14"/>
      <c r="E594" s="14"/>
    </row>
    <row r="595" spans="4:5">
      <c r="D595" s="14"/>
      <c r="E595" s="14"/>
    </row>
    <row r="596" spans="4:5">
      <c r="D596" s="14"/>
      <c r="E596" s="14"/>
    </row>
    <row r="597" spans="4:5">
      <c r="D597" s="14"/>
      <c r="E597" s="14"/>
    </row>
    <row r="598" spans="4:5">
      <c r="D598" s="14"/>
      <c r="E598" s="14"/>
    </row>
    <row r="599" spans="4:5">
      <c r="D599" s="14"/>
      <c r="E599" s="14"/>
    </row>
    <row r="600" spans="4:5">
      <c r="D600" s="14"/>
      <c r="E600" s="14"/>
    </row>
    <row r="601" spans="4:5">
      <c r="D601" s="14"/>
      <c r="E601" s="14"/>
    </row>
    <row r="602" spans="4:5">
      <c r="D602" s="14"/>
      <c r="E602" s="14"/>
    </row>
    <row r="603" spans="4:5">
      <c r="D603" s="14"/>
      <c r="E603" s="14"/>
    </row>
    <row r="604" spans="4:5">
      <c r="D604" s="14"/>
      <c r="E604" s="14"/>
    </row>
    <row r="605" spans="4:5">
      <c r="D605" s="14"/>
      <c r="E605" s="14"/>
    </row>
    <row r="606" spans="4:5">
      <c r="D606" s="14"/>
      <c r="E606" s="14"/>
    </row>
    <row r="607" spans="4:5">
      <c r="D607" s="14"/>
      <c r="E607" s="14"/>
    </row>
    <row r="608" spans="4:5">
      <c r="D608" s="14"/>
      <c r="E608" s="14"/>
    </row>
    <row r="609" spans="4:5">
      <c r="D609" s="14"/>
      <c r="E609" s="14"/>
    </row>
    <row r="610" spans="4:5">
      <c r="D610" s="14"/>
      <c r="E610" s="14"/>
    </row>
    <row r="611" spans="4:5">
      <c r="D611" s="14"/>
      <c r="E611" s="14"/>
    </row>
    <row r="612" spans="4:5">
      <c r="D612" s="14"/>
      <c r="E612" s="14"/>
    </row>
    <row r="613" spans="4:5">
      <c r="D613" s="14"/>
      <c r="E613" s="14"/>
    </row>
    <row r="614" spans="4:5">
      <c r="D614" s="14"/>
      <c r="E614" s="14"/>
    </row>
    <row r="615" spans="4:5">
      <c r="D615" s="14"/>
      <c r="E615" s="14"/>
    </row>
    <row r="616" spans="4:5">
      <c r="D616" s="14"/>
      <c r="E616" s="14"/>
    </row>
    <row r="617" spans="4:5">
      <c r="D617" s="14"/>
      <c r="E617" s="14"/>
    </row>
    <row r="618" spans="4:5">
      <c r="D618" s="14"/>
      <c r="E618" s="14"/>
    </row>
    <row r="619" spans="4:5">
      <c r="D619" s="14"/>
      <c r="E619" s="14"/>
    </row>
    <row r="620" spans="4:5">
      <c r="D620" s="14"/>
      <c r="E620" s="14"/>
    </row>
    <row r="621" spans="4:5">
      <c r="D621" s="14"/>
      <c r="E621" s="14"/>
    </row>
    <row r="622" spans="4:5">
      <c r="D622" s="14"/>
      <c r="E622" s="14"/>
    </row>
    <row r="623" spans="4:5">
      <c r="D623" s="14"/>
      <c r="E623" s="14"/>
    </row>
    <row r="624" spans="4:5">
      <c r="D624" s="14"/>
      <c r="E624" s="14"/>
    </row>
    <row r="625" spans="4:5">
      <c r="D625" s="14"/>
      <c r="E625" s="14"/>
    </row>
    <row r="626" spans="4:5">
      <c r="D626" s="14"/>
      <c r="E626" s="14"/>
    </row>
    <row r="627" spans="4:5">
      <c r="D627" s="14"/>
      <c r="E627" s="14"/>
    </row>
    <row r="628" spans="4:5">
      <c r="D628" s="14"/>
      <c r="E628" s="14"/>
    </row>
    <row r="629" spans="4:5">
      <c r="D629" s="14"/>
      <c r="E629" s="14"/>
    </row>
    <row r="630" spans="4:5">
      <c r="D630" s="14"/>
      <c r="E630" s="14"/>
    </row>
    <row r="631" spans="4:5">
      <c r="D631" s="14"/>
      <c r="E631" s="14"/>
    </row>
    <row r="632" spans="4:5">
      <c r="D632" s="14"/>
      <c r="E632" s="14"/>
    </row>
    <row r="633" spans="4:5">
      <c r="D633" s="14"/>
      <c r="E633" s="14"/>
    </row>
    <row r="634" spans="4:5">
      <c r="D634" s="14"/>
      <c r="E634" s="14"/>
    </row>
    <row r="635" spans="4:5">
      <c r="D635" s="14"/>
      <c r="E635" s="14"/>
    </row>
    <row r="636" spans="4:5">
      <c r="D636" s="14"/>
      <c r="E636" s="14"/>
    </row>
    <row r="637" spans="4:5">
      <c r="D637" s="14"/>
      <c r="E637" s="14"/>
    </row>
    <row r="638" spans="4:5">
      <c r="D638" s="14"/>
      <c r="E638" s="14"/>
    </row>
    <row r="639" spans="4:5">
      <c r="D639" s="14"/>
      <c r="E639" s="14"/>
    </row>
    <row r="640" spans="4:5">
      <c r="D640" s="14"/>
      <c r="E640" s="14"/>
    </row>
    <row r="641" spans="4:5">
      <c r="D641" s="14"/>
      <c r="E641" s="14"/>
    </row>
    <row r="642" spans="4:5">
      <c r="D642" s="14"/>
      <c r="E642" s="14"/>
    </row>
    <row r="643" spans="4:5">
      <c r="D643" s="14"/>
      <c r="E643" s="14"/>
    </row>
    <row r="644" spans="4:5">
      <c r="D644" s="14"/>
      <c r="E644" s="14"/>
    </row>
    <row r="645" spans="4:5">
      <c r="D645" s="14"/>
      <c r="E645" s="14"/>
    </row>
    <row r="646" spans="4:5">
      <c r="D646" s="14"/>
      <c r="E646" s="14"/>
    </row>
    <row r="647" spans="4:5">
      <c r="D647" s="14"/>
      <c r="E647" s="14"/>
    </row>
    <row r="648" spans="4:5">
      <c r="D648" s="14"/>
      <c r="E648" s="14"/>
    </row>
    <row r="649" spans="4:5">
      <c r="D649" s="14"/>
      <c r="E649" s="14"/>
    </row>
    <row r="650" spans="4:5">
      <c r="D650" s="14"/>
      <c r="E650" s="14"/>
    </row>
    <row r="651" spans="4:5">
      <c r="D651" s="14"/>
      <c r="E651" s="14"/>
    </row>
    <row r="652" spans="4:5">
      <c r="D652" s="14"/>
      <c r="E652" s="14"/>
    </row>
    <row r="653" spans="4:5">
      <c r="D653" s="14"/>
      <c r="E653" s="14"/>
    </row>
    <row r="654" spans="4:5">
      <c r="D654" s="14"/>
      <c r="E654" s="14"/>
    </row>
    <row r="655" spans="4:5">
      <c r="D655" s="14"/>
      <c r="E655" s="14"/>
    </row>
    <row r="656" spans="4:5">
      <c r="D656" s="14"/>
      <c r="E656" s="14"/>
    </row>
    <row r="657" spans="4:5">
      <c r="D657" s="14"/>
      <c r="E657" s="14"/>
    </row>
    <row r="658" spans="4:5">
      <c r="D658" s="14"/>
      <c r="E658" s="14"/>
    </row>
    <row r="659" spans="4:5">
      <c r="D659" s="14"/>
      <c r="E659" s="14"/>
    </row>
    <row r="660" spans="4:5">
      <c r="D660" s="14"/>
      <c r="E660" s="14"/>
    </row>
    <row r="661" spans="4:5">
      <c r="D661" s="14"/>
      <c r="E661" s="14"/>
    </row>
    <row r="662" spans="4:5">
      <c r="D662" s="14"/>
      <c r="E662" s="14"/>
    </row>
    <row r="663" spans="4:5">
      <c r="D663" s="14"/>
      <c r="E663" s="14"/>
    </row>
    <row r="664" spans="4:5">
      <c r="D664" s="14"/>
      <c r="E664" s="14"/>
    </row>
    <row r="665" spans="4:5">
      <c r="D665" s="14"/>
      <c r="E665" s="14"/>
    </row>
    <row r="666" spans="4:5">
      <c r="D666" s="14"/>
      <c r="E666" s="14"/>
    </row>
    <row r="667" spans="4:5">
      <c r="D667" s="14"/>
      <c r="E667" s="14"/>
    </row>
    <row r="668" spans="4:5">
      <c r="D668" s="14"/>
      <c r="E668" s="14"/>
    </row>
    <row r="669" spans="4:5">
      <c r="D669" s="14"/>
      <c r="E669" s="14"/>
    </row>
    <row r="670" spans="4:5">
      <c r="D670" s="14"/>
      <c r="E670" s="14"/>
    </row>
    <row r="671" spans="4:5">
      <c r="D671" s="14"/>
      <c r="E671" s="14"/>
    </row>
    <row r="672" spans="4:5">
      <c r="D672" s="14"/>
      <c r="E672" s="14"/>
    </row>
    <row r="673" spans="4:5">
      <c r="D673" s="14"/>
      <c r="E673" s="14"/>
    </row>
    <row r="674" spans="4:5">
      <c r="D674" s="14"/>
      <c r="E674" s="14"/>
    </row>
    <row r="675" spans="4:5">
      <c r="D675" s="14"/>
      <c r="E675" s="14"/>
    </row>
    <row r="676" spans="4:5">
      <c r="D676" s="14"/>
      <c r="E676" s="14"/>
    </row>
    <row r="677" spans="4:5">
      <c r="D677" s="14"/>
      <c r="E677" s="14"/>
    </row>
    <row r="678" spans="4:5">
      <c r="D678" s="14"/>
      <c r="E678" s="14"/>
    </row>
    <row r="679" spans="4:5">
      <c r="D679" s="14"/>
      <c r="E679" s="14"/>
    </row>
    <row r="680" spans="4:5">
      <c r="D680" s="14"/>
      <c r="E680" s="14"/>
    </row>
    <row r="681" spans="4:5">
      <c r="D681" s="14"/>
      <c r="E681" s="14"/>
    </row>
    <row r="682" spans="4:5">
      <c r="D682" s="14"/>
      <c r="E682" s="14"/>
    </row>
    <row r="683" spans="4:5">
      <c r="D683" s="14"/>
      <c r="E683" s="14"/>
    </row>
    <row r="684" spans="4:5">
      <c r="D684" s="14"/>
      <c r="E684" s="14"/>
    </row>
    <row r="685" spans="4:5">
      <c r="D685" s="14"/>
      <c r="E685" s="14"/>
    </row>
    <row r="686" spans="4:5">
      <c r="D686" s="14"/>
      <c r="E686" s="14"/>
    </row>
    <row r="687" spans="4:5">
      <c r="D687" s="14"/>
      <c r="E687" s="14"/>
    </row>
    <row r="688" spans="4:5">
      <c r="D688" s="14"/>
      <c r="E688" s="14"/>
    </row>
    <row r="689" spans="4:5">
      <c r="D689" s="14"/>
      <c r="E689" s="14"/>
    </row>
    <row r="690" spans="4:5">
      <c r="D690" s="14"/>
      <c r="E690" s="14"/>
    </row>
    <row r="691" spans="4:5">
      <c r="D691" s="14"/>
      <c r="E691" s="14"/>
    </row>
    <row r="692" spans="4:5">
      <c r="D692" s="14"/>
      <c r="E692" s="14"/>
    </row>
    <row r="693" spans="4:5">
      <c r="D693" s="14"/>
      <c r="E693" s="14"/>
    </row>
    <row r="694" spans="4:5">
      <c r="D694" s="14"/>
      <c r="E694" s="14"/>
    </row>
    <row r="695" spans="4:5">
      <c r="D695" s="14"/>
      <c r="E695" s="14"/>
    </row>
    <row r="696" spans="4:5">
      <c r="D696" s="14"/>
      <c r="E696" s="14"/>
    </row>
    <row r="697" spans="4:5">
      <c r="D697" s="14"/>
      <c r="E697" s="14"/>
    </row>
    <row r="698" spans="4:5">
      <c r="D698" s="14"/>
      <c r="E698" s="14"/>
    </row>
    <row r="699" spans="4:5">
      <c r="D699" s="14"/>
      <c r="E699" s="14"/>
    </row>
    <row r="700" spans="4:5">
      <c r="D700" s="14"/>
      <c r="E700" s="14"/>
    </row>
    <row r="701" spans="4:5">
      <c r="D701" s="14"/>
      <c r="E701" s="14"/>
    </row>
    <row r="702" spans="4:5">
      <c r="D702" s="14"/>
      <c r="E702" s="14"/>
    </row>
    <row r="703" spans="4:5">
      <c r="D703" s="14"/>
      <c r="E703" s="14"/>
    </row>
    <row r="704" spans="4:5">
      <c r="D704" s="14"/>
      <c r="E704" s="14"/>
    </row>
    <row r="705" spans="4:5">
      <c r="D705" s="14"/>
      <c r="E705" s="14"/>
    </row>
    <row r="706" spans="4:5">
      <c r="D706" s="14"/>
      <c r="E706" s="14"/>
    </row>
    <row r="707" spans="4:5">
      <c r="D707" s="14"/>
      <c r="E707" s="14"/>
    </row>
    <row r="708" spans="4:5">
      <c r="D708" s="14"/>
      <c r="E708" s="14"/>
    </row>
    <row r="709" spans="4:5">
      <c r="D709" s="14"/>
      <c r="E709" s="14"/>
    </row>
    <row r="710" spans="4:5">
      <c r="D710" s="14"/>
      <c r="E710" s="14"/>
    </row>
    <row r="711" spans="4:5">
      <c r="D711" s="14"/>
      <c r="E711" s="14"/>
    </row>
    <row r="712" spans="4:5">
      <c r="D712" s="14"/>
      <c r="E712" s="14"/>
    </row>
    <row r="713" spans="4:5">
      <c r="D713" s="14"/>
      <c r="E713" s="14"/>
    </row>
    <row r="714" spans="4:5">
      <c r="D714" s="14"/>
      <c r="E714" s="14"/>
    </row>
    <row r="715" spans="4:5">
      <c r="D715" s="14"/>
      <c r="E715" s="14"/>
    </row>
    <row r="716" spans="4:5">
      <c r="D716" s="14"/>
      <c r="E716" s="14"/>
    </row>
    <row r="717" spans="4:5">
      <c r="D717" s="14"/>
      <c r="E717" s="14"/>
    </row>
    <row r="718" spans="4:5">
      <c r="D718" s="14"/>
      <c r="E718" s="14"/>
    </row>
    <row r="719" spans="4:5">
      <c r="D719" s="14"/>
      <c r="E719" s="14"/>
    </row>
    <row r="720" spans="4:5">
      <c r="D720" s="14"/>
      <c r="E720" s="14"/>
    </row>
    <row r="721" spans="4:5">
      <c r="D721" s="14"/>
      <c r="E721" s="14"/>
    </row>
    <row r="722" spans="4:5">
      <c r="D722" s="14"/>
      <c r="E722" s="14"/>
    </row>
    <row r="723" spans="4:5">
      <c r="D723" s="14"/>
      <c r="E723" s="14"/>
    </row>
    <row r="724" spans="4:5">
      <c r="D724" s="14"/>
      <c r="E724" s="14"/>
    </row>
    <row r="725" spans="4:5">
      <c r="D725" s="14"/>
      <c r="E725" s="14"/>
    </row>
    <row r="726" spans="4:5">
      <c r="D726" s="14"/>
      <c r="E726" s="14"/>
    </row>
    <row r="727" spans="4:5">
      <c r="D727" s="14"/>
      <c r="E727" s="14"/>
    </row>
    <row r="728" spans="4:5">
      <c r="D728" s="14"/>
      <c r="E728" s="14"/>
    </row>
    <row r="729" spans="4:5">
      <c r="D729" s="14"/>
      <c r="E729" s="14"/>
    </row>
    <row r="730" spans="4:5">
      <c r="D730" s="14"/>
      <c r="E730" s="14"/>
    </row>
    <row r="731" spans="4:5">
      <c r="D731" s="14"/>
      <c r="E731" s="14"/>
    </row>
    <row r="732" spans="4:5">
      <c r="D732" s="14"/>
      <c r="E732" s="14"/>
    </row>
    <row r="733" spans="4:5">
      <c r="D733" s="14"/>
      <c r="E733" s="14"/>
    </row>
    <row r="734" spans="4:5">
      <c r="D734" s="14"/>
      <c r="E734" s="14"/>
    </row>
    <row r="735" spans="4:5">
      <c r="D735" s="14"/>
      <c r="E735" s="14"/>
    </row>
    <row r="736" spans="4:5">
      <c r="D736" s="14"/>
      <c r="E736" s="14"/>
    </row>
    <row r="737" spans="4:5">
      <c r="D737" s="14"/>
      <c r="E737" s="14"/>
    </row>
    <row r="738" spans="4:5">
      <c r="D738" s="14"/>
      <c r="E738" s="14"/>
    </row>
    <row r="739" spans="4:5">
      <c r="D739" s="14"/>
      <c r="E739" s="14"/>
    </row>
    <row r="740" spans="4:5">
      <c r="D740" s="14"/>
      <c r="E740" s="14"/>
    </row>
    <row r="741" spans="4:5">
      <c r="D741" s="14"/>
      <c r="E741" s="14"/>
    </row>
    <row r="742" spans="4:5">
      <c r="D742" s="14"/>
      <c r="E742" s="14"/>
    </row>
    <row r="743" spans="4:5">
      <c r="D743" s="14"/>
      <c r="E743" s="14"/>
    </row>
    <row r="744" spans="4:5">
      <c r="D744" s="14"/>
      <c r="E744" s="14"/>
    </row>
    <row r="745" spans="4:5">
      <c r="D745" s="14"/>
      <c r="E745" s="14"/>
    </row>
    <row r="746" spans="4:5">
      <c r="D746" s="14"/>
      <c r="E746" s="14"/>
    </row>
    <row r="747" spans="4:5">
      <c r="D747" s="14"/>
      <c r="E747" s="14"/>
    </row>
    <row r="748" spans="4:5">
      <c r="D748" s="14"/>
      <c r="E748" s="14"/>
    </row>
    <row r="749" spans="4:5">
      <c r="D749" s="14"/>
      <c r="E749" s="14"/>
    </row>
    <row r="750" spans="4:5">
      <c r="D750" s="14"/>
      <c r="E750" s="14"/>
    </row>
    <row r="751" spans="4:5">
      <c r="D751" s="14"/>
      <c r="E751" s="14"/>
    </row>
    <row r="752" spans="4:5">
      <c r="D752" s="14"/>
      <c r="E752" s="14"/>
    </row>
    <row r="753" spans="4:5">
      <c r="D753" s="14"/>
      <c r="E753" s="14"/>
    </row>
    <row r="754" spans="4:5">
      <c r="D754" s="14"/>
      <c r="E754" s="14"/>
    </row>
    <row r="755" spans="4:5">
      <c r="D755" s="14"/>
      <c r="E755" s="14"/>
    </row>
    <row r="756" spans="4:5">
      <c r="D756" s="14"/>
      <c r="E756" s="14"/>
    </row>
    <row r="757" spans="4:5">
      <c r="D757" s="14"/>
      <c r="E757" s="14"/>
    </row>
    <row r="758" spans="4:5">
      <c r="D758" s="14"/>
      <c r="E758" s="14"/>
    </row>
    <row r="759" spans="4:5">
      <c r="D759" s="14"/>
      <c r="E759" s="14"/>
    </row>
    <row r="760" spans="4:5">
      <c r="D760" s="14"/>
      <c r="E760" s="14"/>
    </row>
    <row r="761" spans="4:5">
      <c r="D761" s="14"/>
      <c r="E761" s="14"/>
    </row>
    <row r="762" spans="4:5">
      <c r="D762" s="14"/>
      <c r="E762" s="14"/>
    </row>
    <row r="763" spans="4:5">
      <c r="D763" s="14"/>
      <c r="E763" s="14"/>
    </row>
    <row r="764" spans="4:5">
      <c r="D764" s="14"/>
      <c r="E764" s="14"/>
    </row>
    <row r="765" spans="4:5">
      <c r="D765" s="14"/>
      <c r="E765" s="14"/>
    </row>
    <row r="766" spans="4:5">
      <c r="D766" s="14"/>
      <c r="E766" s="14"/>
    </row>
    <row r="767" spans="4:5">
      <c r="D767" s="14"/>
      <c r="E767" s="14"/>
    </row>
    <row r="768" spans="4:5">
      <c r="D768" s="14"/>
      <c r="E768" s="14"/>
    </row>
    <row r="769" spans="4:5">
      <c r="D769" s="14"/>
      <c r="E769" s="14"/>
    </row>
    <row r="770" spans="4:5">
      <c r="D770" s="14"/>
      <c r="E770" s="14"/>
    </row>
    <row r="771" spans="4:5">
      <c r="D771" s="14"/>
      <c r="E771" s="14"/>
    </row>
    <row r="772" spans="4:5">
      <c r="D772" s="14"/>
      <c r="E772" s="14"/>
    </row>
    <row r="773" spans="4:5">
      <c r="D773" s="14"/>
      <c r="E773" s="14"/>
    </row>
    <row r="774" spans="4:5">
      <c r="D774" s="14"/>
      <c r="E774" s="14"/>
    </row>
    <row r="775" spans="4:5">
      <c r="D775" s="14"/>
      <c r="E775" s="14"/>
    </row>
    <row r="776" spans="4:5">
      <c r="D776" s="14"/>
      <c r="E776" s="14"/>
    </row>
    <row r="777" spans="4:5">
      <c r="D777" s="14"/>
      <c r="E777" s="14"/>
    </row>
    <row r="778" spans="4:5">
      <c r="D778" s="14"/>
      <c r="E778" s="14"/>
    </row>
    <row r="779" spans="4:5">
      <c r="D779" s="14"/>
      <c r="E779" s="14"/>
    </row>
    <row r="780" spans="4:5">
      <c r="D780" s="14"/>
      <c r="E780" s="14"/>
    </row>
    <row r="781" spans="4:5">
      <c r="D781" s="14"/>
      <c r="E781" s="14"/>
    </row>
    <row r="782" spans="4:5">
      <c r="D782" s="14"/>
      <c r="E782" s="14"/>
    </row>
    <row r="783" spans="4:5">
      <c r="D783" s="14"/>
      <c r="E783" s="14"/>
    </row>
    <row r="784" spans="4:5">
      <c r="D784" s="14"/>
      <c r="E784" s="14"/>
    </row>
    <row r="785" spans="4:5">
      <c r="D785" s="14"/>
      <c r="E785" s="14"/>
    </row>
    <row r="786" spans="4:5">
      <c r="D786" s="14"/>
      <c r="E786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E14" sqref="E14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570312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61">
      <c r="B1" s="2" t="s">
        <v>0</v>
      </c>
      <c r="C1" t="s">
        <v>195</v>
      </c>
    </row>
    <row r="2" spans="2:61">
      <c r="B2" s="2" t="s">
        <v>1</v>
      </c>
    </row>
    <row r="3" spans="2:61">
      <c r="B3" s="2" t="s">
        <v>2</v>
      </c>
      <c r="C3" t="s">
        <v>196</v>
      </c>
    </row>
    <row r="4" spans="2:61">
      <c r="B4" s="2" t="s">
        <v>3</v>
      </c>
    </row>
    <row r="6" spans="2:61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1"/>
      <c r="L6" s="112"/>
    </row>
    <row r="7" spans="2:61" ht="26.25" customHeight="1">
      <c r="B7" s="110" t="s">
        <v>96</v>
      </c>
      <c r="C7" s="111"/>
      <c r="D7" s="111"/>
      <c r="E7" s="111"/>
      <c r="F7" s="111"/>
      <c r="G7" s="111"/>
      <c r="H7" s="111"/>
      <c r="I7" s="111"/>
      <c r="J7" s="111"/>
      <c r="K7" s="111"/>
      <c r="L7" s="112"/>
      <c r="BI7" s="17"/>
    </row>
    <row r="8" spans="2:61" s="17" customFormat="1" ht="63">
      <c r="B8" s="4" t="s">
        <v>94</v>
      </c>
      <c r="C8" s="26" t="s">
        <v>47</v>
      </c>
      <c r="D8" s="26" t="s">
        <v>68</v>
      </c>
      <c r="E8" s="26" t="s">
        <v>82</v>
      </c>
      <c r="F8" s="26" t="s">
        <v>51</v>
      </c>
      <c r="G8" s="26" t="s">
        <v>185</v>
      </c>
      <c r="H8" s="26" t="s">
        <v>186</v>
      </c>
      <c r="I8" s="26" t="s">
        <v>54</v>
      </c>
      <c r="J8" s="26" t="s">
        <v>71</v>
      </c>
      <c r="K8" s="26" t="s">
        <v>55</v>
      </c>
      <c r="L8" s="34" t="s">
        <v>181</v>
      </c>
      <c r="M8" s="14"/>
      <c r="BE8" s="14"/>
      <c r="BF8" s="14"/>
    </row>
    <row r="9" spans="2:61" s="17" customFormat="1" ht="20.25">
      <c r="B9" s="18"/>
      <c r="C9" s="26"/>
      <c r="D9" s="26"/>
      <c r="E9" s="26"/>
      <c r="F9" s="26"/>
      <c r="G9" s="19" t="s">
        <v>182</v>
      </c>
      <c r="H9" s="19"/>
      <c r="I9" s="19" t="s">
        <v>6</v>
      </c>
      <c r="J9" s="19" t="s">
        <v>7</v>
      </c>
      <c r="K9" s="29" t="s">
        <v>7</v>
      </c>
      <c r="L9" s="43" t="s">
        <v>7</v>
      </c>
      <c r="BD9" s="14"/>
      <c r="BE9" s="14"/>
      <c r="BF9" s="14"/>
      <c r="BH9" s="21"/>
    </row>
    <row r="10" spans="2:61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57</v>
      </c>
      <c r="G10" s="6" t="s">
        <v>58</v>
      </c>
      <c r="H10" s="6" t="s">
        <v>59</v>
      </c>
      <c r="I10" s="6" t="s">
        <v>60</v>
      </c>
      <c r="J10" s="6" t="s">
        <v>61</v>
      </c>
      <c r="K10" s="32" t="s">
        <v>62</v>
      </c>
      <c r="L10" s="32" t="s">
        <v>63</v>
      </c>
      <c r="BD10" s="14"/>
      <c r="BE10" s="17"/>
      <c r="BF10" s="14"/>
    </row>
    <row r="11" spans="2:61" s="21" customFormat="1" ht="18" customHeight="1">
      <c r="B11" s="22" t="s">
        <v>97</v>
      </c>
      <c r="C11" s="6"/>
      <c r="D11" s="6"/>
      <c r="E11" s="6"/>
      <c r="F11" s="6"/>
      <c r="G11" s="73">
        <v>3800</v>
      </c>
      <c r="H11" s="6"/>
      <c r="I11" s="73">
        <v>2267.4227732720001</v>
      </c>
      <c r="J11" s="23"/>
      <c r="K11" s="74">
        <v>1</v>
      </c>
      <c r="L11" s="74">
        <v>1E-4</v>
      </c>
      <c r="BD11" s="14"/>
      <c r="BE11" s="17"/>
      <c r="BF11" s="14"/>
      <c r="BH11" s="14"/>
    </row>
    <row r="12" spans="2:61">
      <c r="B12" s="77" t="s">
        <v>203</v>
      </c>
      <c r="C12" s="14"/>
      <c r="D12" s="14"/>
      <c r="E12" s="14"/>
      <c r="G12" s="79">
        <v>0</v>
      </c>
      <c r="I12" s="79">
        <v>0</v>
      </c>
      <c r="K12" s="78">
        <v>0</v>
      </c>
      <c r="L12" s="78">
        <v>0</v>
      </c>
    </row>
    <row r="13" spans="2:61">
      <c r="B13" s="77" t="s">
        <v>3100</v>
      </c>
      <c r="C13" s="14"/>
      <c r="D13" s="14"/>
      <c r="E13" s="14"/>
      <c r="G13" s="79">
        <v>0</v>
      </c>
      <c r="I13" s="79">
        <v>0</v>
      </c>
      <c r="K13" s="78">
        <v>0</v>
      </c>
      <c r="L13" s="78">
        <v>0</v>
      </c>
    </row>
    <row r="14" spans="2:61">
      <c r="B14" t="s">
        <v>217</v>
      </c>
      <c r="C14" t="s">
        <v>217</v>
      </c>
      <c r="D14" s="14"/>
      <c r="E14" t="s">
        <v>217</v>
      </c>
      <c r="F14" t="s">
        <v>217</v>
      </c>
      <c r="G14" s="75">
        <v>0</v>
      </c>
      <c r="H14" s="75">
        <v>0</v>
      </c>
      <c r="I14" s="75">
        <v>0</v>
      </c>
      <c r="J14" s="76">
        <v>0</v>
      </c>
      <c r="K14" s="76">
        <v>0</v>
      </c>
      <c r="L14" s="76">
        <v>0</v>
      </c>
    </row>
    <row r="15" spans="2:61">
      <c r="B15" s="77" t="s">
        <v>3101</v>
      </c>
      <c r="C15" s="14"/>
      <c r="D15" s="14"/>
      <c r="E15" s="14"/>
      <c r="G15" s="79">
        <v>0</v>
      </c>
      <c r="I15" s="79">
        <v>0</v>
      </c>
      <c r="K15" s="78">
        <v>0</v>
      </c>
      <c r="L15" s="78">
        <v>0</v>
      </c>
    </row>
    <row r="16" spans="2:61">
      <c r="B16" t="s">
        <v>217</v>
      </c>
      <c r="C16" t="s">
        <v>217</v>
      </c>
      <c r="D16" s="14"/>
      <c r="E16" t="s">
        <v>217</v>
      </c>
      <c r="F16" t="s">
        <v>217</v>
      </c>
      <c r="G16" s="75">
        <v>0</v>
      </c>
      <c r="H16" s="75">
        <v>0</v>
      </c>
      <c r="I16" s="75">
        <v>0</v>
      </c>
      <c r="J16" s="76">
        <v>0</v>
      </c>
      <c r="K16" s="76">
        <v>0</v>
      </c>
      <c r="L16" s="76">
        <v>0</v>
      </c>
    </row>
    <row r="17" spans="2:12">
      <c r="B17" s="77" t="s">
        <v>3102</v>
      </c>
      <c r="C17" s="14"/>
      <c r="D17" s="14"/>
      <c r="E17" s="14"/>
      <c r="G17" s="79">
        <v>0</v>
      </c>
      <c r="I17" s="79">
        <v>0</v>
      </c>
      <c r="K17" s="78">
        <v>0</v>
      </c>
      <c r="L17" s="78">
        <v>0</v>
      </c>
    </row>
    <row r="18" spans="2:12">
      <c r="B18" t="s">
        <v>217</v>
      </c>
      <c r="C18" t="s">
        <v>217</v>
      </c>
      <c r="D18" s="14"/>
      <c r="E18" t="s">
        <v>217</v>
      </c>
      <c r="F18" t="s">
        <v>217</v>
      </c>
      <c r="G18" s="75">
        <v>0</v>
      </c>
      <c r="H18" s="75">
        <v>0</v>
      </c>
      <c r="I18" s="75">
        <v>0</v>
      </c>
      <c r="J18" s="76">
        <v>0</v>
      </c>
      <c r="K18" s="76">
        <v>0</v>
      </c>
      <c r="L18" s="76">
        <v>0</v>
      </c>
    </row>
    <row r="19" spans="2:12">
      <c r="B19" s="77" t="s">
        <v>1714</v>
      </c>
      <c r="C19" s="14"/>
      <c r="D19" s="14"/>
      <c r="E19" s="14"/>
      <c r="G19" s="79">
        <v>0</v>
      </c>
      <c r="I19" s="79">
        <v>0</v>
      </c>
      <c r="K19" s="78">
        <v>0</v>
      </c>
      <c r="L19" s="78">
        <v>0</v>
      </c>
    </row>
    <row r="20" spans="2:12">
      <c r="B20" t="s">
        <v>217</v>
      </c>
      <c r="C20" t="s">
        <v>217</v>
      </c>
      <c r="D20" s="14"/>
      <c r="E20" t="s">
        <v>217</v>
      </c>
      <c r="F20" t="s">
        <v>217</v>
      </c>
      <c r="G20" s="75">
        <v>0</v>
      </c>
      <c r="H20" s="75">
        <v>0</v>
      </c>
      <c r="I20" s="75">
        <v>0</v>
      </c>
      <c r="J20" s="76">
        <v>0</v>
      </c>
      <c r="K20" s="76">
        <v>0</v>
      </c>
      <c r="L20" s="76">
        <v>0</v>
      </c>
    </row>
    <row r="21" spans="2:12">
      <c r="B21" s="77" t="s">
        <v>262</v>
      </c>
      <c r="C21" s="14"/>
      <c r="D21" s="14"/>
      <c r="E21" s="14"/>
      <c r="G21" s="79">
        <v>3800</v>
      </c>
      <c r="I21" s="79">
        <v>2267.4227732720001</v>
      </c>
      <c r="K21" s="78">
        <v>1</v>
      </c>
      <c r="L21" s="78">
        <v>1E-4</v>
      </c>
    </row>
    <row r="22" spans="2:12">
      <c r="B22" s="77" t="s">
        <v>3100</v>
      </c>
      <c r="C22" s="14"/>
      <c r="D22" s="14"/>
      <c r="E22" s="14"/>
      <c r="G22" s="79">
        <v>3800</v>
      </c>
      <c r="I22" s="79">
        <v>2267.4227732720001</v>
      </c>
      <c r="K22" s="78">
        <v>1</v>
      </c>
      <c r="L22" s="78">
        <v>1E-4</v>
      </c>
    </row>
    <row r="23" spans="2:12">
      <c r="B23" t="s">
        <v>3103</v>
      </c>
      <c r="C23" t="s">
        <v>3104</v>
      </c>
      <c r="D23" t="s">
        <v>121</v>
      </c>
      <c r="E23" t="s">
        <v>1900</v>
      </c>
      <c r="F23" t="s">
        <v>104</v>
      </c>
      <c r="G23" s="75">
        <v>-7000</v>
      </c>
      <c r="H23" s="75">
        <v>0.11924999999999999</v>
      </c>
      <c r="I23" s="75">
        <v>-2.6511659999999999E-2</v>
      </c>
      <c r="J23" s="76">
        <v>0</v>
      </c>
      <c r="K23" s="76">
        <v>0</v>
      </c>
      <c r="L23" s="76">
        <v>0</v>
      </c>
    </row>
    <row r="24" spans="2:12">
      <c r="B24" t="s">
        <v>3105</v>
      </c>
      <c r="C24" t="s">
        <v>3106</v>
      </c>
      <c r="D24" t="s">
        <v>121</v>
      </c>
      <c r="E24" t="s">
        <v>1900</v>
      </c>
      <c r="F24" t="s">
        <v>104</v>
      </c>
      <c r="G24" s="75">
        <v>-18000</v>
      </c>
      <c r="H24" s="75">
        <v>1.4475E-2</v>
      </c>
      <c r="I24" s="75">
        <v>-8.275068E-3</v>
      </c>
      <c r="J24" s="76">
        <v>0</v>
      </c>
      <c r="K24" s="76">
        <v>0</v>
      </c>
      <c r="L24" s="76">
        <v>0</v>
      </c>
    </row>
    <row r="25" spans="2:12">
      <c r="B25" t="s">
        <v>3107</v>
      </c>
      <c r="C25" t="s">
        <v>3108</v>
      </c>
      <c r="D25" t="s">
        <v>121</v>
      </c>
      <c r="E25" t="s">
        <v>1900</v>
      </c>
      <c r="F25" t="s">
        <v>104</v>
      </c>
      <c r="G25" s="75">
        <v>1500</v>
      </c>
      <c r="H25" s="75">
        <v>5796</v>
      </c>
      <c r="I25" s="75">
        <v>276.12144000000001</v>
      </c>
      <c r="J25" s="76">
        <v>0</v>
      </c>
      <c r="K25" s="76">
        <v>0.12180000000000001</v>
      </c>
      <c r="L25" s="76">
        <v>0</v>
      </c>
    </row>
    <row r="26" spans="2:12">
      <c r="B26" t="s">
        <v>3109</v>
      </c>
      <c r="C26" t="s">
        <v>3110</v>
      </c>
      <c r="D26" t="s">
        <v>121</v>
      </c>
      <c r="E26" t="s">
        <v>1900</v>
      </c>
      <c r="F26" t="s">
        <v>104</v>
      </c>
      <c r="G26" s="75">
        <v>-18100</v>
      </c>
      <c r="H26" s="75">
        <v>10</v>
      </c>
      <c r="I26" s="75">
        <v>-5.7485600000000003</v>
      </c>
      <c r="J26" s="76">
        <v>0</v>
      </c>
      <c r="K26" s="76">
        <v>-2.5000000000000001E-3</v>
      </c>
      <c r="L26" s="76">
        <v>0</v>
      </c>
    </row>
    <row r="27" spans="2:12">
      <c r="B27" t="s">
        <v>3111</v>
      </c>
      <c r="C27" t="s">
        <v>3112</v>
      </c>
      <c r="D27" t="s">
        <v>121</v>
      </c>
      <c r="E27" t="s">
        <v>1900</v>
      </c>
      <c r="F27" t="s">
        <v>104</v>
      </c>
      <c r="G27" s="75">
        <v>18100</v>
      </c>
      <c r="H27" s="75">
        <v>5</v>
      </c>
      <c r="I27" s="75">
        <v>2.8742800000000002</v>
      </c>
      <c r="J27" s="76">
        <v>0</v>
      </c>
      <c r="K27" s="76">
        <v>1.2999999999999999E-3</v>
      </c>
      <c r="L27" s="76">
        <v>0</v>
      </c>
    </row>
    <row r="28" spans="2:12">
      <c r="B28" t="s">
        <v>3113</v>
      </c>
      <c r="C28" t="s">
        <v>3114</v>
      </c>
      <c r="D28" t="s">
        <v>121</v>
      </c>
      <c r="E28" t="s">
        <v>1900</v>
      </c>
      <c r="F28" t="s">
        <v>104</v>
      </c>
      <c r="G28" s="75">
        <v>27300</v>
      </c>
      <c r="H28" s="75">
        <v>2300</v>
      </c>
      <c r="I28" s="75">
        <v>1994.2103999999999</v>
      </c>
      <c r="J28" s="76">
        <v>0</v>
      </c>
      <c r="K28" s="76">
        <v>0.87949999999999995</v>
      </c>
      <c r="L28" s="76">
        <v>1E-4</v>
      </c>
    </row>
    <row r="29" spans="2:12">
      <c r="B29" s="77" t="s">
        <v>3115</v>
      </c>
      <c r="C29" s="14"/>
      <c r="D29" s="14"/>
      <c r="E29" s="14"/>
      <c r="G29" s="79">
        <v>0</v>
      </c>
      <c r="I29" s="79">
        <v>0</v>
      </c>
      <c r="K29" s="78">
        <v>0</v>
      </c>
      <c r="L29" s="78">
        <v>0</v>
      </c>
    </row>
    <row r="30" spans="2:12">
      <c r="B30" t="s">
        <v>217</v>
      </c>
      <c r="C30" t="s">
        <v>217</v>
      </c>
      <c r="D30" s="14"/>
      <c r="E30" t="s">
        <v>217</v>
      </c>
      <c r="F30" t="s">
        <v>217</v>
      </c>
      <c r="G30" s="75">
        <v>0</v>
      </c>
      <c r="H30" s="75">
        <v>0</v>
      </c>
      <c r="I30" s="75">
        <v>0</v>
      </c>
      <c r="J30" s="76">
        <v>0</v>
      </c>
      <c r="K30" s="76">
        <v>0</v>
      </c>
      <c r="L30" s="76">
        <v>0</v>
      </c>
    </row>
    <row r="31" spans="2:12">
      <c r="B31" s="77" t="s">
        <v>3102</v>
      </c>
      <c r="C31" s="14"/>
      <c r="D31" s="14"/>
      <c r="E31" s="14"/>
      <c r="G31" s="79">
        <v>0</v>
      </c>
      <c r="I31" s="79">
        <v>0</v>
      </c>
      <c r="K31" s="78">
        <v>0</v>
      </c>
      <c r="L31" s="78">
        <v>0</v>
      </c>
    </row>
    <row r="32" spans="2:12">
      <c r="B32" t="s">
        <v>217</v>
      </c>
      <c r="C32" t="s">
        <v>217</v>
      </c>
      <c r="D32" s="14"/>
      <c r="E32" t="s">
        <v>217</v>
      </c>
      <c r="F32" t="s">
        <v>217</v>
      </c>
      <c r="G32" s="75">
        <v>0</v>
      </c>
      <c r="H32" s="75">
        <v>0</v>
      </c>
      <c r="I32" s="75">
        <v>0</v>
      </c>
      <c r="J32" s="76">
        <v>0</v>
      </c>
      <c r="K32" s="76">
        <v>0</v>
      </c>
      <c r="L32" s="76">
        <v>0</v>
      </c>
    </row>
    <row r="33" spans="2:12">
      <c r="B33" s="77" t="s">
        <v>3116</v>
      </c>
      <c r="C33" s="14"/>
      <c r="D33" s="14"/>
      <c r="E33" s="14"/>
      <c r="G33" s="79">
        <v>0</v>
      </c>
      <c r="I33" s="79">
        <v>0</v>
      </c>
      <c r="K33" s="78">
        <v>0</v>
      </c>
      <c r="L33" s="78">
        <v>0</v>
      </c>
    </row>
    <row r="34" spans="2:12">
      <c r="B34" t="s">
        <v>217</v>
      </c>
      <c r="C34" t="s">
        <v>217</v>
      </c>
      <c r="D34" s="14"/>
      <c r="E34" t="s">
        <v>217</v>
      </c>
      <c r="F34" t="s">
        <v>217</v>
      </c>
      <c r="G34" s="75">
        <v>0</v>
      </c>
      <c r="H34" s="75">
        <v>0</v>
      </c>
      <c r="I34" s="75">
        <v>0</v>
      </c>
      <c r="J34" s="76">
        <v>0</v>
      </c>
      <c r="K34" s="76">
        <v>0</v>
      </c>
      <c r="L34" s="76">
        <v>0</v>
      </c>
    </row>
    <row r="35" spans="2:12">
      <c r="B35" s="77" t="s">
        <v>1714</v>
      </c>
      <c r="C35" s="14"/>
      <c r="D35" s="14"/>
      <c r="E35" s="14"/>
      <c r="G35" s="79">
        <v>0</v>
      </c>
      <c r="I35" s="79">
        <v>0</v>
      </c>
      <c r="K35" s="78">
        <v>0</v>
      </c>
      <c r="L35" s="78">
        <v>0</v>
      </c>
    </row>
    <row r="36" spans="2:12">
      <c r="B36" t="s">
        <v>217</v>
      </c>
      <c r="C36" t="s">
        <v>217</v>
      </c>
      <c r="D36" s="14"/>
      <c r="E36" t="s">
        <v>217</v>
      </c>
      <c r="F36" t="s">
        <v>217</v>
      </c>
      <c r="G36" s="75">
        <v>0</v>
      </c>
      <c r="H36" s="75">
        <v>0</v>
      </c>
      <c r="I36" s="75">
        <v>0</v>
      </c>
      <c r="J36" s="76">
        <v>0</v>
      </c>
      <c r="K36" s="76">
        <v>0</v>
      </c>
      <c r="L36" s="76">
        <v>0</v>
      </c>
    </row>
    <row r="37" spans="2:12">
      <c r="B37" t="s">
        <v>264</v>
      </c>
      <c r="C37" s="14"/>
      <c r="D37" s="14"/>
      <c r="E37" s="14"/>
    </row>
    <row r="38" spans="2:12">
      <c r="B38" t="s">
        <v>398</v>
      </c>
      <c r="C38" s="14"/>
      <c r="D38" s="14"/>
      <c r="E38" s="14"/>
    </row>
    <row r="39" spans="2:12">
      <c r="B39" t="s">
        <v>399</v>
      </c>
      <c r="C39" s="14"/>
      <c r="D39" s="14"/>
      <c r="E39" s="14"/>
    </row>
    <row r="40" spans="2:12">
      <c r="B40" t="s">
        <v>400</v>
      </c>
      <c r="C40" s="14"/>
      <c r="D40" s="14"/>
      <c r="E40" s="14"/>
    </row>
    <row r="41" spans="2:12">
      <c r="C41" s="14"/>
      <c r="D41" s="14"/>
      <c r="E41" s="14"/>
    </row>
    <row r="42" spans="2:12">
      <c r="C42" s="14"/>
      <c r="D42" s="14"/>
      <c r="E42" s="14"/>
    </row>
    <row r="43" spans="2:12">
      <c r="C43" s="14"/>
      <c r="D43" s="14"/>
      <c r="E43" s="14"/>
    </row>
    <row r="44" spans="2:12">
      <c r="C44" s="14"/>
      <c r="D44" s="14"/>
      <c r="E44" s="14"/>
    </row>
    <row r="45" spans="2:12">
      <c r="C45" s="14"/>
      <c r="D45" s="14"/>
      <c r="E45" s="14"/>
    </row>
    <row r="46" spans="2:12">
      <c r="C46" s="14"/>
      <c r="D46" s="14"/>
      <c r="E46" s="14"/>
    </row>
    <row r="47" spans="2:12">
      <c r="C47" s="14"/>
      <c r="D47" s="14"/>
      <c r="E47" s="14"/>
    </row>
    <row r="48" spans="2:12">
      <c r="C48" s="14"/>
      <c r="D48" s="14"/>
      <c r="E48" s="14"/>
    </row>
    <row r="49" spans="3:5">
      <c r="C49" s="14"/>
      <c r="D49" s="14"/>
      <c r="E49" s="14"/>
    </row>
    <row r="50" spans="3:5">
      <c r="C50" s="14"/>
      <c r="D50" s="14"/>
      <c r="E50" s="14"/>
    </row>
    <row r="51" spans="3:5">
      <c r="C51" s="14"/>
      <c r="D51" s="14"/>
      <c r="E51" s="14"/>
    </row>
    <row r="52" spans="3:5">
      <c r="C52" s="14"/>
      <c r="D52" s="14"/>
      <c r="E52" s="14"/>
    </row>
    <row r="53" spans="3:5">
      <c r="C53" s="14"/>
      <c r="D53" s="14"/>
      <c r="E53" s="14"/>
    </row>
    <row r="54" spans="3:5">
      <c r="C54" s="14"/>
      <c r="D54" s="14"/>
      <c r="E54" s="14"/>
    </row>
    <row r="55" spans="3:5">
      <c r="C55" s="14"/>
      <c r="D55" s="14"/>
      <c r="E55" s="14"/>
    </row>
    <row r="56" spans="3:5">
      <c r="C56" s="14"/>
      <c r="D56" s="14"/>
      <c r="E56" s="14"/>
    </row>
    <row r="57" spans="3:5">
      <c r="C57" s="14"/>
      <c r="D57" s="14"/>
      <c r="E57" s="14"/>
    </row>
    <row r="58" spans="3:5">
      <c r="C58" s="14"/>
      <c r="D58" s="14"/>
      <c r="E58" s="14"/>
    </row>
    <row r="59" spans="3:5">
      <c r="C59" s="14"/>
      <c r="D59" s="14"/>
      <c r="E59" s="14"/>
    </row>
    <row r="60" spans="3:5">
      <c r="C60" s="14"/>
      <c r="D60" s="14"/>
      <c r="E60" s="14"/>
    </row>
    <row r="61" spans="3:5">
      <c r="C61" s="14"/>
      <c r="D61" s="14"/>
      <c r="E61" s="14"/>
    </row>
    <row r="62" spans="3:5">
      <c r="C62" s="14"/>
      <c r="D62" s="14"/>
      <c r="E62" s="14"/>
    </row>
    <row r="63" spans="3:5">
      <c r="C63" s="14"/>
      <c r="D63" s="14"/>
      <c r="E63" s="14"/>
    </row>
    <row r="64" spans="3:5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3:5">
      <c r="C289" s="14"/>
      <c r="D289" s="14"/>
      <c r="E289" s="14"/>
    </row>
    <row r="290" spans="3:5">
      <c r="C290" s="14"/>
      <c r="D290" s="14"/>
      <c r="E290" s="14"/>
    </row>
    <row r="291" spans="3:5">
      <c r="C291" s="14"/>
      <c r="D291" s="14"/>
      <c r="E291" s="14"/>
    </row>
    <row r="292" spans="3:5">
      <c r="C292" s="14"/>
      <c r="D292" s="14"/>
      <c r="E292" s="14"/>
    </row>
    <row r="293" spans="3:5">
      <c r="C293" s="14"/>
      <c r="D293" s="14"/>
      <c r="E293" s="14"/>
    </row>
    <row r="294" spans="3:5">
      <c r="C294" s="14"/>
      <c r="D294" s="14"/>
      <c r="E294" s="14"/>
    </row>
    <row r="295" spans="3:5">
      <c r="C295" s="14"/>
      <c r="D295" s="14"/>
      <c r="E295" s="14"/>
    </row>
    <row r="296" spans="3:5">
      <c r="C296" s="14"/>
      <c r="D296" s="14"/>
      <c r="E296" s="14"/>
    </row>
    <row r="297" spans="3:5">
      <c r="C297" s="14"/>
      <c r="D297" s="14"/>
      <c r="E297" s="14"/>
    </row>
    <row r="298" spans="3:5">
      <c r="C298" s="14"/>
      <c r="D298" s="14"/>
      <c r="E298" s="14"/>
    </row>
    <row r="299" spans="3:5">
      <c r="C299" s="14"/>
      <c r="D299" s="14"/>
      <c r="E299" s="14"/>
    </row>
    <row r="300" spans="3:5">
      <c r="C300" s="14"/>
      <c r="D300" s="14"/>
      <c r="E300" s="14"/>
    </row>
    <row r="301" spans="3:5">
      <c r="C301" s="14"/>
      <c r="D301" s="14"/>
      <c r="E301" s="14"/>
    </row>
    <row r="302" spans="3:5">
      <c r="C302" s="14"/>
      <c r="D302" s="14"/>
      <c r="E302" s="14"/>
    </row>
    <row r="303" spans="3:5">
      <c r="C303" s="14"/>
      <c r="D303" s="14"/>
      <c r="E303" s="14"/>
    </row>
    <row r="304" spans="3:5">
      <c r="C304" s="14"/>
      <c r="D304" s="14"/>
      <c r="E304" s="14"/>
    </row>
    <row r="305" spans="3:5">
      <c r="C305" s="14"/>
      <c r="D305" s="14"/>
      <c r="E305" s="14"/>
    </row>
    <row r="306" spans="3:5">
      <c r="C306" s="14"/>
      <c r="D306" s="14"/>
      <c r="E306" s="14"/>
    </row>
    <row r="307" spans="3:5">
      <c r="C307" s="14"/>
      <c r="D307" s="14"/>
      <c r="E307" s="14"/>
    </row>
    <row r="308" spans="3:5">
      <c r="C308" s="14"/>
      <c r="D308" s="14"/>
      <c r="E308" s="14"/>
    </row>
    <row r="309" spans="3:5">
      <c r="C309" s="14"/>
      <c r="D309" s="14"/>
      <c r="E309" s="14"/>
    </row>
    <row r="310" spans="3:5">
      <c r="C310" s="14"/>
      <c r="D310" s="14"/>
      <c r="E310" s="14"/>
    </row>
    <row r="311" spans="3:5">
      <c r="C311" s="14"/>
      <c r="D311" s="14"/>
      <c r="E311" s="14"/>
    </row>
    <row r="312" spans="3:5">
      <c r="C312" s="14"/>
      <c r="D312" s="14"/>
      <c r="E312" s="14"/>
    </row>
    <row r="313" spans="3:5">
      <c r="C313" s="14"/>
      <c r="D313" s="14"/>
      <c r="E313" s="14"/>
    </row>
    <row r="314" spans="3:5">
      <c r="C314" s="14"/>
      <c r="D314" s="14"/>
      <c r="E314" s="14"/>
    </row>
    <row r="315" spans="3:5">
      <c r="C315" s="14"/>
      <c r="D315" s="14"/>
      <c r="E315" s="14"/>
    </row>
    <row r="316" spans="3:5">
      <c r="C316" s="14"/>
      <c r="D316" s="14"/>
      <c r="E316" s="14"/>
    </row>
    <row r="317" spans="3:5">
      <c r="C317" s="14"/>
      <c r="D317" s="14"/>
      <c r="E317" s="14"/>
    </row>
    <row r="318" spans="3:5">
      <c r="C318" s="14"/>
      <c r="D318" s="14"/>
      <c r="E318" s="14"/>
    </row>
    <row r="319" spans="3:5">
      <c r="C319" s="14"/>
      <c r="D319" s="14"/>
      <c r="E319" s="14"/>
    </row>
    <row r="320" spans="3:5">
      <c r="C320" s="14"/>
      <c r="D320" s="14"/>
      <c r="E320" s="14"/>
    </row>
    <row r="321" spans="3:5">
      <c r="C321" s="14"/>
      <c r="D321" s="14"/>
      <c r="E321" s="14"/>
    </row>
    <row r="322" spans="3:5">
      <c r="C322" s="14"/>
      <c r="D322" s="14"/>
      <c r="E322" s="14"/>
    </row>
    <row r="323" spans="3:5">
      <c r="C323" s="14"/>
      <c r="D323" s="14"/>
      <c r="E323" s="14"/>
    </row>
    <row r="324" spans="3:5">
      <c r="C324" s="14"/>
      <c r="D324" s="14"/>
      <c r="E324" s="14"/>
    </row>
    <row r="325" spans="3:5">
      <c r="C325" s="14"/>
      <c r="D325" s="14"/>
      <c r="E325" s="14"/>
    </row>
    <row r="326" spans="3:5">
      <c r="C326" s="14"/>
      <c r="D326" s="14"/>
      <c r="E326" s="14"/>
    </row>
    <row r="327" spans="3:5">
      <c r="C327" s="14"/>
      <c r="D327" s="14"/>
      <c r="E327" s="14"/>
    </row>
    <row r="328" spans="3:5">
      <c r="C328" s="14"/>
      <c r="D328" s="14"/>
      <c r="E328" s="14"/>
    </row>
    <row r="329" spans="3:5">
      <c r="C329" s="14"/>
      <c r="D329" s="14"/>
      <c r="E329" s="14"/>
    </row>
    <row r="330" spans="3:5">
      <c r="C330" s="14"/>
      <c r="D330" s="14"/>
      <c r="E330" s="14"/>
    </row>
    <row r="331" spans="3:5">
      <c r="C331" s="14"/>
      <c r="D331" s="14"/>
      <c r="E331" s="14"/>
    </row>
    <row r="332" spans="3:5">
      <c r="C332" s="14"/>
      <c r="D332" s="14"/>
      <c r="E332" s="14"/>
    </row>
    <row r="333" spans="3:5">
      <c r="C333" s="14"/>
      <c r="D333" s="14"/>
      <c r="E333" s="14"/>
    </row>
    <row r="334" spans="3:5">
      <c r="C334" s="14"/>
      <c r="D334" s="14"/>
      <c r="E334" s="14"/>
    </row>
    <row r="335" spans="3:5">
      <c r="C335" s="14"/>
      <c r="D335" s="14"/>
      <c r="E335" s="14"/>
    </row>
    <row r="336" spans="3:5">
      <c r="C336" s="14"/>
      <c r="D336" s="14"/>
      <c r="E336" s="14"/>
    </row>
    <row r="337" spans="3:5">
      <c r="C337" s="14"/>
      <c r="D337" s="14"/>
      <c r="E337" s="14"/>
    </row>
    <row r="338" spans="3:5">
      <c r="C338" s="14"/>
      <c r="D338" s="14"/>
      <c r="E338" s="14"/>
    </row>
    <row r="339" spans="3:5">
      <c r="C339" s="14"/>
      <c r="D339" s="14"/>
      <c r="E339" s="14"/>
    </row>
    <row r="340" spans="3:5">
      <c r="C340" s="14"/>
      <c r="D340" s="14"/>
      <c r="E340" s="14"/>
    </row>
    <row r="341" spans="3:5">
      <c r="C341" s="14"/>
      <c r="D341" s="14"/>
      <c r="E341" s="14"/>
    </row>
    <row r="342" spans="3:5">
      <c r="C342" s="14"/>
      <c r="D342" s="14"/>
      <c r="E342" s="14"/>
    </row>
    <row r="343" spans="3:5">
      <c r="C343" s="14"/>
      <c r="D343" s="14"/>
      <c r="E343" s="14"/>
    </row>
    <row r="344" spans="3:5">
      <c r="C344" s="14"/>
      <c r="D344" s="14"/>
      <c r="E344" s="14"/>
    </row>
    <row r="345" spans="3:5">
      <c r="C345" s="14"/>
      <c r="D345" s="14"/>
      <c r="E345" s="14"/>
    </row>
    <row r="346" spans="3:5">
      <c r="C346" s="14"/>
      <c r="D346" s="14"/>
      <c r="E346" s="14"/>
    </row>
    <row r="347" spans="3:5">
      <c r="C347" s="14"/>
      <c r="D347" s="14"/>
      <c r="E347" s="14"/>
    </row>
    <row r="348" spans="3:5">
      <c r="C348" s="14"/>
      <c r="D348" s="14"/>
      <c r="E348" s="14"/>
    </row>
    <row r="349" spans="3:5">
      <c r="C349" s="14"/>
      <c r="D349" s="14"/>
      <c r="E349" s="14"/>
    </row>
    <row r="350" spans="3:5">
      <c r="C350" s="14"/>
      <c r="D350" s="14"/>
      <c r="E350" s="14"/>
    </row>
    <row r="351" spans="3:5">
      <c r="C351" s="14"/>
      <c r="D351" s="14"/>
      <c r="E351" s="14"/>
    </row>
    <row r="352" spans="3:5">
      <c r="C352" s="14"/>
      <c r="D352" s="14"/>
      <c r="E352" s="14"/>
    </row>
    <row r="353" spans="3:5">
      <c r="C353" s="14"/>
      <c r="D353" s="14"/>
      <c r="E353" s="14"/>
    </row>
    <row r="354" spans="3:5">
      <c r="C354" s="14"/>
      <c r="D354" s="14"/>
      <c r="E354" s="14"/>
    </row>
    <row r="355" spans="3:5">
      <c r="C355" s="14"/>
      <c r="D355" s="14"/>
      <c r="E355" s="14"/>
    </row>
    <row r="356" spans="3:5">
      <c r="C356" s="14"/>
      <c r="D356" s="14"/>
      <c r="E356" s="14"/>
    </row>
    <row r="357" spans="3:5">
      <c r="C357" s="14"/>
      <c r="D357" s="14"/>
      <c r="E357" s="14"/>
    </row>
    <row r="358" spans="3:5">
      <c r="C358" s="14"/>
      <c r="D358" s="14"/>
      <c r="E358" s="14"/>
    </row>
    <row r="359" spans="3:5">
      <c r="C359" s="14"/>
      <c r="D359" s="14"/>
      <c r="E359" s="14"/>
    </row>
    <row r="360" spans="3:5">
      <c r="C360" s="14"/>
      <c r="D360" s="14"/>
      <c r="E360" s="14"/>
    </row>
    <row r="361" spans="3:5">
      <c r="C361" s="14"/>
      <c r="D361" s="14"/>
      <c r="E361" s="14"/>
    </row>
    <row r="362" spans="3:5">
      <c r="C362" s="14"/>
      <c r="D362" s="14"/>
      <c r="E362" s="14"/>
    </row>
    <row r="363" spans="3:5">
      <c r="C363" s="14"/>
      <c r="D363" s="14"/>
      <c r="E363" s="14"/>
    </row>
    <row r="364" spans="3:5">
      <c r="C364" s="14"/>
      <c r="D364" s="14"/>
      <c r="E364" s="14"/>
    </row>
    <row r="365" spans="3:5">
      <c r="C365" s="14"/>
      <c r="D365" s="14"/>
      <c r="E365" s="14"/>
    </row>
    <row r="366" spans="3:5">
      <c r="C366" s="14"/>
      <c r="D366" s="14"/>
      <c r="E366" s="14"/>
    </row>
    <row r="367" spans="3:5">
      <c r="C367" s="14"/>
      <c r="D367" s="14"/>
      <c r="E367" s="14"/>
    </row>
    <row r="368" spans="3:5">
      <c r="C368" s="14"/>
      <c r="D368" s="14"/>
      <c r="E368" s="14"/>
    </row>
    <row r="369" spans="3:5">
      <c r="C369" s="14"/>
      <c r="D369" s="14"/>
      <c r="E369" s="14"/>
    </row>
    <row r="370" spans="3:5">
      <c r="C370" s="14"/>
      <c r="D370" s="14"/>
      <c r="E370" s="14"/>
    </row>
    <row r="371" spans="3:5">
      <c r="C371" s="14"/>
      <c r="D371" s="14"/>
      <c r="E371" s="14"/>
    </row>
    <row r="372" spans="3:5">
      <c r="C372" s="14"/>
      <c r="D372" s="14"/>
      <c r="E372" s="14"/>
    </row>
    <row r="373" spans="3:5">
      <c r="C373" s="14"/>
      <c r="D373" s="14"/>
      <c r="E373" s="14"/>
    </row>
    <row r="374" spans="3:5">
      <c r="C374" s="14"/>
      <c r="D374" s="14"/>
      <c r="E374" s="14"/>
    </row>
    <row r="375" spans="3:5">
      <c r="C375" s="14"/>
      <c r="D375" s="14"/>
      <c r="E375" s="14"/>
    </row>
    <row r="376" spans="3:5">
      <c r="C376" s="14"/>
      <c r="D376" s="14"/>
      <c r="E376" s="14"/>
    </row>
    <row r="377" spans="3:5">
      <c r="C377" s="14"/>
      <c r="D377" s="14"/>
      <c r="E377" s="14"/>
    </row>
    <row r="378" spans="3:5">
      <c r="C378" s="14"/>
      <c r="D378" s="14"/>
      <c r="E378" s="14"/>
    </row>
    <row r="379" spans="3:5">
      <c r="C379" s="14"/>
      <c r="D379" s="14"/>
      <c r="E379" s="14"/>
    </row>
    <row r="380" spans="3:5">
      <c r="C380" s="14"/>
      <c r="D380" s="14"/>
      <c r="E380" s="14"/>
    </row>
    <row r="381" spans="3:5">
      <c r="C381" s="14"/>
      <c r="D381" s="14"/>
      <c r="E381" s="14"/>
    </row>
    <row r="382" spans="3:5">
      <c r="C382" s="14"/>
      <c r="D382" s="14"/>
      <c r="E382" s="14"/>
    </row>
    <row r="383" spans="3:5">
      <c r="C383" s="14"/>
      <c r="D383" s="14"/>
      <c r="E383" s="14"/>
    </row>
    <row r="384" spans="3:5">
      <c r="C384" s="14"/>
      <c r="D384" s="14"/>
      <c r="E384" s="14"/>
    </row>
    <row r="385" spans="3:5">
      <c r="C385" s="14"/>
      <c r="D385" s="14"/>
      <c r="E385" s="14"/>
    </row>
    <row r="386" spans="3:5">
      <c r="C386" s="14"/>
      <c r="D386" s="14"/>
      <c r="E386" s="14"/>
    </row>
    <row r="387" spans="3:5">
      <c r="C387" s="14"/>
      <c r="D387" s="14"/>
      <c r="E387" s="14"/>
    </row>
    <row r="388" spans="3:5">
      <c r="C388" s="14"/>
      <c r="D388" s="14"/>
      <c r="E388" s="14"/>
    </row>
    <row r="389" spans="3:5">
      <c r="C389" s="14"/>
      <c r="D389" s="14"/>
      <c r="E389" s="14"/>
    </row>
    <row r="390" spans="3:5">
      <c r="C390" s="14"/>
      <c r="D390" s="14"/>
      <c r="E390" s="14"/>
    </row>
    <row r="391" spans="3:5">
      <c r="C391" s="14"/>
      <c r="D391" s="14"/>
      <c r="E391" s="14"/>
    </row>
    <row r="392" spans="3:5">
      <c r="C392" s="14"/>
      <c r="D392" s="14"/>
      <c r="E392" s="14"/>
    </row>
    <row r="393" spans="3:5">
      <c r="C393" s="14"/>
      <c r="D393" s="14"/>
      <c r="E393" s="14"/>
    </row>
    <row r="394" spans="3:5">
      <c r="C394" s="14"/>
      <c r="D394" s="14"/>
      <c r="E394" s="14"/>
    </row>
    <row r="395" spans="3:5">
      <c r="C395" s="14"/>
      <c r="D395" s="14"/>
      <c r="E395" s="14"/>
    </row>
    <row r="396" spans="3:5">
      <c r="C396" s="14"/>
      <c r="D396" s="14"/>
      <c r="E396" s="14"/>
    </row>
    <row r="397" spans="3:5">
      <c r="C397" s="14"/>
      <c r="D397" s="14"/>
      <c r="E397" s="14"/>
    </row>
    <row r="398" spans="3:5">
      <c r="C398" s="14"/>
      <c r="D398" s="14"/>
      <c r="E398" s="14"/>
    </row>
    <row r="399" spans="3:5">
      <c r="C399" s="14"/>
      <c r="D399" s="14"/>
      <c r="E399" s="14"/>
    </row>
    <row r="400" spans="3:5">
      <c r="C400" s="14"/>
      <c r="D400" s="14"/>
      <c r="E400" s="14"/>
    </row>
    <row r="401" spans="3:5">
      <c r="C401" s="14"/>
      <c r="D401" s="14"/>
      <c r="E401" s="14"/>
    </row>
    <row r="402" spans="3:5">
      <c r="C402" s="14"/>
      <c r="D402" s="14"/>
      <c r="E402" s="14"/>
    </row>
    <row r="403" spans="3:5">
      <c r="C403" s="14"/>
      <c r="D403" s="14"/>
      <c r="E403" s="14"/>
    </row>
    <row r="404" spans="3:5">
      <c r="C404" s="14"/>
      <c r="D404" s="14"/>
      <c r="E404" s="14"/>
    </row>
    <row r="405" spans="3:5">
      <c r="C405" s="14"/>
      <c r="D405" s="14"/>
      <c r="E405" s="14"/>
    </row>
    <row r="406" spans="3:5">
      <c r="C406" s="14"/>
      <c r="D406" s="14"/>
      <c r="E406" s="14"/>
    </row>
    <row r="407" spans="3:5">
      <c r="C407" s="14"/>
      <c r="D407" s="14"/>
      <c r="E407" s="14"/>
    </row>
    <row r="408" spans="3:5">
      <c r="C408" s="14"/>
      <c r="D408" s="14"/>
      <c r="E408" s="14"/>
    </row>
    <row r="409" spans="3:5">
      <c r="C409" s="14"/>
      <c r="D409" s="14"/>
      <c r="E409" s="14"/>
    </row>
    <row r="410" spans="3:5">
      <c r="C410" s="14"/>
      <c r="D410" s="14"/>
      <c r="E410" s="14"/>
    </row>
    <row r="411" spans="3:5">
      <c r="C411" s="14"/>
      <c r="D411" s="14"/>
      <c r="E411" s="14"/>
    </row>
    <row r="412" spans="3:5">
      <c r="C412" s="14"/>
      <c r="D412" s="14"/>
      <c r="E412" s="14"/>
    </row>
    <row r="413" spans="3:5">
      <c r="C413" s="14"/>
      <c r="D413" s="14"/>
      <c r="E413" s="14"/>
    </row>
    <row r="414" spans="3:5">
      <c r="C414" s="14"/>
      <c r="D414" s="14"/>
      <c r="E414" s="14"/>
    </row>
    <row r="415" spans="3:5">
      <c r="C415" s="14"/>
      <c r="D415" s="14"/>
      <c r="E415" s="14"/>
    </row>
    <row r="416" spans="3:5">
      <c r="C416" s="14"/>
      <c r="D416" s="14"/>
      <c r="E416" s="14"/>
    </row>
    <row r="417" spans="3:5">
      <c r="C417" s="14"/>
      <c r="D417" s="14"/>
      <c r="E417" s="14"/>
    </row>
    <row r="418" spans="3:5">
      <c r="C418" s="14"/>
      <c r="D418" s="14"/>
      <c r="E418" s="14"/>
    </row>
    <row r="419" spans="3:5">
      <c r="C419" s="14"/>
      <c r="D419" s="14"/>
      <c r="E419" s="14"/>
    </row>
    <row r="420" spans="3:5">
      <c r="C420" s="14"/>
      <c r="D420" s="14"/>
      <c r="E420" s="14"/>
    </row>
    <row r="421" spans="3:5">
      <c r="C421" s="14"/>
      <c r="D421" s="14"/>
      <c r="E421" s="14"/>
    </row>
    <row r="422" spans="3:5">
      <c r="C422" s="14"/>
      <c r="D422" s="14"/>
      <c r="E422" s="14"/>
    </row>
    <row r="423" spans="3:5">
      <c r="C423" s="14"/>
      <c r="D423" s="14"/>
      <c r="E423" s="14"/>
    </row>
    <row r="424" spans="3:5">
      <c r="C424" s="14"/>
      <c r="D424" s="14"/>
      <c r="E424" s="14"/>
    </row>
    <row r="425" spans="3:5">
      <c r="C425" s="14"/>
      <c r="D425" s="14"/>
      <c r="E425" s="14"/>
    </row>
    <row r="426" spans="3:5">
      <c r="C426" s="14"/>
      <c r="D426" s="14"/>
      <c r="E426" s="14"/>
    </row>
    <row r="427" spans="3:5">
      <c r="C427" s="14"/>
      <c r="D427" s="14"/>
      <c r="E427" s="14"/>
    </row>
    <row r="428" spans="3:5">
      <c r="C428" s="14"/>
      <c r="D428" s="14"/>
      <c r="E428" s="14"/>
    </row>
    <row r="429" spans="3:5">
      <c r="C429" s="14"/>
      <c r="D429" s="14"/>
      <c r="E429" s="14"/>
    </row>
    <row r="430" spans="3:5">
      <c r="C430" s="14"/>
      <c r="D430" s="14"/>
      <c r="E430" s="14"/>
    </row>
    <row r="431" spans="3:5">
      <c r="C431" s="14"/>
      <c r="D431" s="14"/>
      <c r="E431" s="14"/>
    </row>
    <row r="432" spans="3:5">
      <c r="C432" s="14"/>
      <c r="D432" s="14"/>
      <c r="E432" s="14"/>
    </row>
    <row r="433" spans="3:5">
      <c r="C433" s="14"/>
      <c r="D433" s="14"/>
      <c r="E433" s="14"/>
    </row>
    <row r="434" spans="3:5">
      <c r="C434" s="14"/>
      <c r="D434" s="14"/>
      <c r="E434" s="14"/>
    </row>
    <row r="435" spans="3:5">
      <c r="C435" s="14"/>
      <c r="D435" s="14"/>
      <c r="E435" s="14"/>
    </row>
    <row r="436" spans="3:5">
      <c r="C436" s="14"/>
      <c r="D436" s="14"/>
      <c r="E436" s="14"/>
    </row>
    <row r="437" spans="3:5">
      <c r="C437" s="14"/>
      <c r="D437" s="14"/>
      <c r="E437" s="14"/>
    </row>
    <row r="438" spans="3:5">
      <c r="C438" s="14"/>
      <c r="D438" s="14"/>
      <c r="E438" s="14"/>
    </row>
    <row r="439" spans="3:5">
      <c r="C439" s="14"/>
      <c r="D439" s="14"/>
      <c r="E439" s="14"/>
    </row>
    <row r="440" spans="3:5">
      <c r="C440" s="14"/>
      <c r="D440" s="14"/>
      <c r="E440" s="14"/>
    </row>
    <row r="441" spans="3:5">
      <c r="C441" s="14"/>
      <c r="D441" s="14"/>
      <c r="E441" s="14"/>
    </row>
    <row r="442" spans="3:5">
      <c r="C442" s="14"/>
      <c r="D442" s="14"/>
      <c r="E442" s="14"/>
    </row>
    <row r="443" spans="3:5">
      <c r="C443" s="14"/>
      <c r="D443" s="14"/>
      <c r="E443" s="14"/>
    </row>
    <row r="444" spans="3:5">
      <c r="C444" s="14"/>
      <c r="D444" s="14"/>
      <c r="E444" s="14"/>
    </row>
    <row r="445" spans="3:5">
      <c r="C445" s="14"/>
      <c r="D445" s="14"/>
      <c r="E445" s="14"/>
    </row>
    <row r="446" spans="3:5">
      <c r="C446" s="14"/>
      <c r="D446" s="14"/>
      <c r="E446" s="14"/>
    </row>
    <row r="447" spans="3:5">
      <c r="C447" s="14"/>
      <c r="D447" s="14"/>
      <c r="E447" s="14"/>
    </row>
    <row r="448" spans="3:5">
      <c r="C448" s="14"/>
      <c r="D448" s="14"/>
      <c r="E448" s="14"/>
    </row>
    <row r="449" spans="3:5">
      <c r="C449" s="14"/>
      <c r="D449" s="14"/>
      <c r="E449" s="14"/>
    </row>
    <row r="450" spans="3:5">
      <c r="C450" s="14"/>
      <c r="D450" s="14"/>
      <c r="E450" s="14"/>
    </row>
    <row r="451" spans="3:5">
      <c r="C451" s="14"/>
      <c r="D451" s="14"/>
      <c r="E451" s="14"/>
    </row>
    <row r="452" spans="3:5">
      <c r="C452" s="14"/>
      <c r="D452" s="14"/>
      <c r="E452" s="14"/>
    </row>
    <row r="453" spans="3:5">
      <c r="C453" s="14"/>
      <c r="D453" s="14"/>
      <c r="E453" s="14"/>
    </row>
    <row r="454" spans="3:5">
      <c r="C454" s="14"/>
      <c r="D454" s="14"/>
      <c r="E454" s="14"/>
    </row>
    <row r="455" spans="3:5">
      <c r="C455" s="14"/>
      <c r="D455" s="14"/>
      <c r="E455" s="14"/>
    </row>
    <row r="456" spans="3:5">
      <c r="C456" s="14"/>
      <c r="D456" s="14"/>
      <c r="E456" s="14"/>
    </row>
    <row r="457" spans="3:5">
      <c r="C457" s="14"/>
      <c r="D457" s="14"/>
      <c r="E457" s="14"/>
    </row>
    <row r="458" spans="3:5">
      <c r="C458" s="14"/>
      <c r="D458" s="14"/>
      <c r="E458" s="14"/>
    </row>
    <row r="459" spans="3:5">
      <c r="C459" s="14"/>
      <c r="D459" s="14"/>
      <c r="E459" s="14"/>
    </row>
    <row r="460" spans="3:5">
      <c r="C460" s="14"/>
      <c r="D460" s="14"/>
      <c r="E460" s="14"/>
    </row>
    <row r="461" spans="3:5">
      <c r="C461" s="14"/>
      <c r="D461" s="14"/>
      <c r="E461" s="14"/>
    </row>
    <row r="462" spans="3:5">
      <c r="C462" s="14"/>
      <c r="D462" s="14"/>
      <c r="E462" s="14"/>
    </row>
    <row r="463" spans="3:5">
      <c r="C463" s="14"/>
      <c r="D463" s="14"/>
      <c r="E463" s="14"/>
    </row>
    <row r="464" spans="3:5">
      <c r="C464" s="14"/>
      <c r="D464" s="14"/>
      <c r="E464" s="14"/>
    </row>
    <row r="465" spans="3:5">
      <c r="C465" s="14"/>
      <c r="D465" s="14"/>
      <c r="E465" s="14"/>
    </row>
    <row r="466" spans="3:5">
      <c r="C466" s="14"/>
      <c r="D466" s="14"/>
      <c r="E466" s="14"/>
    </row>
    <row r="467" spans="3:5">
      <c r="C467" s="14"/>
      <c r="D467" s="14"/>
      <c r="E467" s="14"/>
    </row>
    <row r="468" spans="3:5">
      <c r="C468" s="14"/>
      <c r="D468" s="14"/>
      <c r="E468" s="14"/>
    </row>
    <row r="469" spans="3:5">
      <c r="C469" s="14"/>
      <c r="D469" s="14"/>
      <c r="E469" s="14"/>
    </row>
    <row r="470" spans="3:5">
      <c r="C470" s="14"/>
      <c r="D470" s="14"/>
      <c r="E470" s="14"/>
    </row>
    <row r="471" spans="3:5">
      <c r="C471" s="14"/>
      <c r="D471" s="14"/>
      <c r="E471" s="14"/>
    </row>
    <row r="472" spans="3:5">
      <c r="C472" s="14"/>
      <c r="D472" s="14"/>
      <c r="E472" s="14"/>
    </row>
    <row r="473" spans="3:5">
      <c r="C473" s="14"/>
      <c r="D473" s="14"/>
      <c r="E473" s="14"/>
    </row>
    <row r="474" spans="3:5">
      <c r="C474" s="14"/>
      <c r="D474" s="14"/>
      <c r="E474" s="14"/>
    </row>
    <row r="475" spans="3:5">
      <c r="C475" s="14"/>
      <c r="D475" s="14"/>
      <c r="E475" s="14"/>
    </row>
    <row r="476" spans="3:5">
      <c r="C476" s="14"/>
      <c r="D476" s="14"/>
      <c r="E476" s="14"/>
    </row>
    <row r="477" spans="3:5">
      <c r="C477" s="14"/>
      <c r="D477" s="14"/>
      <c r="E477" s="14"/>
    </row>
    <row r="478" spans="3:5">
      <c r="C478" s="14"/>
      <c r="D478" s="14"/>
      <c r="E478" s="14"/>
    </row>
    <row r="479" spans="3:5">
      <c r="C479" s="14"/>
      <c r="D479" s="14"/>
      <c r="E479" s="14"/>
    </row>
    <row r="480" spans="3:5">
      <c r="C480" s="14"/>
      <c r="D480" s="14"/>
      <c r="E480" s="14"/>
    </row>
    <row r="481" spans="3:5">
      <c r="C481" s="14"/>
      <c r="D481" s="14"/>
      <c r="E481" s="14"/>
    </row>
    <row r="482" spans="3:5">
      <c r="C482" s="14"/>
      <c r="D482" s="14"/>
      <c r="E482" s="14"/>
    </row>
    <row r="483" spans="3:5">
      <c r="C483" s="14"/>
      <c r="D483" s="14"/>
      <c r="E483" s="14"/>
    </row>
    <row r="484" spans="3:5">
      <c r="C484" s="14"/>
      <c r="D484" s="14"/>
      <c r="E484" s="14"/>
    </row>
    <row r="485" spans="3:5">
      <c r="C485" s="14"/>
      <c r="D485" s="14"/>
      <c r="E485" s="14"/>
    </row>
    <row r="486" spans="3:5">
      <c r="C486" s="14"/>
      <c r="D486" s="14"/>
      <c r="E486" s="14"/>
    </row>
    <row r="487" spans="3:5">
      <c r="C487" s="14"/>
      <c r="D487" s="14"/>
      <c r="E487" s="14"/>
    </row>
    <row r="488" spans="3:5">
      <c r="C488" s="14"/>
      <c r="D488" s="14"/>
      <c r="E488" s="14"/>
    </row>
    <row r="489" spans="3:5">
      <c r="C489" s="14"/>
      <c r="D489" s="14"/>
      <c r="E489" s="14"/>
    </row>
    <row r="490" spans="3:5">
      <c r="C490" s="14"/>
      <c r="D490" s="14"/>
      <c r="E490" s="14"/>
    </row>
    <row r="491" spans="3:5">
      <c r="C491" s="14"/>
      <c r="D491" s="14"/>
      <c r="E491" s="14"/>
    </row>
    <row r="492" spans="3:5">
      <c r="C492" s="14"/>
      <c r="D492" s="14"/>
      <c r="E492" s="14"/>
    </row>
    <row r="493" spans="3:5">
      <c r="C493" s="14"/>
      <c r="D493" s="14"/>
      <c r="E493" s="14"/>
    </row>
    <row r="494" spans="3:5">
      <c r="C494" s="14"/>
      <c r="D494" s="14"/>
      <c r="E494" s="14"/>
    </row>
    <row r="495" spans="3:5">
      <c r="C495" s="14"/>
      <c r="D495" s="14"/>
      <c r="E495" s="14"/>
    </row>
    <row r="496" spans="3:5">
      <c r="C496" s="14"/>
      <c r="D496" s="14"/>
      <c r="E496" s="14"/>
    </row>
    <row r="497" spans="3:5">
      <c r="C497" s="14"/>
      <c r="D497" s="14"/>
      <c r="E497" s="14"/>
    </row>
    <row r="498" spans="3:5">
      <c r="C498" s="14"/>
      <c r="D498" s="14"/>
      <c r="E498" s="14"/>
    </row>
    <row r="499" spans="3:5">
      <c r="C499" s="14"/>
      <c r="D499" s="14"/>
      <c r="E499" s="14"/>
    </row>
    <row r="500" spans="3:5">
      <c r="C500" s="14"/>
      <c r="D500" s="14"/>
      <c r="E500" s="14"/>
    </row>
    <row r="501" spans="3:5">
      <c r="C501" s="14"/>
      <c r="D501" s="14"/>
      <c r="E501" s="14"/>
    </row>
    <row r="502" spans="3:5">
      <c r="C502" s="14"/>
      <c r="D502" s="14"/>
      <c r="E502" s="14"/>
    </row>
    <row r="503" spans="3:5">
      <c r="C503" s="14"/>
      <c r="D503" s="14"/>
      <c r="E503" s="14"/>
    </row>
    <row r="504" spans="3:5">
      <c r="C504" s="14"/>
      <c r="D504" s="14"/>
      <c r="E504" s="14"/>
    </row>
    <row r="505" spans="3:5">
      <c r="C505" s="14"/>
      <c r="D505" s="14"/>
      <c r="E505" s="14"/>
    </row>
    <row r="506" spans="3:5">
      <c r="C506" s="14"/>
      <c r="D506" s="14"/>
      <c r="E506" s="14"/>
    </row>
    <row r="507" spans="3:5">
      <c r="C507" s="14"/>
      <c r="D507" s="14"/>
      <c r="E507" s="14"/>
    </row>
    <row r="508" spans="3:5">
      <c r="C508" s="14"/>
      <c r="D508" s="14"/>
      <c r="E508" s="14"/>
    </row>
    <row r="509" spans="3:5">
      <c r="C509" s="14"/>
      <c r="D509" s="14"/>
      <c r="E509" s="14"/>
    </row>
    <row r="510" spans="3:5">
      <c r="C510" s="14"/>
      <c r="D510" s="14"/>
      <c r="E510" s="14"/>
    </row>
    <row r="511" spans="3:5">
      <c r="C511" s="14"/>
      <c r="D511" s="14"/>
      <c r="E511" s="14"/>
    </row>
    <row r="512" spans="3:5">
      <c r="C512" s="14"/>
      <c r="D512" s="14"/>
      <c r="E512" s="14"/>
    </row>
    <row r="513" spans="3:5">
      <c r="C513" s="14"/>
      <c r="D513" s="14"/>
      <c r="E513" s="14"/>
    </row>
    <row r="514" spans="3:5">
      <c r="C514" s="14"/>
      <c r="D514" s="14"/>
      <c r="E514" s="14"/>
    </row>
    <row r="515" spans="3:5">
      <c r="C515" s="14"/>
      <c r="D515" s="14"/>
      <c r="E515" s="14"/>
    </row>
    <row r="516" spans="3:5">
      <c r="C516" s="14"/>
      <c r="D516" s="14"/>
      <c r="E516" s="14"/>
    </row>
    <row r="517" spans="3:5">
      <c r="C517" s="14"/>
      <c r="D517" s="14"/>
      <c r="E517" s="14"/>
    </row>
    <row r="518" spans="3:5">
      <c r="C518" s="14"/>
      <c r="D518" s="14"/>
      <c r="E518" s="14"/>
    </row>
    <row r="519" spans="3:5">
      <c r="C519" s="14"/>
      <c r="D519" s="14"/>
      <c r="E519" s="14"/>
    </row>
    <row r="520" spans="3:5">
      <c r="C520" s="14"/>
      <c r="D520" s="14"/>
      <c r="E520" s="14"/>
    </row>
    <row r="521" spans="3:5">
      <c r="C521" s="14"/>
      <c r="D521" s="14"/>
      <c r="E521" s="14"/>
    </row>
    <row r="522" spans="3:5">
      <c r="C522" s="14"/>
      <c r="D522" s="14"/>
      <c r="E522" s="14"/>
    </row>
    <row r="523" spans="3:5">
      <c r="C523" s="14"/>
      <c r="D523" s="14"/>
      <c r="E523" s="14"/>
    </row>
    <row r="524" spans="3:5">
      <c r="C524" s="14"/>
      <c r="D524" s="14"/>
      <c r="E524" s="14"/>
    </row>
    <row r="525" spans="3:5">
      <c r="C525" s="14"/>
      <c r="D525" s="14"/>
      <c r="E525" s="14"/>
    </row>
    <row r="526" spans="3:5">
      <c r="C526" s="14"/>
      <c r="D526" s="14"/>
      <c r="E526" s="14"/>
    </row>
    <row r="527" spans="3:5">
      <c r="C527" s="14"/>
      <c r="D527" s="14"/>
      <c r="E527" s="14"/>
    </row>
    <row r="528" spans="3:5">
      <c r="C528" s="14"/>
      <c r="D528" s="14"/>
      <c r="E528" s="14"/>
    </row>
    <row r="529" spans="3:5">
      <c r="C529" s="14"/>
      <c r="D529" s="14"/>
      <c r="E529" s="14"/>
    </row>
    <row r="530" spans="3:5">
      <c r="C530" s="14"/>
      <c r="D530" s="14"/>
      <c r="E530" s="14"/>
    </row>
    <row r="531" spans="3:5">
      <c r="C531" s="14"/>
      <c r="D531" s="14"/>
      <c r="E531" s="14"/>
    </row>
    <row r="532" spans="3:5">
      <c r="C532" s="14"/>
      <c r="D532" s="14"/>
      <c r="E532" s="14"/>
    </row>
    <row r="533" spans="3:5">
      <c r="C533" s="14"/>
      <c r="D533" s="14"/>
      <c r="E533" s="14"/>
    </row>
    <row r="534" spans="3:5">
      <c r="C534" s="14"/>
      <c r="D534" s="14"/>
      <c r="E534" s="14"/>
    </row>
    <row r="535" spans="3:5">
      <c r="C535" s="14"/>
      <c r="D535" s="14"/>
      <c r="E535" s="14"/>
    </row>
    <row r="536" spans="3:5">
      <c r="C536" s="14"/>
      <c r="D536" s="14"/>
      <c r="E536" s="14"/>
    </row>
    <row r="537" spans="3:5">
      <c r="C537" s="14"/>
      <c r="D537" s="14"/>
      <c r="E537" s="14"/>
    </row>
    <row r="538" spans="3:5">
      <c r="C538" s="14"/>
      <c r="D538" s="14"/>
      <c r="E538" s="14"/>
    </row>
    <row r="539" spans="3:5">
      <c r="C539" s="14"/>
      <c r="D539" s="14"/>
      <c r="E539" s="14"/>
    </row>
    <row r="540" spans="3:5">
      <c r="C540" s="14"/>
      <c r="D540" s="14"/>
      <c r="E540" s="14"/>
    </row>
    <row r="541" spans="3:5">
      <c r="C541" s="14"/>
      <c r="D541" s="14"/>
      <c r="E541" s="14"/>
    </row>
    <row r="542" spans="3:5">
      <c r="C542" s="14"/>
      <c r="D542" s="14"/>
      <c r="E542" s="14"/>
    </row>
    <row r="543" spans="3:5">
      <c r="C543" s="14"/>
      <c r="D543" s="14"/>
      <c r="E543" s="14"/>
    </row>
    <row r="544" spans="3:5">
      <c r="C544" s="14"/>
      <c r="D544" s="14"/>
      <c r="E544" s="14"/>
    </row>
    <row r="545" spans="3:5">
      <c r="C545" s="14"/>
      <c r="D545" s="14"/>
      <c r="E545" s="14"/>
    </row>
    <row r="546" spans="3:5">
      <c r="C546" s="14"/>
      <c r="D546" s="14"/>
      <c r="E546" s="14"/>
    </row>
    <row r="547" spans="3:5">
      <c r="C547" s="14"/>
      <c r="D547" s="14"/>
      <c r="E547" s="14"/>
    </row>
    <row r="548" spans="3:5">
      <c r="C548" s="14"/>
      <c r="D548" s="14"/>
      <c r="E548" s="14"/>
    </row>
    <row r="549" spans="3:5">
      <c r="C549" s="14"/>
      <c r="D549" s="14"/>
      <c r="E549" s="14"/>
    </row>
    <row r="550" spans="3:5">
      <c r="C550" s="14"/>
      <c r="D550" s="14"/>
      <c r="E550" s="14"/>
    </row>
    <row r="551" spans="3:5">
      <c r="C551" s="14"/>
      <c r="D551" s="14"/>
      <c r="E551" s="14"/>
    </row>
    <row r="552" spans="3:5">
      <c r="C552" s="14"/>
      <c r="D552" s="14"/>
      <c r="E552" s="14"/>
    </row>
    <row r="553" spans="3:5">
      <c r="C553" s="14"/>
      <c r="D553" s="14"/>
      <c r="E553" s="14"/>
    </row>
    <row r="554" spans="3:5">
      <c r="C554" s="14"/>
      <c r="D554" s="14"/>
      <c r="E554" s="14"/>
    </row>
    <row r="555" spans="3:5">
      <c r="C555" s="14"/>
      <c r="D555" s="14"/>
      <c r="E555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3" customWidth="1"/>
    <col min="2" max="2" width="38.42578125" style="13" customWidth="1"/>
    <col min="3" max="5" width="10.7109375" style="13" customWidth="1"/>
    <col min="6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10.7109375" style="14" customWidth="1"/>
    <col min="11" max="11" width="10.7109375" style="17" customWidth="1"/>
    <col min="12" max="12" width="7.7109375" style="17" customWidth="1"/>
    <col min="13" max="13" width="7.140625" style="17" customWidth="1"/>
    <col min="14" max="14" width="6" style="17" customWidth="1"/>
    <col min="15" max="15" width="7.85546875" style="17" customWidth="1"/>
    <col min="16" max="16" width="8.140625" style="17" customWidth="1"/>
    <col min="17" max="17" width="6.28515625" style="14" customWidth="1"/>
    <col min="18" max="18" width="8" style="14" customWidth="1"/>
    <col min="19" max="19" width="8.7109375" style="14" customWidth="1"/>
    <col min="20" max="20" width="10" style="14" customWidth="1"/>
    <col min="21" max="21" width="9.5703125" style="14" customWidth="1"/>
    <col min="22" max="22" width="6.140625" style="14" customWidth="1"/>
    <col min="23" max="24" width="5.7109375" style="14" customWidth="1"/>
    <col min="25" max="25" width="6.85546875" style="14" customWidth="1"/>
    <col min="26" max="26" width="6.42578125" style="14" customWidth="1"/>
    <col min="27" max="27" width="6.7109375" style="14" customWidth="1"/>
    <col min="28" max="28" width="7.28515625" style="14" customWidth="1"/>
    <col min="29" max="40" width="5.7109375" style="14" customWidth="1"/>
    <col min="41" max="16384" width="9.140625" style="14"/>
  </cols>
  <sheetData>
    <row r="1" spans="1:60">
      <c r="B1" s="2" t="s">
        <v>0</v>
      </c>
      <c r="C1" t="s">
        <v>195</v>
      </c>
    </row>
    <row r="2" spans="1:60">
      <c r="B2" s="2" t="s">
        <v>1</v>
      </c>
    </row>
    <row r="3" spans="1:60">
      <c r="B3" s="2" t="s">
        <v>2</v>
      </c>
      <c r="C3" t="s">
        <v>196</v>
      </c>
    </row>
    <row r="4" spans="1:60">
      <c r="B4" s="2" t="s">
        <v>3</v>
      </c>
    </row>
    <row r="6" spans="1:60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2"/>
      <c r="BD6" s="14" t="s">
        <v>98</v>
      </c>
      <c r="BF6" s="14" t="s">
        <v>99</v>
      </c>
      <c r="BH6" s="17" t="s">
        <v>100</v>
      </c>
    </row>
    <row r="7" spans="1:60" ht="26.25" customHeight="1">
      <c r="B7" s="110" t="s">
        <v>101</v>
      </c>
      <c r="C7" s="111"/>
      <c r="D7" s="111"/>
      <c r="E7" s="111"/>
      <c r="F7" s="111"/>
      <c r="G7" s="111"/>
      <c r="H7" s="111"/>
      <c r="I7" s="111"/>
      <c r="J7" s="111"/>
      <c r="K7" s="112"/>
      <c r="BD7" s="17" t="s">
        <v>102</v>
      </c>
      <c r="BF7" s="14" t="s">
        <v>103</v>
      </c>
      <c r="BH7" s="17" t="s">
        <v>104</v>
      </c>
    </row>
    <row r="8" spans="1:60" s="17" customFormat="1" ht="63">
      <c r="A8" s="13"/>
      <c r="B8" s="4" t="s">
        <v>94</v>
      </c>
      <c r="C8" s="26" t="s">
        <v>47</v>
      </c>
      <c r="D8" s="26" t="s">
        <v>68</v>
      </c>
      <c r="E8" s="26" t="s">
        <v>82</v>
      </c>
      <c r="F8" s="26" t="s">
        <v>51</v>
      </c>
      <c r="G8" s="26" t="s">
        <v>185</v>
      </c>
      <c r="H8" s="26" t="s">
        <v>186</v>
      </c>
      <c r="I8" s="26" t="s">
        <v>54</v>
      </c>
      <c r="J8" s="26" t="s">
        <v>55</v>
      </c>
      <c r="K8" s="26" t="s">
        <v>181</v>
      </c>
      <c r="BC8" s="14" t="s">
        <v>105</v>
      </c>
      <c r="BD8" s="14" t="s">
        <v>106</v>
      </c>
      <c r="BE8" s="14" t="s">
        <v>107</v>
      </c>
      <c r="BG8" s="21" t="s">
        <v>108</v>
      </c>
    </row>
    <row r="9" spans="1:60" s="17" customFormat="1" ht="18.75" customHeight="1">
      <c r="A9" s="13"/>
      <c r="B9" s="18"/>
      <c r="C9" s="19"/>
      <c r="D9" s="19"/>
      <c r="E9" s="19"/>
      <c r="F9" s="19"/>
      <c r="G9" s="19" t="s">
        <v>182</v>
      </c>
      <c r="H9" s="19"/>
      <c r="I9" s="19" t="s">
        <v>6</v>
      </c>
      <c r="J9" s="29" t="s">
        <v>7</v>
      </c>
      <c r="K9" s="45" t="s">
        <v>7</v>
      </c>
      <c r="BC9" s="14" t="s">
        <v>109</v>
      </c>
      <c r="BE9" s="14" t="s">
        <v>110</v>
      </c>
      <c r="BG9" s="21" t="s">
        <v>111</v>
      </c>
    </row>
    <row r="10" spans="1:60" s="21" customFormat="1" ht="18" customHeight="1">
      <c r="A10" s="13"/>
      <c r="B10" s="20"/>
      <c r="C10" s="6" t="s">
        <v>8</v>
      </c>
      <c r="D10" s="6" t="s">
        <v>9</v>
      </c>
      <c r="E10" s="6" t="s">
        <v>57</v>
      </c>
      <c r="F10" s="6" t="s">
        <v>57</v>
      </c>
      <c r="G10" s="6" t="s">
        <v>58</v>
      </c>
      <c r="H10" s="6" t="s">
        <v>59</v>
      </c>
      <c r="I10" s="46" t="s">
        <v>60</v>
      </c>
      <c r="J10" s="46" t="s">
        <v>61</v>
      </c>
      <c r="K10" s="46" t="s">
        <v>62</v>
      </c>
      <c r="L10" s="17"/>
      <c r="M10" s="17"/>
      <c r="N10" s="17"/>
      <c r="O10" s="17"/>
      <c r="BC10" s="14" t="s">
        <v>112</v>
      </c>
      <c r="BD10" s="17"/>
      <c r="BE10" s="14" t="s">
        <v>113</v>
      </c>
      <c r="BG10" s="14" t="s">
        <v>114</v>
      </c>
    </row>
    <row r="11" spans="1:60" s="21" customFormat="1" ht="18" customHeight="1">
      <c r="A11" s="13"/>
      <c r="B11" s="22" t="s">
        <v>115</v>
      </c>
      <c r="C11" s="6"/>
      <c r="D11" s="6"/>
      <c r="E11" s="6"/>
      <c r="F11" s="6"/>
      <c r="G11" s="73">
        <v>64597760.700000003</v>
      </c>
      <c r="H11" s="23"/>
      <c r="I11" s="73">
        <v>206451.38422312247</v>
      </c>
      <c r="J11" s="74">
        <v>1</v>
      </c>
      <c r="K11" s="74">
        <v>8.6999999999999994E-3</v>
      </c>
      <c r="L11" s="17"/>
      <c r="M11" s="17"/>
      <c r="N11" s="17"/>
      <c r="O11" s="17"/>
      <c r="BC11" s="14" t="s">
        <v>116</v>
      </c>
      <c r="BD11" s="17"/>
      <c r="BE11" s="14" t="s">
        <v>117</v>
      </c>
      <c r="BG11" s="14" t="s">
        <v>118</v>
      </c>
    </row>
    <row r="12" spans="1:60">
      <c r="B12" s="77" t="s">
        <v>203</v>
      </c>
      <c r="C12" s="17"/>
      <c r="D12" s="17"/>
      <c r="E12" s="17"/>
      <c r="F12" s="17"/>
      <c r="G12" s="79">
        <v>0</v>
      </c>
      <c r="H12" s="17"/>
      <c r="I12" s="79">
        <v>0</v>
      </c>
      <c r="J12" s="78">
        <v>0</v>
      </c>
      <c r="K12" s="78">
        <v>0</v>
      </c>
      <c r="BD12" s="14" t="s">
        <v>119</v>
      </c>
      <c r="BF12" s="14" t="s">
        <v>120</v>
      </c>
    </row>
    <row r="13" spans="1:60">
      <c r="B13" t="s">
        <v>217</v>
      </c>
      <c r="C13" t="s">
        <v>217</v>
      </c>
      <c r="D13" s="17"/>
      <c r="E13" t="s">
        <v>217</v>
      </c>
      <c r="F13" t="s">
        <v>217</v>
      </c>
      <c r="G13" s="75">
        <v>0</v>
      </c>
      <c r="H13" s="75">
        <v>0</v>
      </c>
      <c r="I13" s="75">
        <v>0</v>
      </c>
      <c r="J13" s="76">
        <v>0</v>
      </c>
      <c r="K13" s="76">
        <v>0</v>
      </c>
      <c r="BD13" s="14" t="s">
        <v>121</v>
      </c>
      <c r="BE13" s="14" t="s">
        <v>122</v>
      </c>
      <c r="BF13" s="14" t="s">
        <v>123</v>
      </c>
    </row>
    <row r="14" spans="1:60">
      <c r="B14" s="77" t="s">
        <v>262</v>
      </c>
      <c r="C14" s="17"/>
      <c r="D14" s="17"/>
      <c r="E14" s="17"/>
      <c r="F14" s="17"/>
      <c r="G14" s="79">
        <v>64597760.700000003</v>
      </c>
      <c r="H14" s="17"/>
      <c r="I14" s="79">
        <v>206451.38422312247</v>
      </c>
      <c r="J14" s="78">
        <v>1</v>
      </c>
      <c r="K14" s="78">
        <v>8.6999999999999994E-3</v>
      </c>
      <c r="BF14" s="14" t="s">
        <v>124</v>
      </c>
    </row>
    <row r="15" spans="1:60">
      <c r="B15" t="s">
        <v>3117</v>
      </c>
      <c r="C15" t="s">
        <v>3118</v>
      </c>
      <c r="D15" t="s">
        <v>121</v>
      </c>
      <c r="E15" t="s">
        <v>1900</v>
      </c>
      <c r="F15" t="s">
        <v>118</v>
      </c>
      <c r="G15" s="75">
        <v>129</v>
      </c>
      <c r="H15" s="75">
        <v>0.74790000000000001</v>
      </c>
      <c r="I15" s="75">
        <v>2.2938870815999999E-3</v>
      </c>
      <c r="J15" s="76">
        <v>0</v>
      </c>
      <c r="K15" s="76">
        <v>0</v>
      </c>
      <c r="BF15" s="14" t="s">
        <v>125</v>
      </c>
    </row>
    <row r="16" spans="1:60">
      <c r="B16" t="s">
        <v>3119</v>
      </c>
      <c r="C16" t="s">
        <v>3120</v>
      </c>
      <c r="D16" t="s">
        <v>121</v>
      </c>
      <c r="E16" t="s">
        <v>1900</v>
      </c>
      <c r="F16" t="s">
        <v>104</v>
      </c>
      <c r="G16" s="75">
        <v>399</v>
      </c>
      <c r="H16" s="75">
        <v>6.0975000000000001E-2</v>
      </c>
      <c r="I16" s="75">
        <v>7.7268983400000004E-4</v>
      </c>
      <c r="J16" s="76">
        <v>0</v>
      </c>
      <c r="K16" s="76">
        <v>0</v>
      </c>
      <c r="BF16" s="14" t="s">
        <v>126</v>
      </c>
    </row>
    <row r="17" spans="2:58">
      <c r="B17" t="s">
        <v>3121</v>
      </c>
      <c r="C17" t="s">
        <v>3122</v>
      </c>
      <c r="D17" t="s">
        <v>121</v>
      </c>
      <c r="E17" t="s">
        <v>1900</v>
      </c>
      <c r="F17" t="s">
        <v>108</v>
      </c>
      <c r="G17" s="75">
        <v>223</v>
      </c>
      <c r="H17" s="75">
        <v>1.4433</v>
      </c>
      <c r="I17" s="75">
        <v>1.13409144924E-2</v>
      </c>
      <c r="J17" s="76">
        <v>0</v>
      </c>
      <c r="K17" s="76">
        <v>0</v>
      </c>
      <c r="BF17" s="14" t="s">
        <v>127</v>
      </c>
    </row>
    <row r="18" spans="2:58">
      <c r="B18" t="s">
        <v>3123</v>
      </c>
      <c r="C18" t="s">
        <v>3124</v>
      </c>
      <c r="D18" t="s">
        <v>121</v>
      </c>
      <c r="E18" t="s">
        <v>1900</v>
      </c>
      <c r="F18" t="s">
        <v>108</v>
      </c>
      <c r="G18" s="75">
        <v>35</v>
      </c>
      <c r="H18" s="75">
        <v>1.4433</v>
      </c>
      <c r="I18" s="75">
        <v>1.779964158E-3</v>
      </c>
      <c r="J18" s="76">
        <v>0</v>
      </c>
      <c r="K18" s="76">
        <v>0</v>
      </c>
      <c r="BF18" s="14" t="s">
        <v>128</v>
      </c>
    </row>
    <row r="19" spans="2:58">
      <c r="B19" t="s">
        <v>3125</v>
      </c>
      <c r="C19" t="s">
        <v>3126</v>
      </c>
      <c r="D19" t="s">
        <v>121</v>
      </c>
      <c r="E19" t="s">
        <v>1900</v>
      </c>
      <c r="F19" t="s">
        <v>104</v>
      </c>
      <c r="G19" s="75">
        <v>201</v>
      </c>
      <c r="H19" s="75">
        <v>3.4618000000000002</v>
      </c>
      <c r="I19" s="75">
        <v>2.2099300368000001E-2</v>
      </c>
      <c r="J19" s="76">
        <v>0</v>
      </c>
      <c r="K19" s="76">
        <v>0</v>
      </c>
      <c r="BF19" s="14" t="s">
        <v>129</v>
      </c>
    </row>
    <row r="20" spans="2:58">
      <c r="B20" t="s">
        <v>3127</v>
      </c>
      <c r="C20" t="s">
        <v>3128</v>
      </c>
      <c r="D20" t="s">
        <v>121</v>
      </c>
      <c r="E20" t="s">
        <v>1900</v>
      </c>
      <c r="F20" t="s">
        <v>108</v>
      </c>
      <c r="G20" s="75">
        <v>192</v>
      </c>
      <c r="H20" s="75">
        <v>0.38229999999999997</v>
      </c>
      <c r="I20" s="75">
        <v>2.5863787775999999E-3</v>
      </c>
      <c r="J20" s="76">
        <v>0</v>
      </c>
      <c r="K20" s="76">
        <v>0</v>
      </c>
      <c r="BF20" s="14" t="s">
        <v>130</v>
      </c>
    </row>
    <row r="21" spans="2:58">
      <c r="B21" t="s">
        <v>3129</v>
      </c>
      <c r="C21" t="s">
        <v>3130</v>
      </c>
      <c r="D21" t="s">
        <v>121</v>
      </c>
      <c r="E21" t="s">
        <v>1900</v>
      </c>
      <c r="F21" t="s">
        <v>111</v>
      </c>
      <c r="G21" s="75">
        <v>94</v>
      </c>
      <c r="H21" s="75">
        <v>0.74860000000000004</v>
      </c>
      <c r="I21" s="75">
        <v>2.9331660172000002E-3</v>
      </c>
      <c r="J21" s="76">
        <v>0</v>
      </c>
      <c r="K21" s="76">
        <v>0</v>
      </c>
      <c r="BF21" s="14" t="s">
        <v>121</v>
      </c>
    </row>
    <row r="22" spans="2:58">
      <c r="B22" t="s">
        <v>3131</v>
      </c>
      <c r="C22" t="s">
        <v>3132</v>
      </c>
      <c r="D22" t="s">
        <v>121</v>
      </c>
      <c r="E22" t="s">
        <v>1900</v>
      </c>
      <c r="F22" t="s">
        <v>121</v>
      </c>
      <c r="G22" s="75">
        <v>75</v>
      </c>
      <c r="H22" s="75">
        <v>1.3749</v>
      </c>
      <c r="I22" s="75">
        <v>5.1558750000000003E-4</v>
      </c>
      <c r="J22" s="76">
        <v>0</v>
      </c>
      <c r="K22" s="76">
        <v>0</v>
      </c>
    </row>
    <row r="23" spans="2:58">
      <c r="B23" t="s">
        <v>3133</v>
      </c>
      <c r="C23" t="s">
        <v>3134</v>
      </c>
      <c r="D23" t="s">
        <v>121</v>
      </c>
      <c r="E23" t="s">
        <v>1900</v>
      </c>
      <c r="F23" t="s">
        <v>118</v>
      </c>
      <c r="G23" s="75">
        <v>1370775</v>
      </c>
      <c r="H23" s="75">
        <v>100</v>
      </c>
      <c r="I23" s="75">
        <v>3259.1546400000002</v>
      </c>
      <c r="J23" s="76">
        <v>1.5800000000000002E-2</v>
      </c>
      <c r="K23" s="76">
        <v>1E-4</v>
      </c>
    </row>
    <row r="24" spans="2:58">
      <c r="B24" t="s">
        <v>3135</v>
      </c>
      <c r="C24" t="s">
        <v>3136</v>
      </c>
      <c r="D24" t="s">
        <v>121</v>
      </c>
      <c r="E24" t="s">
        <v>1900</v>
      </c>
      <c r="F24" t="s">
        <v>108</v>
      </c>
      <c r="G24" s="75">
        <v>2669040.21</v>
      </c>
      <c r="H24" s="75">
        <v>100</v>
      </c>
      <c r="I24" s="75">
        <v>9404.6300839560008</v>
      </c>
      <c r="J24" s="76">
        <v>4.5600000000000002E-2</v>
      </c>
      <c r="K24" s="76">
        <v>4.0000000000000002E-4</v>
      </c>
    </row>
    <row r="25" spans="2:58">
      <c r="B25" t="s">
        <v>3137</v>
      </c>
      <c r="C25" t="s">
        <v>3138</v>
      </c>
      <c r="D25" t="s">
        <v>121</v>
      </c>
      <c r="E25" t="s">
        <v>1900</v>
      </c>
      <c r="F25" t="s">
        <v>111</v>
      </c>
      <c r="G25" s="75">
        <v>397020</v>
      </c>
      <c r="H25" s="75">
        <v>100</v>
      </c>
      <c r="I25" s="75">
        <v>1654.8984660000001</v>
      </c>
      <c r="J25" s="76">
        <v>8.0000000000000002E-3</v>
      </c>
      <c r="K25" s="76">
        <v>1E-4</v>
      </c>
    </row>
    <row r="26" spans="2:58">
      <c r="B26" t="s">
        <v>3139</v>
      </c>
      <c r="C26" t="s">
        <v>3140</v>
      </c>
      <c r="D26" t="s">
        <v>121</v>
      </c>
      <c r="E26" t="s">
        <v>1900</v>
      </c>
      <c r="F26" t="s">
        <v>202</v>
      </c>
      <c r="G26" s="75">
        <v>-389439.33</v>
      </c>
      <c r="H26" s="75">
        <v>100</v>
      </c>
      <c r="I26" s="75">
        <v>-157.95659224799999</v>
      </c>
      <c r="J26" s="76">
        <v>-8.0000000000000004E-4</v>
      </c>
      <c r="K26" s="76">
        <v>0</v>
      </c>
    </row>
    <row r="27" spans="2:58">
      <c r="B27" t="s">
        <v>3141</v>
      </c>
      <c r="C27" t="s">
        <v>3142</v>
      </c>
      <c r="D27" t="s">
        <v>121</v>
      </c>
      <c r="E27" t="s">
        <v>1900</v>
      </c>
      <c r="F27" t="s">
        <v>104</v>
      </c>
      <c r="G27" s="75">
        <v>63517132.82</v>
      </c>
      <c r="H27" s="75">
        <v>100</v>
      </c>
      <c r="I27" s="75">
        <v>201730.41383631999</v>
      </c>
      <c r="J27" s="76">
        <v>0.97709999999999997</v>
      </c>
      <c r="K27" s="76">
        <v>8.5000000000000006E-3</v>
      </c>
    </row>
    <row r="28" spans="2:58">
      <c r="B28" t="s">
        <v>3143</v>
      </c>
      <c r="C28" t="s">
        <v>3144</v>
      </c>
      <c r="D28" t="s">
        <v>121</v>
      </c>
      <c r="E28" t="s">
        <v>1900</v>
      </c>
      <c r="F28" t="s">
        <v>202</v>
      </c>
      <c r="G28" s="75">
        <v>122</v>
      </c>
      <c r="H28" s="75">
        <v>2.1989999999999998</v>
      </c>
      <c r="I28" s="75">
        <v>1.088135568E-3</v>
      </c>
      <c r="J28" s="76">
        <v>0</v>
      </c>
      <c r="K28" s="76">
        <v>0</v>
      </c>
    </row>
    <row r="29" spans="2:58">
      <c r="B29" t="s">
        <v>3145</v>
      </c>
      <c r="C29" t="s">
        <v>3146</v>
      </c>
      <c r="D29" t="s">
        <v>121</v>
      </c>
      <c r="E29" t="s">
        <v>1900</v>
      </c>
      <c r="F29" t="s">
        <v>104</v>
      </c>
      <c r="G29" s="75">
        <v>493</v>
      </c>
      <c r="H29" s="75">
        <v>1.4868749999999999</v>
      </c>
      <c r="I29" s="75">
        <v>2.3281012949999999E-2</v>
      </c>
      <c r="J29" s="76">
        <v>0</v>
      </c>
      <c r="K29" s="76">
        <v>0</v>
      </c>
    </row>
    <row r="30" spans="2:58">
      <c r="B30" t="s">
        <v>3147</v>
      </c>
      <c r="C30" t="s">
        <v>3148</v>
      </c>
      <c r="D30" t="s">
        <v>121</v>
      </c>
      <c r="E30" t="s">
        <v>1900</v>
      </c>
      <c r="F30" t="s">
        <v>104</v>
      </c>
      <c r="G30" s="75">
        <v>163</v>
      </c>
      <c r="H30" s="75">
        <v>0.20663999999999999</v>
      </c>
      <c r="I30" s="75">
        <v>1.0697504831999999E-3</v>
      </c>
      <c r="J30" s="76">
        <v>0</v>
      </c>
      <c r="K30" s="76">
        <v>0</v>
      </c>
    </row>
    <row r="31" spans="2:58">
      <c r="B31" t="s">
        <v>3149</v>
      </c>
      <c r="C31" t="s">
        <v>3150</v>
      </c>
      <c r="D31" t="s">
        <v>121</v>
      </c>
      <c r="E31" t="s">
        <v>1900</v>
      </c>
      <c r="F31" t="s">
        <v>104</v>
      </c>
      <c r="G31" s="75">
        <v>2656</v>
      </c>
      <c r="H31" s="75">
        <v>0.45307500000000001</v>
      </c>
      <c r="I31" s="75">
        <v>3.8218942271999998E-2</v>
      </c>
      <c r="J31" s="76">
        <v>0</v>
      </c>
      <c r="K31" s="76">
        <v>0</v>
      </c>
    </row>
    <row r="32" spans="2:58">
      <c r="B32" t="s">
        <v>3151</v>
      </c>
      <c r="C32" t="s">
        <v>3152</v>
      </c>
      <c r="D32" t="s">
        <v>121</v>
      </c>
      <c r="E32" t="s">
        <v>1900</v>
      </c>
      <c r="F32" t="s">
        <v>104</v>
      </c>
      <c r="G32" s="75">
        <v>171</v>
      </c>
      <c r="H32" s="75">
        <v>0.13112499999999999</v>
      </c>
      <c r="I32" s="75">
        <v>7.1213462999999999E-4</v>
      </c>
      <c r="J32" s="76">
        <v>0</v>
      </c>
      <c r="K32" s="76">
        <v>0</v>
      </c>
    </row>
    <row r="33" spans="2:11">
      <c r="B33" t="s">
        <v>3153</v>
      </c>
      <c r="C33" t="s">
        <v>3154</v>
      </c>
      <c r="D33" t="s">
        <v>121</v>
      </c>
      <c r="E33" t="s">
        <v>1900</v>
      </c>
      <c r="F33" t="s">
        <v>108</v>
      </c>
      <c r="G33" s="75">
        <v>770</v>
      </c>
      <c r="H33" s="75">
        <v>4.4940000000000001E-2</v>
      </c>
      <c r="I33" s="75">
        <v>1.2192994968000001E-3</v>
      </c>
      <c r="J33" s="76">
        <v>0</v>
      </c>
      <c r="K33" s="76">
        <v>0</v>
      </c>
    </row>
    <row r="34" spans="2:11">
      <c r="B34" t="s">
        <v>3155</v>
      </c>
      <c r="C34" t="s">
        <v>3156</v>
      </c>
      <c r="D34" t="s">
        <v>121</v>
      </c>
      <c r="E34" t="s">
        <v>1900</v>
      </c>
      <c r="F34" t="s">
        <v>104</v>
      </c>
      <c r="G34" s="75">
        <v>-290</v>
      </c>
      <c r="H34" s="75">
        <v>1.3546880000000001E-2</v>
      </c>
      <c r="I34" s="75">
        <v>-1.2477218355200001E-4</v>
      </c>
      <c r="J34" s="76">
        <v>0</v>
      </c>
      <c r="K34" s="76">
        <v>0</v>
      </c>
    </row>
    <row r="35" spans="2:11">
      <c r="B35" t="s">
        <v>3157</v>
      </c>
      <c r="C35" t="s">
        <v>3158</v>
      </c>
      <c r="D35" t="s">
        <v>121</v>
      </c>
      <c r="E35" t="s">
        <v>1900</v>
      </c>
      <c r="F35" t="s">
        <v>104</v>
      </c>
      <c r="G35" s="75">
        <v>-61</v>
      </c>
      <c r="H35" s="75">
        <v>1.7712499999999999E-2</v>
      </c>
      <c r="I35" s="75">
        <v>-3.4315488999999997E-5</v>
      </c>
      <c r="J35" s="76">
        <v>0</v>
      </c>
      <c r="K35" s="76">
        <v>0</v>
      </c>
    </row>
    <row r="36" spans="2:11">
      <c r="B36" t="s">
        <v>3159</v>
      </c>
      <c r="C36" t="s">
        <v>3160</v>
      </c>
      <c r="D36" t="s">
        <v>121</v>
      </c>
      <c r="E36" t="s">
        <v>1900</v>
      </c>
      <c r="F36" t="s">
        <v>104</v>
      </c>
      <c r="G36" s="75">
        <v>110</v>
      </c>
      <c r="H36" s="75">
        <v>1.0596090000000001E-2</v>
      </c>
      <c r="I36" s="75">
        <v>3.7018500023999999E-5</v>
      </c>
      <c r="J36" s="76">
        <v>0</v>
      </c>
      <c r="K36" s="76">
        <v>0</v>
      </c>
    </row>
    <row r="37" spans="2:11">
      <c r="B37" t="s">
        <v>3161</v>
      </c>
      <c r="C37" t="s">
        <v>3162</v>
      </c>
      <c r="D37" t="s">
        <v>121</v>
      </c>
      <c r="E37" t="s">
        <v>1900</v>
      </c>
      <c r="F37" t="s">
        <v>104</v>
      </c>
      <c r="G37" s="75">
        <v>-2972250</v>
      </c>
      <c r="H37" s="75">
        <v>100</v>
      </c>
      <c r="I37" s="75">
        <v>-9439.866</v>
      </c>
      <c r="J37" s="76">
        <v>-4.5699999999999998E-2</v>
      </c>
      <c r="K37" s="76">
        <v>-4.0000000000000002E-4</v>
      </c>
    </row>
    <row r="38" spans="2:11">
      <c r="B38" t="s">
        <v>264</v>
      </c>
      <c r="C38" s="17"/>
      <c r="D38" s="17"/>
      <c r="E38" s="17"/>
      <c r="F38" s="17"/>
      <c r="G38" s="17"/>
      <c r="H38" s="17"/>
    </row>
    <row r="39" spans="2:11">
      <c r="B39" t="s">
        <v>398</v>
      </c>
      <c r="C39" s="17"/>
      <c r="D39" s="17"/>
      <c r="E39" s="17"/>
      <c r="F39" s="17"/>
      <c r="G39" s="17"/>
      <c r="H39" s="17"/>
    </row>
    <row r="40" spans="2:11">
      <c r="B40" t="s">
        <v>399</v>
      </c>
      <c r="C40" s="17"/>
      <c r="D40" s="17"/>
      <c r="E40" s="17"/>
      <c r="F40" s="17"/>
      <c r="G40" s="17"/>
      <c r="H40" s="17"/>
    </row>
    <row r="41" spans="2:11">
      <c r="B41" t="s">
        <v>400</v>
      </c>
      <c r="C41" s="17"/>
      <c r="D41" s="17"/>
      <c r="E41" s="17"/>
      <c r="F41" s="17"/>
      <c r="G41" s="17"/>
      <c r="H41" s="17"/>
    </row>
    <row r="42" spans="2:11">
      <c r="C42" s="17"/>
      <c r="D42" s="17"/>
      <c r="E42" s="17"/>
      <c r="F42" s="17"/>
      <c r="G42" s="17"/>
      <c r="H42" s="17"/>
    </row>
    <row r="43" spans="2:11">
      <c r="C43" s="17"/>
      <c r="D43" s="17"/>
      <c r="E43" s="17"/>
      <c r="F43" s="17"/>
      <c r="G43" s="17"/>
      <c r="H43" s="17"/>
    </row>
    <row r="44" spans="2:11">
      <c r="C44" s="17"/>
      <c r="D44" s="17"/>
      <c r="E44" s="17"/>
      <c r="F44" s="17"/>
      <c r="G44" s="17"/>
      <c r="H44" s="17"/>
    </row>
    <row r="45" spans="2:11">
      <c r="C45" s="17"/>
      <c r="D45" s="17"/>
      <c r="E45" s="17"/>
      <c r="F45" s="17"/>
      <c r="G45" s="17"/>
      <c r="H45" s="17"/>
    </row>
    <row r="46" spans="2:11">
      <c r="C46" s="17"/>
      <c r="D46" s="17"/>
      <c r="E46" s="17"/>
      <c r="F46" s="17"/>
      <c r="G46" s="17"/>
      <c r="H46" s="17"/>
    </row>
    <row r="47" spans="2:11">
      <c r="C47" s="17"/>
      <c r="D47" s="17"/>
      <c r="E47" s="17"/>
      <c r="F47" s="17"/>
      <c r="G47" s="17"/>
      <c r="H47" s="17"/>
    </row>
    <row r="48" spans="2:11">
      <c r="C48" s="17"/>
      <c r="D48" s="17"/>
      <c r="E48" s="17"/>
      <c r="F48" s="17"/>
      <c r="G48" s="17"/>
      <c r="H48" s="17"/>
    </row>
    <row r="49" spans="3:8">
      <c r="C49" s="17"/>
      <c r="D49" s="17"/>
      <c r="E49" s="17"/>
      <c r="F49" s="17"/>
      <c r="G49" s="17"/>
      <c r="H49" s="17"/>
    </row>
    <row r="50" spans="3:8">
      <c r="C50" s="17"/>
      <c r="D50" s="17"/>
      <c r="E50" s="17"/>
      <c r="F50" s="17"/>
      <c r="G50" s="17"/>
      <c r="H50" s="17"/>
    </row>
    <row r="51" spans="3:8">
      <c r="C51" s="17"/>
      <c r="D51" s="17"/>
      <c r="E51" s="17"/>
      <c r="F51" s="17"/>
      <c r="G51" s="17"/>
      <c r="H51" s="17"/>
    </row>
    <row r="52" spans="3:8">
      <c r="C52" s="17"/>
      <c r="D52" s="17"/>
      <c r="E52" s="17"/>
      <c r="F52" s="17"/>
      <c r="G52" s="17"/>
      <c r="H52" s="17"/>
    </row>
    <row r="53" spans="3:8">
      <c r="C53" s="17"/>
      <c r="D53" s="17"/>
      <c r="E53" s="17"/>
      <c r="F53" s="17"/>
      <c r="G53" s="17"/>
      <c r="H53" s="17"/>
    </row>
    <row r="54" spans="3:8">
      <c r="C54" s="17"/>
      <c r="D54" s="17"/>
      <c r="E54" s="17"/>
      <c r="F54" s="17"/>
      <c r="G54" s="17"/>
      <c r="H54" s="17"/>
    </row>
    <row r="55" spans="3:8">
      <c r="C55" s="17"/>
      <c r="D55" s="17"/>
      <c r="E55" s="17"/>
      <c r="F55" s="17"/>
      <c r="G55" s="17"/>
      <c r="H55" s="17"/>
    </row>
    <row r="56" spans="3:8">
      <c r="C56" s="17"/>
      <c r="D56" s="17"/>
      <c r="E56" s="17"/>
      <c r="F56" s="17"/>
      <c r="G56" s="17"/>
      <c r="H56" s="17"/>
    </row>
    <row r="57" spans="3:8">
      <c r="C57" s="17"/>
      <c r="D57" s="17"/>
      <c r="E57" s="17"/>
      <c r="F57" s="17"/>
      <c r="G57" s="17"/>
      <c r="H57" s="17"/>
    </row>
    <row r="58" spans="3:8">
      <c r="C58" s="17"/>
      <c r="D58" s="17"/>
      <c r="E58" s="17"/>
      <c r="F58" s="17"/>
      <c r="G58" s="17"/>
      <c r="H58" s="17"/>
    </row>
    <row r="59" spans="3:8">
      <c r="C59" s="17"/>
      <c r="D59" s="17"/>
      <c r="E59" s="17"/>
      <c r="F59" s="17"/>
      <c r="G59" s="17"/>
      <c r="H59" s="17"/>
    </row>
    <row r="60" spans="3:8">
      <c r="C60" s="17"/>
      <c r="D60" s="17"/>
      <c r="E60" s="17"/>
      <c r="F60" s="17"/>
      <c r="G60" s="17"/>
      <c r="H60" s="17"/>
    </row>
    <row r="61" spans="3:8">
      <c r="C61" s="17"/>
      <c r="D61" s="17"/>
      <c r="E61" s="17"/>
      <c r="F61" s="17"/>
      <c r="G61" s="17"/>
      <c r="H61" s="17"/>
    </row>
    <row r="62" spans="3:8">
      <c r="C62" s="17"/>
      <c r="D62" s="17"/>
      <c r="E62" s="17"/>
      <c r="F62" s="17"/>
      <c r="G62" s="17"/>
      <c r="H62" s="17"/>
    </row>
    <row r="63" spans="3:8">
      <c r="C63" s="17"/>
      <c r="D63" s="17"/>
      <c r="E63" s="17"/>
      <c r="F63" s="17"/>
      <c r="G63" s="17"/>
      <c r="H63" s="17"/>
    </row>
    <row r="64" spans="3:8">
      <c r="C64" s="17"/>
      <c r="D64" s="17"/>
      <c r="E64" s="17"/>
      <c r="F64" s="17"/>
      <c r="G64" s="17"/>
      <c r="H64" s="17"/>
    </row>
    <row r="65" spans="3:8">
      <c r="C65" s="17"/>
      <c r="D65" s="17"/>
      <c r="E65" s="17"/>
      <c r="F65" s="17"/>
      <c r="G65" s="17"/>
      <c r="H65" s="17"/>
    </row>
    <row r="66" spans="3:8">
      <c r="C66" s="17"/>
      <c r="D66" s="17"/>
      <c r="E66" s="17"/>
      <c r="F66" s="17"/>
      <c r="G66" s="17"/>
      <c r="H66" s="17"/>
    </row>
    <row r="67" spans="3:8">
      <c r="C67" s="17"/>
      <c r="D67" s="17"/>
      <c r="E67" s="17"/>
      <c r="F67" s="17"/>
      <c r="G67" s="17"/>
      <c r="H67" s="17"/>
    </row>
    <row r="68" spans="3:8">
      <c r="C68" s="17"/>
      <c r="D68" s="17"/>
      <c r="E68" s="17"/>
      <c r="F68" s="17"/>
      <c r="G68" s="17"/>
      <c r="H68" s="17"/>
    </row>
    <row r="69" spans="3:8">
      <c r="C69" s="17"/>
      <c r="D69" s="17"/>
      <c r="E69" s="17"/>
      <c r="F69" s="17"/>
      <c r="G69" s="17"/>
      <c r="H69" s="17"/>
    </row>
    <row r="70" spans="3:8">
      <c r="C70" s="17"/>
      <c r="D70" s="17"/>
      <c r="E70" s="17"/>
      <c r="F70" s="17"/>
      <c r="G70" s="17"/>
      <c r="H70" s="17"/>
    </row>
    <row r="71" spans="3:8">
      <c r="C71" s="17"/>
      <c r="D71" s="17"/>
      <c r="E71" s="17"/>
      <c r="F71" s="17"/>
      <c r="G71" s="17"/>
      <c r="H71" s="17"/>
    </row>
    <row r="72" spans="3:8">
      <c r="C72" s="17"/>
      <c r="D72" s="17"/>
      <c r="E72" s="17"/>
      <c r="F72" s="17"/>
      <c r="G72" s="17"/>
      <c r="H72" s="17"/>
    </row>
    <row r="73" spans="3:8">
      <c r="C73" s="17"/>
      <c r="D73" s="17"/>
      <c r="E73" s="17"/>
      <c r="F73" s="17"/>
      <c r="G73" s="17"/>
      <c r="H73" s="17"/>
    </row>
    <row r="74" spans="3:8">
      <c r="C74" s="17"/>
      <c r="D74" s="17"/>
      <c r="E74" s="17"/>
      <c r="F74" s="17"/>
      <c r="G74" s="17"/>
      <c r="H74" s="17"/>
    </row>
    <row r="75" spans="3:8">
      <c r="C75" s="17"/>
      <c r="D75" s="17"/>
      <c r="E75" s="17"/>
      <c r="F75" s="17"/>
      <c r="G75" s="17"/>
      <c r="H75" s="17"/>
    </row>
    <row r="76" spans="3:8">
      <c r="C76" s="17"/>
      <c r="D76" s="17"/>
      <c r="E76" s="17"/>
      <c r="F76" s="17"/>
      <c r="G76" s="17"/>
      <c r="H76" s="17"/>
    </row>
    <row r="77" spans="3:8">
      <c r="C77" s="17"/>
      <c r="D77" s="17"/>
      <c r="E77" s="17"/>
      <c r="F77" s="17"/>
      <c r="G77" s="17"/>
      <c r="H77" s="17"/>
    </row>
    <row r="78" spans="3:8">
      <c r="C78" s="17"/>
      <c r="D78" s="17"/>
      <c r="E78" s="17"/>
      <c r="F78" s="17"/>
      <c r="G78" s="17"/>
      <c r="H78" s="17"/>
    </row>
    <row r="79" spans="3:8">
      <c r="C79" s="17"/>
      <c r="D79" s="17"/>
      <c r="E79" s="17"/>
      <c r="F79" s="17"/>
      <c r="G79" s="17"/>
      <c r="H79" s="17"/>
    </row>
    <row r="80" spans="3:8">
      <c r="C80" s="17"/>
      <c r="D80" s="17"/>
      <c r="E80" s="17"/>
      <c r="F80" s="17"/>
      <c r="G80" s="17"/>
      <c r="H80" s="17"/>
    </row>
    <row r="81" spans="3:8">
      <c r="C81" s="17"/>
      <c r="D81" s="17"/>
      <c r="E81" s="17"/>
      <c r="F81" s="17"/>
      <c r="G81" s="17"/>
      <c r="H81" s="17"/>
    </row>
    <row r="82" spans="3:8">
      <c r="C82" s="17"/>
      <c r="D82" s="17"/>
      <c r="E82" s="17"/>
      <c r="F82" s="17"/>
      <c r="G82" s="17"/>
      <c r="H82" s="17"/>
    </row>
    <row r="83" spans="3:8">
      <c r="C83" s="17"/>
      <c r="D83" s="17"/>
      <c r="E83" s="17"/>
      <c r="F83" s="17"/>
      <c r="G83" s="17"/>
      <c r="H83" s="17"/>
    </row>
    <row r="84" spans="3:8">
      <c r="C84" s="17"/>
      <c r="D84" s="17"/>
      <c r="E84" s="17"/>
      <c r="F84" s="17"/>
      <c r="G84" s="17"/>
      <c r="H84" s="17"/>
    </row>
    <row r="85" spans="3:8">
      <c r="C85" s="17"/>
      <c r="D85" s="17"/>
      <c r="E85" s="17"/>
      <c r="F85" s="17"/>
      <c r="G85" s="17"/>
      <c r="H85" s="17"/>
    </row>
    <row r="86" spans="3:8">
      <c r="C86" s="17"/>
      <c r="D86" s="17"/>
      <c r="E86" s="17"/>
      <c r="F86" s="17"/>
      <c r="G86" s="17"/>
      <c r="H86" s="17"/>
    </row>
    <row r="87" spans="3:8">
      <c r="C87" s="17"/>
      <c r="D87" s="17"/>
      <c r="E87" s="17"/>
      <c r="F87" s="17"/>
      <c r="G87" s="17"/>
      <c r="H87" s="17"/>
    </row>
    <row r="88" spans="3:8">
      <c r="C88" s="17"/>
      <c r="D88" s="17"/>
      <c r="E88" s="17"/>
      <c r="F88" s="17"/>
      <c r="G88" s="17"/>
      <c r="H88" s="17"/>
    </row>
    <row r="89" spans="3:8">
      <c r="C89" s="17"/>
      <c r="D89" s="17"/>
      <c r="E89" s="17"/>
      <c r="F89" s="17"/>
      <c r="G89" s="17"/>
      <c r="H89" s="17"/>
    </row>
    <row r="90" spans="3:8">
      <c r="C90" s="17"/>
      <c r="D90" s="17"/>
      <c r="E90" s="17"/>
      <c r="F90" s="17"/>
      <c r="G90" s="17"/>
      <c r="H90" s="17"/>
    </row>
    <row r="91" spans="3:8">
      <c r="C91" s="17"/>
      <c r="D91" s="17"/>
      <c r="E91" s="17"/>
      <c r="F91" s="17"/>
      <c r="G91" s="17"/>
      <c r="H91" s="17"/>
    </row>
    <row r="92" spans="3:8">
      <c r="C92" s="17"/>
      <c r="D92" s="17"/>
      <c r="E92" s="17"/>
      <c r="F92" s="17"/>
      <c r="G92" s="17"/>
      <c r="H92" s="17"/>
    </row>
    <row r="93" spans="3:8">
      <c r="C93" s="17"/>
      <c r="D93" s="17"/>
      <c r="E93" s="17"/>
      <c r="F93" s="17"/>
      <c r="G93" s="17"/>
      <c r="H93" s="17"/>
    </row>
    <row r="94" spans="3:8">
      <c r="C94" s="17"/>
      <c r="D94" s="17"/>
      <c r="E94" s="17"/>
      <c r="F94" s="17"/>
      <c r="G94" s="17"/>
      <c r="H94" s="17"/>
    </row>
    <row r="95" spans="3:8">
      <c r="C95" s="17"/>
      <c r="D95" s="17"/>
      <c r="E95" s="17"/>
      <c r="F95" s="17"/>
      <c r="G95" s="17"/>
      <c r="H95" s="17"/>
    </row>
    <row r="96" spans="3:8">
      <c r="C96" s="17"/>
      <c r="D96" s="17"/>
      <c r="E96" s="17"/>
      <c r="F96" s="17"/>
      <c r="G96" s="17"/>
      <c r="H96" s="17"/>
    </row>
    <row r="97" spans="3:8">
      <c r="C97" s="17"/>
      <c r="D97" s="17"/>
      <c r="E97" s="17"/>
      <c r="F97" s="17"/>
      <c r="G97" s="17"/>
      <c r="H97" s="17"/>
    </row>
    <row r="98" spans="3:8">
      <c r="C98" s="17"/>
      <c r="D98" s="17"/>
      <c r="E98" s="17"/>
      <c r="F98" s="17"/>
      <c r="G98" s="17"/>
      <c r="H98" s="17"/>
    </row>
    <row r="99" spans="3:8">
      <c r="C99" s="17"/>
      <c r="D99" s="17"/>
      <c r="E99" s="17"/>
      <c r="F99" s="17"/>
      <c r="G99" s="17"/>
      <c r="H99" s="17"/>
    </row>
    <row r="100" spans="3:8">
      <c r="C100" s="17"/>
      <c r="D100" s="17"/>
      <c r="E100" s="17"/>
      <c r="F100" s="17"/>
      <c r="G100" s="17"/>
      <c r="H100" s="17"/>
    </row>
    <row r="101" spans="3:8">
      <c r="C101" s="17"/>
      <c r="D101" s="17"/>
      <c r="E101" s="17"/>
      <c r="F101" s="17"/>
      <c r="G101" s="17"/>
      <c r="H101" s="17"/>
    </row>
    <row r="102" spans="3:8">
      <c r="C102" s="17"/>
      <c r="D102" s="17"/>
      <c r="E102" s="17"/>
      <c r="F102" s="17"/>
      <c r="G102" s="17"/>
      <c r="H102" s="17"/>
    </row>
    <row r="103" spans="3:8">
      <c r="C103" s="17"/>
      <c r="D103" s="17"/>
      <c r="E103" s="17"/>
      <c r="F103" s="17"/>
      <c r="G103" s="17"/>
      <c r="H103" s="17"/>
    </row>
    <row r="104" spans="3:8">
      <c r="C104" s="17"/>
      <c r="D104" s="17"/>
      <c r="E104" s="17"/>
      <c r="F104" s="17"/>
      <c r="G104" s="17"/>
      <c r="H104" s="17"/>
    </row>
    <row r="105" spans="3:8">
      <c r="C105" s="17"/>
      <c r="D105" s="17"/>
      <c r="E105" s="17"/>
      <c r="F105" s="17"/>
      <c r="G105" s="17"/>
      <c r="H105" s="17"/>
    </row>
    <row r="106" spans="3:8">
      <c r="C106" s="17"/>
      <c r="D106" s="17"/>
      <c r="E106" s="17"/>
      <c r="F106" s="17"/>
      <c r="G106" s="17"/>
      <c r="H106" s="17"/>
    </row>
    <row r="107" spans="3:8">
      <c r="C107" s="17"/>
      <c r="D107" s="17"/>
      <c r="E107" s="17"/>
      <c r="F107" s="17"/>
      <c r="G107" s="17"/>
      <c r="H107" s="17"/>
    </row>
    <row r="108" spans="3:8">
      <c r="C108" s="17"/>
      <c r="D108" s="17"/>
      <c r="E108" s="17"/>
      <c r="F108" s="17"/>
      <c r="G108" s="17"/>
      <c r="H108" s="17"/>
    </row>
    <row r="109" spans="3:8">
      <c r="C109" s="17"/>
      <c r="D109" s="17"/>
      <c r="E109" s="17"/>
      <c r="F109" s="17"/>
      <c r="G109" s="17"/>
      <c r="H109" s="17"/>
    </row>
    <row r="110" spans="3:8">
      <c r="C110" s="17"/>
      <c r="D110" s="17"/>
      <c r="E110" s="17"/>
      <c r="F110" s="17"/>
      <c r="G110" s="17"/>
      <c r="H110" s="17"/>
    </row>
    <row r="111" spans="3:8">
      <c r="C111" s="17"/>
      <c r="D111" s="17"/>
      <c r="E111" s="17"/>
      <c r="F111" s="17"/>
      <c r="G111" s="17"/>
      <c r="H111" s="17"/>
    </row>
    <row r="112" spans="3:8">
      <c r="C112" s="17"/>
      <c r="D112" s="17"/>
      <c r="E112" s="17"/>
      <c r="F112" s="17"/>
      <c r="G112" s="17"/>
      <c r="H112" s="17"/>
    </row>
    <row r="113" spans="3:8">
      <c r="C113" s="17"/>
      <c r="D113" s="17"/>
      <c r="E113" s="17"/>
      <c r="F113" s="17"/>
      <c r="G113" s="17"/>
      <c r="H113" s="17"/>
    </row>
    <row r="114" spans="3:8">
      <c r="C114" s="17"/>
      <c r="D114" s="17"/>
      <c r="E114" s="17"/>
      <c r="F114" s="17"/>
      <c r="G114" s="17"/>
      <c r="H114" s="17"/>
    </row>
    <row r="115" spans="3:8">
      <c r="C115" s="17"/>
      <c r="D115" s="17"/>
      <c r="E115" s="17"/>
      <c r="F115" s="17"/>
      <c r="G115" s="17"/>
      <c r="H115" s="17"/>
    </row>
    <row r="116" spans="3:8">
      <c r="C116" s="17"/>
      <c r="D116" s="17"/>
      <c r="E116" s="17"/>
      <c r="F116" s="17"/>
      <c r="G116" s="17"/>
      <c r="H116" s="17"/>
    </row>
    <row r="117" spans="3:8">
      <c r="C117" s="17"/>
      <c r="D117" s="17"/>
      <c r="E117" s="17"/>
      <c r="F117" s="17"/>
      <c r="G117" s="17"/>
      <c r="H117" s="17"/>
    </row>
    <row r="118" spans="3:8">
      <c r="C118" s="17"/>
      <c r="D118" s="17"/>
      <c r="E118" s="17"/>
      <c r="F118" s="17"/>
      <c r="G118" s="17"/>
      <c r="H118" s="17"/>
    </row>
    <row r="119" spans="3:8">
      <c r="C119" s="17"/>
      <c r="D119" s="17"/>
      <c r="E119" s="17"/>
      <c r="F119" s="17"/>
      <c r="G119" s="17"/>
      <c r="H119" s="17"/>
    </row>
    <row r="120" spans="3:8">
      <c r="C120" s="17"/>
      <c r="D120" s="17"/>
      <c r="E120" s="17"/>
      <c r="F120" s="17"/>
      <c r="G120" s="17"/>
      <c r="H120" s="17"/>
    </row>
    <row r="121" spans="3:8">
      <c r="C121" s="17"/>
      <c r="D121" s="17"/>
      <c r="E121" s="17"/>
      <c r="F121" s="17"/>
      <c r="G121" s="17"/>
      <c r="H121" s="17"/>
    </row>
    <row r="122" spans="3:8">
      <c r="C122" s="17"/>
      <c r="D122" s="17"/>
      <c r="E122" s="17"/>
      <c r="F122" s="17"/>
      <c r="G122" s="17"/>
      <c r="H122" s="17"/>
    </row>
    <row r="123" spans="3:8">
      <c r="C123" s="17"/>
      <c r="D123" s="17"/>
      <c r="E123" s="17"/>
      <c r="F123" s="17"/>
      <c r="G123" s="17"/>
      <c r="H123" s="17"/>
    </row>
    <row r="124" spans="3:8">
      <c r="C124" s="17"/>
      <c r="D124" s="17"/>
      <c r="E124" s="17"/>
      <c r="F124" s="17"/>
      <c r="G124" s="17"/>
      <c r="H124" s="17"/>
    </row>
    <row r="125" spans="3:8">
      <c r="C125" s="17"/>
      <c r="D125" s="17"/>
      <c r="E125" s="17"/>
      <c r="F125" s="17"/>
      <c r="G125" s="17"/>
      <c r="H125" s="17"/>
    </row>
    <row r="126" spans="3:8">
      <c r="C126" s="17"/>
      <c r="D126" s="17"/>
      <c r="E126" s="17"/>
      <c r="F126" s="17"/>
      <c r="G126" s="17"/>
      <c r="H126" s="17"/>
    </row>
    <row r="127" spans="3:8">
      <c r="C127" s="17"/>
      <c r="D127" s="17"/>
      <c r="E127" s="17"/>
      <c r="F127" s="17"/>
      <c r="G127" s="17"/>
      <c r="H127" s="17"/>
    </row>
    <row r="128" spans="3:8">
      <c r="C128" s="17"/>
      <c r="D128" s="17"/>
      <c r="E128" s="17"/>
      <c r="F128" s="17"/>
      <c r="G128" s="17"/>
      <c r="H128" s="17"/>
    </row>
    <row r="129" spans="3:8">
      <c r="C129" s="17"/>
      <c r="D129" s="17"/>
      <c r="E129" s="17"/>
      <c r="F129" s="17"/>
      <c r="G129" s="17"/>
      <c r="H129" s="17"/>
    </row>
    <row r="130" spans="3:8">
      <c r="C130" s="17"/>
      <c r="D130" s="17"/>
      <c r="E130" s="17"/>
      <c r="F130" s="17"/>
      <c r="G130" s="17"/>
      <c r="H130" s="17"/>
    </row>
    <row r="131" spans="3:8">
      <c r="C131" s="17"/>
      <c r="D131" s="17"/>
      <c r="E131" s="17"/>
      <c r="F131" s="17"/>
      <c r="G131" s="17"/>
      <c r="H131" s="17"/>
    </row>
    <row r="132" spans="3:8">
      <c r="C132" s="17"/>
      <c r="D132" s="17"/>
      <c r="E132" s="17"/>
      <c r="F132" s="17"/>
      <c r="G132" s="17"/>
      <c r="H132" s="17"/>
    </row>
    <row r="133" spans="3:8">
      <c r="C133" s="17"/>
      <c r="D133" s="17"/>
      <c r="E133" s="17"/>
      <c r="F133" s="17"/>
      <c r="G133" s="17"/>
      <c r="H133" s="17"/>
    </row>
    <row r="134" spans="3:8">
      <c r="C134" s="17"/>
      <c r="D134" s="17"/>
      <c r="E134" s="17"/>
      <c r="F134" s="17"/>
      <c r="G134" s="17"/>
      <c r="H134" s="17"/>
    </row>
    <row r="135" spans="3:8">
      <c r="C135" s="17"/>
      <c r="D135" s="17"/>
      <c r="E135" s="17"/>
      <c r="F135" s="17"/>
      <c r="G135" s="17"/>
      <c r="H135" s="17"/>
    </row>
    <row r="136" spans="3:8">
      <c r="C136" s="17"/>
      <c r="D136" s="17"/>
      <c r="E136" s="17"/>
      <c r="F136" s="17"/>
      <c r="G136" s="17"/>
      <c r="H136" s="17"/>
    </row>
    <row r="137" spans="3:8">
      <c r="C137" s="17"/>
      <c r="D137" s="17"/>
      <c r="E137" s="17"/>
      <c r="F137" s="17"/>
      <c r="G137" s="17"/>
      <c r="H137" s="17"/>
    </row>
    <row r="138" spans="3:8">
      <c r="C138" s="17"/>
      <c r="D138" s="17"/>
      <c r="E138" s="17"/>
      <c r="F138" s="17"/>
      <c r="G138" s="17"/>
      <c r="H138" s="17"/>
    </row>
    <row r="139" spans="3:8">
      <c r="C139" s="17"/>
      <c r="D139" s="17"/>
      <c r="E139" s="17"/>
      <c r="F139" s="17"/>
      <c r="G139" s="17"/>
      <c r="H139" s="17"/>
    </row>
    <row r="140" spans="3:8">
      <c r="C140" s="17"/>
      <c r="D140" s="17"/>
      <c r="E140" s="17"/>
      <c r="F140" s="17"/>
      <c r="G140" s="17"/>
      <c r="H140" s="17"/>
    </row>
    <row r="141" spans="3:8">
      <c r="C141" s="17"/>
      <c r="D141" s="17"/>
      <c r="E141" s="17"/>
      <c r="F141" s="17"/>
      <c r="G141" s="17"/>
      <c r="H141" s="17"/>
    </row>
    <row r="142" spans="3:8">
      <c r="C142" s="17"/>
      <c r="D142" s="17"/>
      <c r="E142" s="17"/>
      <c r="F142" s="17"/>
      <c r="G142" s="17"/>
      <c r="H142" s="17"/>
    </row>
    <row r="143" spans="3:8">
      <c r="C143" s="17"/>
      <c r="D143" s="17"/>
      <c r="E143" s="17"/>
      <c r="F143" s="17"/>
      <c r="G143" s="17"/>
      <c r="H143" s="17"/>
    </row>
    <row r="144" spans="3:8">
      <c r="C144" s="17"/>
      <c r="D144" s="17"/>
      <c r="E144" s="17"/>
      <c r="F144" s="17"/>
      <c r="G144" s="17"/>
      <c r="H144" s="17"/>
    </row>
    <row r="145" spans="3:8">
      <c r="C145" s="17"/>
      <c r="D145" s="17"/>
      <c r="E145" s="17"/>
      <c r="F145" s="17"/>
      <c r="G145" s="17"/>
      <c r="H145" s="17"/>
    </row>
    <row r="146" spans="3:8">
      <c r="C146" s="17"/>
      <c r="D146" s="17"/>
      <c r="E146" s="17"/>
      <c r="F146" s="17"/>
      <c r="G146" s="17"/>
      <c r="H146" s="17"/>
    </row>
    <row r="147" spans="3:8">
      <c r="C147" s="17"/>
      <c r="D147" s="17"/>
      <c r="E147" s="17"/>
      <c r="F147" s="17"/>
      <c r="G147" s="17"/>
      <c r="H147" s="17"/>
    </row>
    <row r="148" spans="3:8">
      <c r="C148" s="17"/>
      <c r="D148" s="17"/>
      <c r="E148" s="17"/>
      <c r="F148" s="17"/>
      <c r="G148" s="17"/>
      <c r="H148" s="17"/>
    </row>
    <row r="149" spans="3:8">
      <c r="C149" s="17"/>
      <c r="D149" s="17"/>
      <c r="E149" s="17"/>
      <c r="F149" s="17"/>
      <c r="G149" s="17"/>
      <c r="H149" s="17"/>
    </row>
    <row r="150" spans="3:8">
      <c r="C150" s="17"/>
      <c r="D150" s="17"/>
      <c r="E150" s="17"/>
      <c r="F150" s="17"/>
      <c r="G150" s="17"/>
      <c r="H150" s="17"/>
    </row>
    <row r="151" spans="3:8">
      <c r="C151" s="17"/>
      <c r="D151" s="17"/>
      <c r="E151" s="17"/>
      <c r="F151" s="17"/>
      <c r="G151" s="17"/>
      <c r="H151" s="17"/>
    </row>
    <row r="152" spans="3:8">
      <c r="C152" s="17"/>
      <c r="D152" s="17"/>
      <c r="E152" s="17"/>
      <c r="F152" s="17"/>
      <c r="G152" s="17"/>
      <c r="H152" s="17"/>
    </row>
    <row r="153" spans="3:8">
      <c r="C153" s="17"/>
      <c r="D153" s="17"/>
      <c r="E153" s="17"/>
      <c r="F153" s="17"/>
      <c r="G153" s="17"/>
      <c r="H153" s="17"/>
    </row>
    <row r="154" spans="3:8">
      <c r="C154" s="17"/>
      <c r="D154" s="17"/>
      <c r="E154" s="17"/>
      <c r="F154" s="17"/>
      <c r="G154" s="17"/>
      <c r="H154" s="17"/>
    </row>
    <row r="155" spans="3:8">
      <c r="C155" s="17"/>
      <c r="D155" s="17"/>
      <c r="E155" s="17"/>
      <c r="F155" s="17"/>
      <c r="G155" s="17"/>
      <c r="H155" s="17"/>
    </row>
    <row r="156" spans="3:8">
      <c r="C156" s="17"/>
      <c r="D156" s="17"/>
      <c r="E156" s="17"/>
      <c r="F156" s="17"/>
      <c r="G156" s="17"/>
      <c r="H156" s="17"/>
    </row>
    <row r="157" spans="3:8">
      <c r="C157" s="17"/>
      <c r="D157" s="17"/>
      <c r="E157" s="17"/>
      <c r="F157" s="17"/>
      <c r="G157" s="17"/>
      <c r="H157" s="17"/>
    </row>
    <row r="158" spans="3:8">
      <c r="C158" s="17"/>
      <c r="D158" s="17"/>
      <c r="E158" s="17"/>
      <c r="F158" s="17"/>
      <c r="G158" s="17"/>
      <c r="H158" s="17"/>
    </row>
    <row r="159" spans="3:8">
      <c r="C159" s="17"/>
      <c r="D159" s="17"/>
      <c r="E159" s="17"/>
      <c r="F159" s="17"/>
      <c r="G159" s="17"/>
      <c r="H159" s="17"/>
    </row>
    <row r="160" spans="3:8">
      <c r="C160" s="17"/>
      <c r="D160" s="17"/>
      <c r="E160" s="17"/>
      <c r="F160" s="17"/>
      <c r="G160" s="17"/>
      <c r="H160" s="17"/>
    </row>
    <row r="161" spans="3:8">
      <c r="C161" s="17"/>
      <c r="D161" s="17"/>
      <c r="E161" s="17"/>
      <c r="F161" s="17"/>
      <c r="G161" s="17"/>
      <c r="H161" s="17"/>
    </row>
    <row r="162" spans="3:8">
      <c r="C162" s="17"/>
      <c r="D162" s="17"/>
      <c r="E162" s="17"/>
      <c r="F162" s="17"/>
      <c r="G162" s="17"/>
      <c r="H162" s="17"/>
    </row>
    <row r="163" spans="3:8">
      <c r="C163" s="17"/>
      <c r="D163" s="17"/>
      <c r="E163" s="17"/>
      <c r="F163" s="17"/>
      <c r="G163" s="17"/>
      <c r="H163" s="17"/>
    </row>
    <row r="164" spans="3:8">
      <c r="C164" s="17"/>
      <c r="D164" s="17"/>
      <c r="E164" s="17"/>
      <c r="F164" s="17"/>
      <c r="G164" s="17"/>
      <c r="H164" s="17"/>
    </row>
    <row r="165" spans="3:8">
      <c r="C165" s="17"/>
      <c r="D165" s="17"/>
      <c r="E165" s="17"/>
      <c r="F165" s="17"/>
      <c r="G165" s="17"/>
      <c r="H165" s="17"/>
    </row>
    <row r="166" spans="3:8">
      <c r="C166" s="17"/>
      <c r="D166" s="17"/>
      <c r="E166" s="17"/>
      <c r="F166" s="17"/>
      <c r="G166" s="17"/>
      <c r="H166" s="17"/>
    </row>
    <row r="167" spans="3:8">
      <c r="C167" s="17"/>
      <c r="D167" s="17"/>
      <c r="E167" s="17"/>
      <c r="F167" s="17"/>
      <c r="G167" s="17"/>
      <c r="H167" s="17"/>
    </row>
    <row r="168" spans="3:8">
      <c r="C168" s="17"/>
      <c r="D168" s="17"/>
      <c r="E168" s="17"/>
      <c r="F168" s="17"/>
      <c r="G168" s="17"/>
      <c r="H168" s="17"/>
    </row>
    <row r="169" spans="3:8">
      <c r="C169" s="17"/>
      <c r="D169" s="17"/>
      <c r="E169" s="17"/>
      <c r="F169" s="17"/>
      <c r="G169" s="17"/>
      <c r="H169" s="17"/>
    </row>
    <row r="170" spans="3:8">
      <c r="C170" s="17"/>
      <c r="D170" s="17"/>
      <c r="E170" s="17"/>
      <c r="F170" s="17"/>
      <c r="G170" s="17"/>
      <c r="H170" s="17"/>
    </row>
    <row r="171" spans="3:8">
      <c r="C171" s="17"/>
      <c r="D171" s="17"/>
      <c r="E171" s="17"/>
      <c r="F171" s="17"/>
      <c r="G171" s="17"/>
      <c r="H171" s="17"/>
    </row>
    <row r="172" spans="3:8">
      <c r="C172" s="17"/>
      <c r="D172" s="17"/>
      <c r="E172" s="17"/>
      <c r="F172" s="17"/>
      <c r="G172" s="17"/>
      <c r="H172" s="17"/>
    </row>
    <row r="173" spans="3:8">
      <c r="C173" s="17"/>
      <c r="D173" s="17"/>
      <c r="E173" s="17"/>
      <c r="F173" s="17"/>
      <c r="G173" s="17"/>
      <c r="H173" s="17"/>
    </row>
    <row r="174" spans="3:8">
      <c r="C174" s="17"/>
      <c r="D174" s="17"/>
      <c r="E174" s="17"/>
      <c r="F174" s="17"/>
      <c r="G174" s="17"/>
      <c r="H174" s="17"/>
    </row>
    <row r="175" spans="3:8">
      <c r="C175" s="17"/>
      <c r="D175" s="17"/>
      <c r="E175" s="17"/>
      <c r="F175" s="17"/>
      <c r="G175" s="17"/>
      <c r="H175" s="17"/>
    </row>
    <row r="176" spans="3:8">
      <c r="C176" s="17"/>
      <c r="D176" s="17"/>
      <c r="E176" s="17"/>
      <c r="F176" s="17"/>
      <c r="G176" s="17"/>
      <c r="H176" s="17"/>
    </row>
    <row r="177" spans="3:8">
      <c r="C177" s="17"/>
      <c r="D177" s="17"/>
      <c r="E177" s="17"/>
      <c r="F177" s="17"/>
      <c r="G177" s="17"/>
      <c r="H177" s="17"/>
    </row>
    <row r="178" spans="3:8">
      <c r="C178" s="17"/>
      <c r="D178" s="17"/>
      <c r="E178" s="17"/>
      <c r="F178" s="17"/>
      <c r="G178" s="17"/>
      <c r="H178" s="17"/>
    </row>
    <row r="179" spans="3:8">
      <c r="C179" s="17"/>
      <c r="D179" s="17"/>
      <c r="E179" s="17"/>
      <c r="F179" s="17"/>
      <c r="G179" s="17"/>
      <c r="H179" s="17"/>
    </row>
    <row r="180" spans="3:8">
      <c r="C180" s="17"/>
      <c r="D180" s="17"/>
      <c r="E180" s="17"/>
      <c r="F180" s="17"/>
      <c r="G180" s="17"/>
      <c r="H180" s="17"/>
    </row>
    <row r="181" spans="3:8">
      <c r="C181" s="17"/>
      <c r="D181" s="17"/>
      <c r="E181" s="17"/>
      <c r="F181" s="17"/>
      <c r="G181" s="17"/>
      <c r="H181" s="17"/>
    </row>
    <row r="182" spans="3:8">
      <c r="C182" s="17"/>
      <c r="D182" s="17"/>
      <c r="E182" s="17"/>
      <c r="F182" s="17"/>
      <c r="G182" s="17"/>
      <c r="H182" s="17"/>
    </row>
    <row r="183" spans="3:8">
      <c r="C183" s="17"/>
      <c r="D183" s="17"/>
      <c r="E183" s="17"/>
      <c r="F183" s="17"/>
      <c r="G183" s="17"/>
      <c r="H183" s="17"/>
    </row>
    <row r="184" spans="3:8">
      <c r="C184" s="17"/>
      <c r="D184" s="17"/>
      <c r="E184" s="17"/>
      <c r="F184" s="17"/>
      <c r="G184" s="17"/>
      <c r="H184" s="17"/>
    </row>
    <row r="185" spans="3:8">
      <c r="C185" s="17"/>
      <c r="D185" s="17"/>
      <c r="E185" s="17"/>
      <c r="F185" s="17"/>
      <c r="G185" s="17"/>
      <c r="H185" s="17"/>
    </row>
    <row r="186" spans="3:8">
      <c r="C186" s="17"/>
      <c r="D186" s="17"/>
      <c r="E186" s="17"/>
      <c r="F186" s="17"/>
      <c r="G186" s="17"/>
      <c r="H186" s="17"/>
    </row>
    <row r="187" spans="3:8">
      <c r="C187" s="17"/>
      <c r="D187" s="17"/>
      <c r="E187" s="17"/>
      <c r="F187" s="17"/>
      <c r="G187" s="17"/>
      <c r="H187" s="17"/>
    </row>
    <row r="188" spans="3:8">
      <c r="C188" s="17"/>
      <c r="D188" s="17"/>
      <c r="E188" s="17"/>
      <c r="F188" s="17"/>
      <c r="G188" s="17"/>
      <c r="H188" s="17"/>
    </row>
    <row r="189" spans="3:8">
      <c r="C189" s="17"/>
      <c r="D189" s="17"/>
      <c r="E189" s="17"/>
      <c r="F189" s="17"/>
      <c r="G189" s="17"/>
      <c r="H189" s="17"/>
    </row>
    <row r="190" spans="3:8">
      <c r="C190" s="17"/>
      <c r="D190" s="17"/>
      <c r="E190" s="17"/>
      <c r="F190" s="17"/>
      <c r="G190" s="17"/>
      <c r="H190" s="17"/>
    </row>
    <row r="191" spans="3:8">
      <c r="C191" s="17"/>
      <c r="D191" s="17"/>
      <c r="E191" s="17"/>
      <c r="F191" s="17"/>
      <c r="G191" s="17"/>
      <c r="H191" s="17"/>
    </row>
    <row r="192" spans="3:8">
      <c r="C192" s="17"/>
      <c r="D192" s="17"/>
      <c r="E192" s="17"/>
      <c r="F192" s="17"/>
      <c r="G192" s="17"/>
      <c r="H192" s="17"/>
    </row>
    <row r="193" spans="3:8">
      <c r="C193" s="17"/>
      <c r="D193" s="17"/>
      <c r="E193" s="17"/>
      <c r="F193" s="17"/>
      <c r="G193" s="17"/>
      <c r="H193" s="17"/>
    </row>
    <row r="194" spans="3:8">
      <c r="C194" s="17"/>
      <c r="D194" s="17"/>
      <c r="E194" s="17"/>
      <c r="F194" s="17"/>
      <c r="G194" s="17"/>
      <c r="H194" s="17"/>
    </row>
    <row r="195" spans="3:8">
      <c r="C195" s="17"/>
      <c r="D195" s="17"/>
      <c r="E195" s="17"/>
      <c r="F195" s="17"/>
      <c r="G195" s="17"/>
      <c r="H195" s="17"/>
    </row>
    <row r="196" spans="3:8">
      <c r="C196" s="17"/>
      <c r="D196" s="17"/>
      <c r="E196" s="17"/>
      <c r="F196" s="17"/>
      <c r="G196" s="17"/>
      <c r="H196" s="17"/>
    </row>
    <row r="197" spans="3:8">
      <c r="C197" s="17"/>
      <c r="D197" s="17"/>
      <c r="E197" s="17"/>
      <c r="F197" s="17"/>
      <c r="G197" s="17"/>
      <c r="H197" s="17"/>
    </row>
    <row r="198" spans="3:8">
      <c r="C198" s="17"/>
      <c r="D198" s="17"/>
      <c r="E198" s="17"/>
      <c r="F198" s="17"/>
      <c r="G198" s="17"/>
      <c r="H198" s="17"/>
    </row>
    <row r="199" spans="3:8">
      <c r="C199" s="17"/>
      <c r="D199" s="17"/>
      <c r="E199" s="17"/>
      <c r="F199" s="17"/>
      <c r="G199" s="17"/>
      <c r="H199" s="17"/>
    </row>
    <row r="200" spans="3:8">
      <c r="C200" s="17"/>
      <c r="D200" s="17"/>
      <c r="E200" s="17"/>
      <c r="F200" s="17"/>
      <c r="G200" s="17"/>
      <c r="H200" s="17"/>
    </row>
    <row r="201" spans="3:8">
      <c r="C201" s="17"/>
      <c r="D201" s="17"/>
      <c r="E201" s="17"/>
      <c r="F201" s="17"/>
      <c r="G201" s="17"/>
      <c r="H201" s="17"/>
    </row>
    <row r="202" spans="3:8">
      <c r="C202" s="17"/>
      <c r="D202" s="17"/>
      <c r="E202" s="17"/>
      <c r="F202" s="17"/>
      <c r="G202" s="17"/>
      <c r="H202" s="17"/>
    </row>
    <row r="203" spans="3:8">
      <c r="C203" s="17"/>
      <c r="D203" s="17"/>
      <c r="E203" s="17"/>
      <c r="F203" s="17"/>
      <c r="G203" s="17"/>
      <c r="H203" s="17"/>
    </row>
    <row r="204" spans="3:8">
      <c r="C204" s="17"/>
      <c r="D204" s="17"/>
      <c r="E204" s="17"/>
      <c r="F204" s="17"/>
      <c r="G204" s="17"/>
      <c r="H204" s="17"/>
    </row>
    <row r="205" spans="3:8">
      <c r="C205" s="17"/>
      <c r="D205" s="17"/>
      <c r="E205" s="17"/>
      <c r="F205" s="17"/>
      <c r="G205" s="17"/>
      <c r="H205" s="17"/>
    </row>
    <row r="206" spans="3:8">
      <c r="C206" s="17"/>
      <c r="D206" s="17"/>
      <c r="E206" s="17"/>
      <c r="F206" s="17"/>
      <c r="G206" s="17"/>
      <c r="H206" s="17"/>
    </row>
    <row r="207" spans="3:8">
      <c r="C207" s="17"/>
      <c r="D207" s="17"/>
      <c r="E207" s="17"/>
      <c r="F207" s="17"/>
      <c r="G207" s="17"/>
      <c r="H207" s="17"/>
    </row>
    <row r="208" spans="3:8">
      <c r="C208" s="17"/>
      <c r="D208" s="17"/>
      <c r="E208" s="17"/>
      <c r="F208" s="17"/>
      <c r="G208" s="17"/>
      <c r="H208" s="17"/>
    </row>
    <row r="209" spans="3:8">
      <c r="C209" s="17"/>
      <c r="D209" s="17"/>
      <c r="E209" s="17"/>
      <c r="F209" s="17"/>
      <c r="G209" s="17"/>
      <c r="H209" s="17"/>
    </row>
    <row r="210" spans="3:8">
      <c r="C210" s="17"/>
      <c r="D210" s="17"/>
      <c r="E210" s="17"/>
      <c r="F210" s="17"/>
      <c r="G210" s="17"/>
      <c r="H210" s="17"/>
    </row>
    <row r="211" spans="3:8">
      <c r="C211" s="17"/>
      <c r="D211" s="17"/>
      <c r="E211" s="17"/>
      <c r="F211" s="17"/>
      <c r="G211" s="17"/>
      <c r="H211" s="17"/>
    </row>
    <row r="212" spans="3:8">
      <c r="C212" s="17"/>
      <c r="D212" s="17"/>
      <c r="E212" s="17"/>
      <c r="F212" s="17"/>
      <c r="G212" s="17"/>
      <c r="H212" s="17"/>
    </row>
    <row r="213" spans="3:8">
      <c r="C213" s="17"/>
      <c r="D213" s="17"/>
      <c r="E213" s="17"/>
      <c r="F213" s="17"/>
      <c r="G213" s="17"/>
      <c r="H213" s="17"/>
    </row>
    <row r="214" spans="3:8">
      <c r="C214" s="17"/>
      <c r="D214" s="17"/>
      <c r="E214" s="17"/>
      <c r="F214" s="17"/>
      <c r="G214" s="17"/>
      <c r="H214" s="17"/>
    </row>
    <row r="215" spans="3:8">
      <c r="C215" s="17"/>
      <c r="D215" s="17"/>
      <c r="E215" s="17"/>
      <c r="F215" s="17"/>
      <c r="G215" s="17"/>
      <c r="H215" s="17"/>
    </row>
    <row r="216" spans="3:8">
      <c r="C216" s="17"/>
      <c r="D216" s="17"/>
      <c r="E216" s="17"/>
      <c r="F216" s="17"/>
      <c r="G216" s="17"/>
      <c r="H216" s="17"/>
    </row>
    <row r="217" spans="3:8">
      <c r="C217" s="17"/>
      <c r="D217" s="17"/>
      <c r="E217" s="17"/>
      <c r="F217" s="17"/>
      <c r="G217" s="17"/>
      <c r="H217" s="17"/>
    </row>
    <row r="218" spans="3:8">
      <c r="C218" s="17"/>
      <c r="D218" s="17"/>
      <c r="E218" s="17"/>
      <c r="F218" s="17"/>
      <c r="G218" s="17"/>
      <c r="H218" s="17"/>
    </row>
    <row r="219" spans="3:8">
      <c r="C219" s="17"/>
      <c r="D219" s="17"/>
      <c r="E219" s="17"/>
      <c r="F219" s="17"/>
      <c r="G219" s="17"/>
      <c r="H219" s="17"/>
    </row>
    <row r="220" spans="3:8">
      <c r="C220" s="17"/>
      <c r="D220" s="17"/>
      <c r="E220" s="17"/>
      <c r="F220" s="17"/>
      <c r="G220" s="17"/>
      <c r="H220" s="17"/>
    </row>
    <row r="221" spans="3:8">
      <c r="C221" s="17"/>
      <c r="D221" s="17"/>
      <c r="E221" s="17"/>
      <c r="F221" s="17"/>
      <c r="G221" s="17"/>
      <c r="H221" s="17"/>
    </row>
    <row r="222" spans="3:8">
      <c r="C222" s="17"/>
      <c r="D222" s="17"/>
      <c r="E222" s="17"/>
      <c r="F222" s="17"/>
      <c r="G222" s="17"/>
      <c r="H222" s="17"/>
    </row>
    <row r="223" spans="3:8">
      <c r="C223" s="17"/>
      <c r="D223" s="17"/>
      <c r="E223" s="17"/>
      <c r="F223" s="17"/>
      <c r="G223" s="17"/>
      <c r="H223" s="17"/>
    </row>
    <row r="224" spans="3:8">
      <c r="C224" s="17"/>
      <c r="D224" s="17"/>
      <c r="E224" s="17"/>
      <c r="F224" s="17"/>
      <c r="G224" s="17"/>
      <c r="H224" s="17"/>
    </row>
    <row r="225" spans="3:8">
      <c r="C225" s="17"/>
      <c r="D225" s="17"/>
      <c r="E225" s="17"/>
      <c r="F225" s="17"/>
      <c r="G225" s="17"/>
      <c r="H225" s="17"/>
    </row>
    <row r="226" spans="3:8">
      <c r="C226" s="17"/>
      <c r="D226" s="17"/>
      <c r="E226" s="17"/>
      <c r="F226" s="17"/>
      <c r="G226" s="17"/>
      <c r="H226" s="17"/>
    </row>
    <row r="227" spans="3:8">
      <c r="C227" s="17"/>
      <c r="D227" s="17"/>
      <c r="E227" s="17"/>
      <c r="F227" s="17"/>
      <c r="G227" s="17"/>
      <c r="H227" s="17"/>
    </row>
    <row r="228" spans="3:8">
      <c r="C228" s="17"/>
      <c r="D228" s="17"/>
      <c r="E228" s="17"/>
      <c r="F228" s="17"/>
      <c r="G228" s="17"/>
      <c r="H228" s="17"/>
    </row>
    <row r="229" spans="3:8">
      <c r="C229" s="17"/>
      <c r="D229" s="17"/>
      <c r="E229" s="17"/>
      <c r="F229" s="17"/>
      <c r="G229" s="17"/>
      <c r="H229" s="17"/>
    </row>
    <row r="230" spans="3:8">
      <c r="C230" s="17"/>
      <c r="D230" s="17"/>
      <c r="E230" s="17"/>
      <c r="F230" s="17"/>
      <c r="G230" s="17"/>
      <c r="H230" s="17"/>
    </row>
    <row r="231" spans="3:8">
      <c r="C231" s="17"/>
      <c r="D231" s="17"/>
      <c r="E231" s="17"/>
      <c r="F231" s="17"/>
      <c r="G231" s="17"/>
      <c r="H231" s="17"/>
    </row>
    <row r="232" spans="3:8">
      <c r="C232" s="17"/>
      <c r="D232" s="17"/>
      <c r="E232" s="17"/>
      <c r="F232" s="17"/>
      <c r="G232" s="17"/>
      <c r="H232" s="17"/>
    </row>
    <row r="233" spans="3:8">
      <c r="C233" s="17"/>
      <c r="D233" s="17"/>
      <c r="E233" s="17"/>
      <c r="F233" s="17"/>
      <c r="G233" s="17"/>
      <c r="H233" s="17"/>
    </row>
    <row r="234" spans="3:8">
      <c r="C234" s="17"/>
      <c r="D234" s="17"/>
      <c r="E234" s="17"/>
      <c r="F234" s="17"/>
      <c r="G234" s="17"/>
      <c r="H234" s="17"/>
    </row>
    <row r="235" spans="3:8">
      <c r="C235" s="17"/>
      <c r="D235" s="17"/>
      <c r="E235" s="17"/>
      <c r="F235" s="17"/>
      <c r="G235" s="17"/>
      <c r="H235" s="17"/>
    </row>
    <row r="236" spans="3:8">
      <c r="C236" s="17"/>
      <c r="D236" s="17"/>
      <c r="E236" s="17"/>
      <c r="F236" s="17"/>
      <c r="G236" s="17"/>
      <c r="H236" s="17"/>
    </row>
    <row r="237" spans="3:8">
      <c r="C237" s="17"/>
      <c r="D237" s="17"/>
      <c r="E237" s="17"/>
      <c r="F237" s="17"/>
      <c r="G237" s="17"/>
      <c r="H237" s="17"/>
    </row>
    <row r="238" spans="3:8">
      <c r="C238" s="17"/>
      <c r="D238" s="17"/>
      <c r="E238" s="17"/>
      <c r="F238" s="17"/>
      <c r="G238" s="17"/>
      <c r="H238" s="17"/>
    </row>
    <row r="239" spans="3:8">
      <c r="C239" s="17"/>
      <c r="D239" s="17"/>
      <c r="E239" s="17"/>
      <c r="F239" s="17"/>
      <c r="G239" s="17"/>
      <c r="H239" s="17"/>
    </row>
    <row r="240" spans="3:8">
      <c r="C240" s="17"/>
      <c r="D240" s="17"/>
      <c r="E240" s="17"/>
      <c r="F240" s="17"/>
      <c r="G240" s="17"/>
      <c r="H240" s="17"/>
    </row>
    <row r="241" spans="3:8">
      <c r="C241" s="17"/>
      <c r="D241" s="17"/>
      <c r="E241" s="17"/>
      <c r="F241" s="17"/>
      <c r="G241" s="17"/>
      <c r="H241" s="17"/>
    </row>
    <row r="242" spans="3:8">
      <c r="C242" s="17"/>
      <c r="D242" s="17"/>
      <c r="E242" s="17"/>
      <c r="F242" s="17"/>
      <c r="G242" s="17"/>
      <c r="H242" s="17"/>
    </row>
    <row r="243" spans="3:8">
      <c r="C243" s="17"/>
      <c r="D243" s="17"/>
      <c r="E243" s="17"/>
      <c r="F243" s="17"/>
      <c r="G243" s="17"/>
      <c r="H243" s="17"/>
    </row>
    <row r="244" spans="3:8">
      <c r="C244" s="17"/>
      <c r="D244" s="17"/>
      <c r="E244" s="17"/>
      <c r="F244" s="17"/>
      <c r="G244" s="17"/>
      <c r="H244" s="17"/>
    </row>
    <row r="245" spans="3:8">
      <c r="C245" s="17"/>
      <c r="D245" s="17"/>
      <c r="E245" s="17"/>
      <c r="F245" s="17"/>
      <c r="G245" s="17"/>
      <c r="H245" s="17"/>
    </row>
    <row r="246" spans="3:8">
      <c r="C246" s="17"/>
      <c r="D246" s="17"/>
      <c r="E246" s="17"/>
      <c r="F246" s="17"/>
      <c r="G246" s="17"/>
      <c r="H246" s="17"/>
    </row>
    <row r="247" spans="3:8">
      <c r="C247" s="17"/>
      <c r="D247" s="17"/>
      <c r="E247" s="17"/>
      <c r="F247" s="17"/>
      <c r="G247" s="17"/>
      <c r="H247" s="17"/>
    </row>
    <row r="248" spans="3:8">
      <c r="C248" s="17"/>
      <c r="D248" s="17"/>
      <c r="E248" s="17"/>
      <c r="F248" s="17"/>
      <c r="G248" s="17"/>
      <c r="H248" s="17"/>
    </row>
    <row r="249" spans="3:8">
      <c r="C249" s="17"/>
      <c r="D249" s="17"/>
      <c r="E249" s="17"/>
      <c r="F249" s="17"/>
      <c r="G249" s="17"/>
      <c r="H249" s="17"/>
    </row>
    <row r="250" spans="3:8">
      <c r="C250" s="17"/>
      <c r="D250" s="17"/>
      <c r="E250" s="17"/>
      <c r="F250" s="17"/>
      <c r="G250" s="17"/>
      <c r="H250" s="17"/>
    </row>
    <row r="251" spans="3:8">
      <c r="C251" s="17"/>
      <c r="D251" s="17"/>
      <c r="E251" s="17"/>
      <c r="F251" s="17"/>
      <c r="G251" s="17"/>
      <c r="H251" s="17"/>
    </row>
    <row r="252" spans="3:8">
      <c r="C252" s="17"/>
      <c r="D252" s="17"/>
      <c r="E252" s="17"/>
      <c r="F252" s="17"/>
      <c r="G252" s="17"/>
      <c r="H252" s="17"/>
    </row>
    <row r="253" spans="3:8">
      <c r="C253" s="17"/>
      <c r="D253" s="17"/>
      <c r="E253" s="17"/>
      <c r="F253" s="17"/>
      <c r="G253" s="17"/>
      <c r="H253" s="17"/>
    </row>
    <row r="254" spans="3:8">
      <c r="C254" s="17"/>
      <c r="D254" s="17"/>
      <c r="E254" s="17"/>
      <c r="F254" s="17"/>
      <c r="G254" s="17"/>
      <c r="H254" s="17"/>
    </row>
    <row r="255" spans="3:8">
      <c r="C255" s="17"/>
      <c r="D255" s="17"/>
      <c r="E255" s="17"/>
      <c r="F255" s="17"/>
      <c r="G255" s="17"/>
      <c r="H255" s="17"/>
    </row>
    <row r="256" spans="3:8">
      <c r="C256" s="17"/>
      <c r="D256" s="17"/>
      <c r="E256" s="17"/>
      <c r="F256" s="17"/>
      <c r="G256" s="17"/>
      <c r="H256" s="17"/>
    </row>
    <row r="257" spans="3:8">
      <c r="C257" s="17"/>
      <c r="D257" s="17"/>
      <c r="E257" s="17"/>
      <c r="F257" s="17"/>
      <c r="G257" s="17"/>
      <c r="H257" s="17"/>
    </row>
    <row r="258" spans="3:8">
      <c r="C258" s="17"/>
      <c r="D258" s="17"/>
      <c r="E258" s="17"/>
      <c r="F258" s="17"/>
      <c r="G258" s="17"/>
      <c r="H258" s="17"/>
    </row>
    <row r="259" spans="3:8">
      <c r="C259" s="17"/>
      <c r="D259" s="17"/>
      <c r="E259" s="17"/>
      <c r="F259" s="17"/>
      <c r="G259" s="17"/>
      <c r="H259" s="17"/>
    </row>
    <row r="260" spans="3:8">
      <c r="C260" s="17"/>
      <c r="D260" s="17"/>
      <c r="E260" s="17"/>
      <c r="F260" s="17"/>
      <c r="G260" s="17"/>
      <c r="H260" s="17"/>
    </row>
    <row r="261" spans="3:8">
      <c r="C261" s="17"/>
      <c r="D261" s="17"/>
      <c r="E261" s="17"/>
      <c r="F261" s="17"/>
      <c r="G261" s="17"/>
      <c r="H261" s="17"/>
    </row>
    <row r="262" spans="3:8">
      <c r="C262" s="17"/>
      <c r="D262" s="17"/>
      <c r="E262" s="17"/>
      <c r="F262" s="17"/>
      <c r="G262" s="17"/>
      <c r="H262" s="17"/>
    </row>
    <row r="263" spans="3:8">
      <c r="C263" s="17"/>
      <c r="D263" s="17"/>
      <c r="E263" s="17"/>
      <c r="F263" s="17"/>
      <c r="G263" s="17"/>
      <c r="H263" s="17"/>
    </row>
    <row r="264" spans="3:8">
      <c r="C264" s="17"/>
      <c r="D264" s="17"/>
      <c r="E264" s="17"/>
      <c r="F264" s="17"/>
      <c r="G264" s="17"/>
      <c r="H264" s="17"/>
    </row>
    <row r="265" spans="3:8">
      <c r="C265" s="17"/>
      <c r="D265" s="17"/>
      <c r="E265" s="17"/>
      <c r="F265" s="17"/>
      <c r="G265" s="17"/>
      <c r="H265" s="17"/>
    </row>
    <row r="266" spans="3:8">
      <c r="C266" s="17"/>
      <c r="D266" s="17"/>
      <c r="E266" s="17"/>
      <c r="F266" s="17"/>
      <c r="G266" s="17"/>
      <c r="H266" s="17"/>
    </row>
    <row r="267" spans="3:8">
      <c r="C267" s="17"/>
      <c r="D267" s="17"/>
      <c r="E267" s="17"/>
      <c r="F267" s="17"/>
      <c r="G267" s="17"/>
      <c r="H267" s="17"/>
    </row>
    <row r="268" spans="3:8">
      <c r="C268" s="17"/>
      <c r="D268" s="17"/>
      <c r="E268" s="17"/>
      <c r="F268" s="17"/>
      <c r="G268" s="17"/>
      <c r="H268" s="17"/>
    </row>
    <row r="269" spans="3:8">
      <c r="C269" s="17"/>
      <c r="D269" s="17"/>
      <c r="E269" s="17"/>
      <c r="F269" s="17"/>
      <c r="G269" s="17"/>
      <c r="H269" s="17"/>
    </row>
    <row r="270" spans="3:8">
      <c r="C270" s="17"/>
      <c r="D270" s="17"/>
      <c r="E270" s="17"/>
      <c r="F270" s="17"/>
      <c r="G270" s="17"/>
      <c r="H270" s="17"/>
    </row>
    <row r="271" spans="3:8">
      <c r="C271" s="17"/>
      <c r="D271" s="17"/>
      <c r="E271" s="17"/>
      <c r="F271" s="17"/>
      <c r="G271" s="17"/>
      <c r="H271" s="17"/>
    </row>
    <row r="272" spans="3:8">
      <c r="C272" s="17"/>
      <c r="D272" s="17"/>
      <c r="E272" s="17"/>
      <c r="F272" s="17"/>
      <c r="G272" s="17"/>
      <c r="H272" s="17"/>
    </row>
    <row r="273" spans="3:8">
      <c r="C273" s="17"/>
      <c r="D273" s="17"/>
      <c r="E273" s="17"/>
      <c r="F273" s="17"/>
      <c r="G273" s="17"/>
      <c r="H273" s="17"/>
    </row>
    <row r="274" spans="3:8">
      <c r="C274" s="17"/>
      <c r="D274" s="17"/>
      <c r="E274" s="17"/>
      <c r="F274" s="17"/>
      <c r="G274" s="17"/>
      <c r="H274" s="17"/>
    </row>
    <row r="275" spans="3:8">
      <c r="C275" s="17"/>
      <c r="D275" s="17"/>
      <c r="E275" s="17"/>
      <c r="F275" s="17"/>
      <c r="G275" s="17"/>
      <c r="H275" s="17"/>
    </row>
    <row r="276" spans="3:8">
      <c r="C276" s="17"/>
      <c r="D276" s="17"/>
      <c r="E276" s="17"/>
      <c r="F276" s="17"/>
      <c r="G276" s="17"/>
      <c r="H276" s="17"/>
    </row>
    <row r="277" spans="3:8">
      <c r="C277" s="17"/>
      <c r="D277" s="17"/>
      <c r="E277" s="17"/>
      <c r="F277" s="17"/>
      <c r="G277" s="17"/>
      <c r="H277" s="17"/>
    </row>
    <row r="278" spans="3:8">
      <c r="C278" s="17"/>
      <c r="D278" s="17"/>
      <c r="E278" s="17"/>
      <c r="F278" s="17"/>
      <c r="G278" s="17"/>
      <c r="H278" s="17"/>
    </row>
    <row r="279" spans="3:8">
      <c r="C279" s="17"/>
      <c r="D279" s="17"/>
      <c r="E279" s="17"/>
      <c r="F279" s="17"/>
      <c r="G279" s="17"/>
      <c r="H279" s="17"/>
    </row>
    <row r="280" spans="3:8">
      <c r="C280" s="17"/>
      <c r="D280" s="17"/>
      <c r="E280" s="17"/>
      <c r="F280" s="17"/>
      <c r="G280" s="17"/>
      <c r="H280" s="17"/>
    </row>
    <row r="281" spans="3:8">
      <c r="C281" s="17"/>
      <c r="D281" s="17"/>
      <c r="E281" s="17"/>
      <c r="F281" s="17"/>
      <c r="G281" s="17"/>
      <c r="H281" s="17"/>
    </row>
    <row r="282" spans="3:8">
      <c r="C282" s="17"/>
      <c r="D282" s="17"/>
      <c r="E282" s="17"/>
      <c r="F282" s="17"/>
      <c r="G282" s="17"/>
      <c r="H282" s="17"/>
    </row>
    <row r="283" spans="3:8">
      <c r="C283" s="17"/>
      <c r="D283" s="17"/>
      <c r="E283" s="17"/>
      <c r="F283" s="17"/>
      <c r="G283" s="17"/>
      <c r="H283" s="17"/>
    </row>
    <row r="284" spans="3:8">
      <c r="C284" s="17"/>
      <c r="D284" s="17"/>
      <c r="E284" s="17"/>
      <c r="F284" s="17"/>
      <c r="G284" s="17"/>
      <c r="H284" s="17"/>
    </row>
    <row r="285" spans="3:8">
      <c r="C285" s="17"/>
      <c r="D285" s="17"/>
      <c r="E285" s="17"/>
      <c r="F285" s="17"/>
      <c r="G285" s="17"/>
      <c r="H285" s="17"/>
    </row>
    <row r="286" spans="3:8">
      <c r="C286" s="17"/>
      <c r="D286" s="17"/>
      <c r="E286" s="17"/>
      <c r="F286" s="17"/>
      <c r="G286" s="17"/>
      <c r="H286" s="17"/>
    </row>
    <row r="287" spans="3:8">
      <c r="C287" s="17"/>
      <c r="D287" s="17"/>
      <c r="E287" s="17"/>
      <c r="F287" s="17"/>
      <c r="G287" s="17"/>
      <c r="H287" s="17"/>
    </row>
    <row r="288" spans="3:8">
      <c r="C288" s="17"/>
      <c r="D288" s="17"/>
      <c r="E288" s="17"/>
      <c r="F288" s="17"/>
      <c r="G288" s="17"/>
      <c r="H288" s="17"/>
    </row>
    <row r="289" spans="3:8">
      <c r="C289" s="17"/>
      <c r="D289" s="17"/>
      <c r="E289" s="17"/>
      <c r="F289" s="17"/>
      <c r="G289" s="17"/>
      <c r="H289" s="17"/>
    </row>
    <row r="290" spans="3:8">
      <c r="C290" s="17"/>
      <c r="D290" s="17"/>
      <c r="E290" s="17"/>
      <c r="F290" s="17"/>
      <c r="G290" s="17"/>
      <c r="H290" s="17"/>
    </row>
    <row r="291" spans="3:8">
      <c r="C291" s="17"/>
      <c r="D291" s="17"/>
      <c r="E291" s="17"/>
      <c r="F291" s="17"/>
      <c r="G291" s="17"/>
      <c r="H291" s="17"/>
    </row>
    <row r="292" spans="3:8">
      <c r="C292" s="17"/>
      <c r="D292" s="17"/>
      <c r="E292" s="17"/>
      <c r="F292" s="17"/>
      <c r="G292" s="17"/>
      <c r="H292" s="17"/>
    </row>
    <row r="293" spans="3:8">
      <c r="C293" s="17"/>
      <c r="D293" s="17"/>
      <c r="E293" s="17"/>
      <c r="F293" s="17"/>
      <c r="G293" s="17"/>
      <c r="H293" s="17"/>
    </row>
    <row r="294" spans="3:8">
      <c r="C294" s="17"/>
      <c r="D294" s="17"/>
      <c r="E294" s="17"/>
      <c r="F294" s="17"/>
      <c r="G294" s="17"/>
      <c r="H294" s="17"/>
    </row>
    <row r="295" spans="3:8">
      <c r="C295" s="17"/>
      <c r="D295" s="17"/>
      <c r="E295" s="17"/>
      <c r="F295" s="17"/>
      <c r="G295" s="17"/>
      <c r="H295" s="17"/>
    </row>
    <row r="296" spans="3:8">
      <c r="C296" s="17"/>
      <c r="D296" s="17"/>
      <c r="E296" s="17"/>
      <c r="F296" s="17"/>
      <c r="G296" s="17"/>
      <c r="H296" s="17"/>
    </row>
    <row r="297" spans="3:8">
      <c r="C297" s="17"/>
      <c r="D297" s="17"/>
      <c r="E297" s="17"/>
      <c r="F297" s="17"/>
      <c r="G297" s="17"/>
      <c r="H297" s="17"/>
    </row>
    <row r="298" spans="3:8">
      <c r="C298" s="17"/>
      <c r="D298" s="17"/>
      <c r="E298" s="17"/>
      <c r="F298" s="17"/>
      <c r="G298" s="17"/>
      <c r="H298" s="17"/>
    </row>
    <row r="299" spans="3:8">
      <c r="C299" s="17"/>
      <c r="D299" s="17"/>
      <c r="E299" s="17"/>
      <c r="F299" s="17"/>
      <c r="G299" s="17"/>
      <c r="H299" s="17"/>
    </row>
    <row r="300" spans="3:8">
      <c r="C300" s="17"/>
      <c r="D300" s="17"/>
      <c r="E300" s="17"/>
      <c r="F300" s="17"/>
      <c r="G300" s="17"/>
      <c r="H300" s="17"/>
    </row>
    <row r="301" spans="3:8">
      <c r="C301" s="17"/>
      <c r="D301" s="17"/>
      <c r="E301" s="17"/>
      <c r="F301" s="17"/>
      <c r="G301" s="17"/>
      <c r="H301" s="17"/>
    </row>
    <row r="302" spans="3:8">
      <c r="C302" s="17"/>
      <c r="D302" s="17"/>
      <c r="E302" s="17"/>
      <c r="F302" s="17"/>
      <c r="G302" s="17"/>
      <c r="H302" s="17"/>
    </row>
    <row r="303" spans="3:8">
      <c r="C303" s="17"/>
      <c r="D303" s="17"/>
      <c r="E303" s="17"/>
      <c r="F303" s="17"/>
      <c r="G303" s="17"/>
      <c r="H303" s="17"/>
    </row>
    <row r="304" spans="3:8">
      <c r="C304" s="17"/>
      <c r="D304" s="17"/>
      <c r="E304" s="17"/>
      <c r="F304" s="17"/>
      <c r="G304" s="17"/>
      <c r="H304" s="17"/>
    </row>
    <row r="305" spans="3:8">
      <c r="C305" s="17"/>
      <c r="D305" s="17"/>
      <c r="E305" s="17"/>
      <c r="F305" s="17"/>
      <c r="G305" s="17"/>
      <c r="H305" s="17"/>
    </row>
    <row r="306" spans="3:8">
      <c r="C306" s="17"/>
      <c r="D306" s="17"/>
      <c r="E306" s="17"/>
      <c r="F306" s="17"/>
      <c r="G306" s="17"/>
      <c r="H306" s="17"/>
    </row>
    <row r="307" spans="3:8">
      <c r="C307" s="17"/>
      <c r="D307" s="17"/>
      <c r="E307" s="17"/>
      <c r="F307" s="17"/>
      <c r="G307" s="17"/>
      <c r="H307" s="17"/>
    </row>
    <row r="308" spans="3:8">
      <c r="C308" s="17"/>
      <c r="D308" s="17"/>
      <c r="E308" s="17"/>
      <c r="F308" s="17"/>
      <c r="G308" s="17"/>
      <c r="H308" s="17"/>
    </row>
    <row r="309" spans="3:8">
      <c r="C309" s="17"/>
      <c r="D309" s="17"/>
      <c r="E309" s="17"/>
      <c r="F309" s="17"/>
      <c r="G309" s="17"/>
      <c r="H309" s="17"/>
    </row>
    <row r="310" spans="3:8">
      <c r="C310" s="17"/>
      <c r="D310" s="17"/>
      <c r="E310" s="17"/>
      <c r="F310" s="17"/>
      <c r="G310" s="17"/>
      <c r="H310" s="17"/>
    </row>
    <row r="311" spans="3:8">
      <c r="C311" s="17"/>
      <c r="D311" s="17"/>
      <c r="E311" s="17"/>
      <c r="F311" s="17"/>
      <c r="G311" s="17"/>
      <c r="H311" s="17"/>
    </row>
    <row r="312" spans="3:8">
      <c r="C312" s="17"/>
      <c r="D312" s="17"/>
      <c r="E312" s="17"/>
      <c r="F312" s="17"/>
      <c r="G312" s="17"/>
      <c r="H312" s="17"/>
    </row>
    <row r="313" spans="3:8">
      <c r="C313" s="17"/>
      <c r="D313" s="17"/>
      <c r="E313" s="17"/>
      <c r="F313" s="17"/>
      <c r="G313" s="17"/>
      <c r="H313" s="17"/>
    </row>
    <row r="314" spans="3:8">
      <c r="C314" s="17"/>
      <c r="D314" s="17"/>
      <c r="E314" s="17"/>
      <c r="F314" s="17"/>
      <c r="G314" s="17"/>
      <c r="H314" s="17"/>
    </row>
    <row r="315" spans="3:8">
      <c r="C315" s="17"/>
      <c r="D315" s="17"/>
      <c r="E315" s="17"/>
      <c r="F315" s="17"/>
      <c r="G315" s="17"/>
      <c r="H315" s="17"/>
    </row>
    <row r="316" spans="3:8">
      <c r="C316" s="17"/>
      <c r="D316" s="17"/>
      <c r="E316" s="17"/>
      <c r="F316" s="17"/>
      <c r="G316" s="17"/>
      <c r="H316" s="17"/>
    </row>
    <row r="317" spans="3:8">
      <c r="C317" s="17"/>
      <c r="D317" s="17"/>
      <c r="E317" s="17"/>
      <c r="F317" s="17"/>
      <c r="G317" s="17"/>
      <c r="H317" s="17"/>
    </row>
    <row r="318" spans="3:8">
      <c r="C318" s="17"/>
      <c r="D318" s="17"/>
      <c r="E318" s="17"/>
      <c r="F318" s="17"/>
      <c r="G318" s="17"/>
      <c r="H318" s="17"/>
    </row>
    <row r="319" spans="3:8">
      <c r="C319" s="17"/>
      <c r="D319" s="17"/>
      <c r="E319" s="17"/>
      <c r="F319" s="17"/>
      <c r="G319" s="17"/>
      <c r="H319" s="17"/>
    </row>
    <row r="320" spans="3:8">
      <c r="C320" s="17"/>
      <c r="D320" s="17"/>
      <c r="E320" s="17"/>
      <c r="F320" s="17"/>
      <c r="G320" s="17"/>
      <c r="H320" s="17"/>
    </row>
    <row r="321" spans="3:8">
      <c r="C321" s="17"/>
      <c r="D321" s="17"/>
      <c r="E321" s="17"/>
      <c r="F321" s="17"/>
      <c r="G321" s="17"/>
      <c r="H321" s="17"/>
    </row>
    <row r="322" spans="3:8">
      <c r="C322" s="17"/>
      <c r="D322" s="17"/>
      <c r="E322" s="17"/>
      <c r="F322" s="17"/>
      <c r="G322" s="17"/>
      <c r="H322" s="17"/>
    </row>
    <row r="323" spans="3:8">
      <c r="C323" s="17"/>
      <c r="D323" s="17"/>
      <c r="E323" s="17"/>
      <c r="F323" s="17"/>
      <c r="G323" s="17"/>
      <c r="H323" s="17"/>
    </row>
    <row r="324" spans="3:8">
      <c r="C324" s="17"/>
      <c r="D324" s="17"/>
      <c r="E324" s="17"/>
      <c r="F324" s="17"/>
      <c r="G324" s="17"/>
      <c r="H324" s="17"/>
    </row>
    <row r="325" spans="3:8">
      <c r="C325" s="17"/>
      <c r="D325" s="17"/>
      <c r="E325" s="17"/>
      <c r="F325" s="17"/>
      <c r="G325" s="17"/>
      <c r="H325" s="17"/>
    </row>
    <row r="326" spans="3:8">
      <c r="C326" s="17"/>
      <c r="D326" s="17"/>
      <c r="E326" s="17"/>
      <c r="F326" s="17"/>
      <c r="G326" s="17"/>
      <c r="H326" s="17"/>
    </row>
    <row r="327" spans="3:8">
      <c r="C327" s="17"/>
      <c r="D327" s="17"/>
      <c r="E327" s="17"/>
      <c r="F327" s="17"/>
      <c r="G327" s="17"/>
      <c r="H327" s="17"/>
    </row>
    <row r="328" spans="3:8">
      <c r="C328" s="17"/>
      <c r="D328" s="17"/>
      <c r="E328" s="17"/>
      <c r="F328" s="17"/>
      <c r="G328" s="17"/>
      <c r="H328" s="17"/>
    </row>
    <row r="329" spans="3:8">
      <c r="C329" s="17"/>
      <c r="D329" s="17"/>
      <c r="E329" s="17"/>
      <c r="F329" s="17"/>
      <c r="G329" s="17"/>
      <c r="H329" s="17"/>
    </row>
    <row r="330" spans="3:8">
      <c r="C330" s="17"/>
      <c r="D330" s="17"/>
      <c r="E330" s="17"/>
      <c r="F330" s="17"/>
      <c r="G330" s="17"/>
      <c r="H330" s="17"/>
    </row>
    <row r="331" spans="3:8">
      <c r="C331" s="17"/>
      <c r="D331" s="17"/>
      <c r="E331" s="17"/>
      <c r="F331" s="17"/>
      <c r="G331" s="17"/>
      <c r="H331" s="17"/>
    </row>
    <row r="332" spans="3:8">
      <c r="C332" s="17"/>
      <c r="D332" s="17"/>
      <c r="E332" s="17"/>
      <c r="F332" s="17"/>
      <c r="G332" s="17"/>
      <c r="H332" s="17"/>
    </row>
    <row r="333" spans="3:8">
      <c r="C333" s="17"/>
      <c r="D333" s="17"/>
      <c r="E333" s="17"/>
      <c r="F333" s="17"/>
      <c r="G333" s="17"/>
      <c r="H333" s="17"/>
    </row>
    <row r="334" spans="3:8">
      <c r="C334" s="17"/>
      <c r="D334" s="17"/>
      <c r="E334" s="17"/>
      <c r="F334" s="17"/>
      <c r="G334" s="17"/>
      <c r="H334" s="17"/>
    </row>
    <row r="335" spans="3:8">
      <c r="C335" s="17"/>
      <c r="D335" s="17"/>
      <c r="E335" s="17"/>
      <c r="F335" s="17"/>
      <c r="G335" s="17"/>
      <c r="H335" s="17"/>
    </row>
    <row r="336" spans="3:8">
      <c r="C336" s="17"/>
      <c r="D336" s="17"/>
      <c r="E336" s="17"/>
      <c r="F336" s="17"/>
      <c r="G336" s="17"/>
      <c r="H336" s="17"/>
    </row>
    <row r="337" spans="3:8">
      <c r="C337" s="17"/>
      <c r="D337" s="17"/>
      <c r="E337" s="17"/>
      <c r="F337" s="17"/>
      <c r="G337" s="17"/>
      <c r="H337" s="17"/>
    </row>
    <row r="338" spans="3:8">
      <c r="C338" s="17"/>
      <c r="D338" s="17"/>
      <c r="E338" s="17"/>
      <c r="F338" s="17"/>
      <c r="G338" s="17"/>
      <c r="H338" s="17"/>
    </row>
    <row r="339" spans="3:8">
      <c r="C339" s="17"/>
      <c r="D339" s="17"/>
      <c r="E339" s="17"/>
      <c r="F339" s="17"/>
      <c r="G339" s="17"/>
      <c r="H339" s="17"/>
    </row>
    <row r="340" spans="3:8">
      <c r="C340" s="17"/>
      <c r="D340" s="17"/>
      <c r="E340" s="17"/>
      <c r="F340" s="17"/>
      <c r="G340" s="17"/>
      <c r="H340" s="17"/>
    </row>
    <row r="341" spans="3:8">
      <c r="C341" s="17"/>
      <c r="D341" s="17"/>
      <c r="E341" s="17"/>
      <c r="F341" s="17"/>
      <c r="G341" s="17"/>
      <c r="H341" s="17"/>
    </row>
    <row r="342" spans="3:8">
      <c r="C342" s="17"/>
      <c r="D342" s="17"/>
      <c r="E342" s="17"/>
      <c r="F342" s="17"/>
      <c r="G342" s="17"/>
      <c r="H342" s="17"/>
    </row>
    <row r="343" spans="3:8">
      <c r="C343" s="17"/>
      <c r="D343" s="17"/>
      <c r="E343" s="17"/>
      <c r="F343" s="17"/>
      <c r="G343" s="17"/>
      <c r="H343" s="17"/>
    </row>
    <row r="344" spans="3:8">
      <c r="C344" s="17"/>
      <c r="D344" s="17"/>
      <c r="E344" s="17"/>
      <c r="F344" s="17"/>
      <c r="G344" s="17"/>
      <c r="H344" s="17"/>
    </row>
    <row r="345" spans="3:8">
      <c r="C345" s="17"/>
      <c r="D345" s="17"/>
      <c r="E345" s="17"/>
      <c r="F345" s="17"/>
      <c r="G345" s="17"/>
      <c r="H345" s="17"/>
    </row>
    <row r="346" spans="3:8">
      <c r="C346" s="17"/>
      <c r="D346" s="17"/>
      <c r="E346" s="17"/>
      <c r="F346" s="17"/>
      <c r="G346" s="17"/>
      <c r="H346" s="17"/>
    </row>
    <row r="347" spans="3:8">
      <c r="C347" s="17"/>
      <c r="D347" s="17"/>
      <c r="E347" s="17"/>
      <c r="F347" s="17"/>
      <c r="G347" s="17"/>
      <c r="H347" s="17"/>
    </row>
    <row r="348" spans="3:8">
      <c r="C348" s="17"/>
      <c r="D348" s="17"/>
      <c r="E348" s="17"/>
      <c r="F348" s="17"/>
      <c r="G348" s="17"/>
      <c r="H348" s="17"/>
    </row>
    <row r="349" spans="3:8">
      <c r="C349" s="17"/>
      <c r="D349" s="17"/>
      <c r="E349" s="17"/>
      <c r="F349" s="17"/>
      <c r="G349" s="17"/>
      <c r="H349" s="17"/>
    </row>
    <row r="350" spans="3:8">
      <c r="C350" s="17"/>
      <c r="D350" s="17"/>
      <c r="E350" s="17"/>
      <c r="F350" s="17"/>
      <c r="G350" s="17"/>
      <c r="H350" s="17"/>
    </row>
    <row r="351" spans="3:8">
      <c r="C351" s="17"/>
      <c r="D351" s="17"/>
      <c r="E351" s="17"/>
      <c r="F351" s="17"/>
      <c r="G351" s="17"/>
      <c r="H351" s="17"/>
    </row>
    <row r="352" spans="3:8">
      <c r="C352" s="17"/>
      <c r="D352" s="17"/>
      <c r="E352" s="17"/>
      <c r="F352" s="17"/>
      <c r="G352" s="17"/>
      <c r="H352" s="17"/>
    </row>
    <row r="353" spans="3:8">
      <c r="C353" s="17"/>
      <c r="D353" s="17"/>
      <c r="E353" s="17"/>
      <c r="F353" s="17"/>
      <c r="G353" s="17"/>
      <c r="H353" s="17"/>
    </row>
    <row r="354" spans="3:8">
      <c r="C354" s="17"/>
      <c r="D354" s="17"/>
      <c r="E354" s="17"/>
      <c r="F354" s="17"/>
      <c r="G354" s="17"/>
      <c r="H354" s="17"/>
    </row>
    <row r="355" spans="3:8">
      <c r="C355" s="17"/>
      <c r="D355" s="17"/>
      <c r="E355" s="17"/>
      <c r="F355" s="17"/>
      <c r="G355" s="17"/>
      <c r="H355" s="17"/>
    </row>
    <row r="356" spans="3:8">
      <c r="C356" s="17"/>
      <c r="D356" s="17"/>
      <c r="E356" s="17"/>
      <c r="F356" s="17"/>
      <c r="G356" s="17"/>
      <c r="H356" s="17"/>
    </row>
    <row r="357" spans="3:8">
      <c r="C357" s="17"/>
      <c r="D357" s="17"/>
      <c r="E357" s="17"/>
      <c r="F357" s="17"/>
      <c r="G357" s="17"/>
      <c r="H357" s="17"/>
    </row>
    <row r="358" spans="3:8">
      <c r="C358" s="17"/>
      <c r="D358" s="17"/>
      <c r="E358" s="17"/>
      <c r="F358" s="17"/>
      <c r="G358" s="17"/>
      <c r="H358" s="17"/>
    </row>
    <row r="359" spans="3:8">
      <c r="C359" s="17"/>
      <c r="D359" s="17"/>
      <c r="E359" s="17"/>
      <c r="F359" s="17"/>
      <c r="G359" s="17"/>
      <c r="H359" s="17"/>
    </row>
    <row r="360" spans="3:8">
      <c r="C360" s="17"/>
      <c r="D360" s="17"/>
      <c r="E360" s="17"/>
      <c r="F360" s="17"/>
      <c r="G360" s="17"/>
      <c r="H360" s="17"/>
    </row>
    <row r="361" spans="3:8">
      <c r="C361" s="17"/>
      <c r="D361" s="17"/>
      <c r="E361" s="17"/>
      <c r="F361" s="17"/>
      <c r="G361" s="17"/>
      <c r="H361" s="17"/>
    </row>
    <row r="362" spans="3:8">
      <c r="C362" s="17"/>
      <c r="D362" s="17"/>
      <c r="E362" s="17"/>
      <c r="F362" s="17"/>
      <c r="G362" s="17"/>
      <c r="H362" s="17"/>
    </row>
    <row r="363" spans="3:8">
      <c r="C363" s="17"/>
      <c r="D363" s="17"/>
      <c r="E363" s="17"/>
      <c r="F363" s="17"/>
      <c r="G363" s="17"/>
      <c r="H363" s="17"/>
    </row>
    <row r="364" spans="3:8">
      <c r="C364" s="17"/>
      <c r="D364" s="17"/>
      <c r="E364" s="17"/>
      <c r="F364" s="17"/>
      <c r="G364" s="17"/>
      <c r="H364" s="17"/>
    </row>
    <row r="365" spans="3:8">
      <c r="C365" s="17"/>
      <c r="D365" s="17"/>
      <c r="E365" s="17"/>
      <c r="F365" s="17"/>
      <c r="G365" s="17"/>
      <c r="H365" s="17"/>
    </row>
    <row r="366" spans="3:8">
      <c r="C366" s="17"/>
      <c r="D366" s="17"/>
      <c r="E366" s="17"/>
      <c r="F366" s="17"/>
      <c r="G366" s="17"/>
      <c r="H366" s="17"/>
    </row>
    <row r="367" spans="3:8">
      <c r="C367" s="17"/>
      <c r="D367" s="17"/>
      <c r="E367" s="17"/>
      <c r="F367" s="17"/>
      <c r="G367" s="17"/>
      <c r="H367" s="17"/>
    </row>
    <row r="368" spans="3:8">
      <c r="C368" s="17"/>
      <c r="D368" s="17"/>
      <c r="E368" s="17"/>
      <c r="F368" s="17"/>
      <c r="G368" s="17"/>
      <c r="H368" s="17"/>
    </row>
    <row r="369" spans="3:8">
      <c r="C369" s="17"/>
      <c r="D369" s="17"/>
      <c r="E369" s="17"/>
      <c r="F369" s="17"/>
      <c r="G369" s="17"/>
      <c r="H369" s="17"/>
    </row>
    <row r="370" spans="3:8">
      <c r="C370" s="17"/>
      <c r="D370" s="17"/>
      <c r="E370" s="17"/>
      <c r="F370" s="17"/>
      <c r="G370" s="17"/>
      <c r="H370" s="17"/>
    </row>
    <row r="371" spans="3:8">
      <c r="C371" s="17"/>
      <c r="D371" s="17"/>
      <c r="E371" s="17"/>
      <c r="F371" s="17"/>
      <c r="G371" s="17"/>
      <c r="H371" s="17"/>
    </row>
    <row r="372" spans="3:8">
      <c r="C372" s="17"/>
      <c r="D372" s="17"/>
      <c r="E372" s="17"/>
      <c r="F372" s="17"/>
      <c r="G372" s="17"/>
      <c r="H372" s="17"/>
    </row>
    <row r="373" spans="3:8">
      <c r="C373" s="17"/>
      <c r="D373" s="17"/>
      <c r="E373" s="17"/>
      <c r="F373" s="17"/>
      <c r="G373" s="17"/>
      <c r="H373" s="17"/>
    </row>
    <row r="374" spans="3:8">
      <c r="C374" s="17"/>
      <c r="D374" s="17"/>
      <c r="E374" s="17"/>
      <c r="F374" s="17"/>
      <c r="G374" s="17"/>
      <c r="H374" s="17"/>
    </row>
    <row r="375" spans="3:8">
      <c r="C375" s="17"/>
      <c r="D375" s="17"/>
      <c r="E375" s="17"/>
      <c r="F375" s="17"/>
      <c r="G375" s="17"/>
      <c r="H375" s="17"/>
    </row>
    <row r="376" spans="3:8">
      <c r="C376" s="17"/>
      <c r="D376" s="17"/>
      <c r="E376" s="17"/>
      <c r="F376" s="17"/>
      <c r="G376" s="17"/>
      <c r="H376" s="17"/>
    </row>
    <row r="377" spans="3:8">
      <c r="C377" s="17"/>
      <c r="D377" s="17"/>
      <c r="E377" s="17"/>
      <c r="F377" s="17"/>
      <c r="G377" s="17"/>
      <c r="H377" s="17"/>
    </row>
    <row r="378" spans="3:8">
      <c r="C378" s="17"/>
      <c r="D378" s="17"/>
      <c r="E378" s="17"/>
      <c r="F378" s="17"/>
      <c r="G378" s="17"/>
      <c r="H378" s="17"/>
    </row>
    <row r="379" spans="3:8">
      <c r="C379" s="17"/>
      <c r="D379" s="17"/>
      <c r="E379" s="17"/>
      <c r="F379" s="17"/>
      <c r="G379" s="17"/>
      <c r="H379" s="17"/>
    </row>
    <row r="380" spans="3:8">
      <c r="C380" s="17"/>
      <c r="D380" s="17"/>
      <c r="E380" s="17"/>
      <c r="F380" s="17"/>
      <c r="G380" s="17"/>
      <c r="H380" s="17"/>
    </row>
    <row r="381" spans="3:8">
      <c r="C381" s="17"/>
      <c r="D381" s="17"/>
      <c r="E381" s="17"/>
      <c r="F381" s="17"/>
      <c r="G381" s="17"/>
      <c r="H381" s="17"/>
    </row>
    <row r="382" spans="3:8">
      <c r="C382" s="17"/>
      <c r="D382" s="17"/>
      <c r="E382" s="17"/>
      <c r="F382" s="17"/>
      <c r="G382" s="17"/>
      <c r="H382" s="17"/>
    </row>
    <row r="383" spans="3:8">
      <c r="C383" s="17"/>
      <c r="D383" s="17"/>
      <c r="E383" s="17"/>
      <c r="F383" s="17"/>
      <c r="G383" s="17"/>
      <c r="H383" s="17"/>
    </row>
    <row r="384" spans="3:8">
      <c r="C384" s="17"/>
      <c r="D384" s="17"/>
      <c r="E384" s="17"/>
      <c r="F384" s="17"/>
      <c r="G384" s="17"/>
      <c r="H384" s="17"/>
    </row>
    <row r="385" spans="3:8">
      <c r="C385" s="17"/>
      <c r="D385" s="17"/>
      <c r="E385" s="17"/>
      <c r="F385" s="17"/>
      <c r="G385" s="17"/>
      <c r="H385" s="17"/>
    </row>
    <row r="386" spans="3:8">
      <c r="C386" s="17"/>
      <c r="D386" s="17"/>
      <c r="E386" s="17"/>
      <c r="F386" s="17"/>
      <c r="G386" s="17"/>
      <c r="H386" s="17"/>
    </row>
    <row r="387" spans="3:8">
      <c r="C387" s="17"/>
      <c r="D387" s="17"/>
      <c r="E387" s="17"/>
      <c r="F387" s="17"/>
      <c r="G387" s="17"/>
      <c r="H387" s="17"/>
    </row>
    <row r="388" spans="3:8">
      <c r="C388" s="17"/>
      <c r="D388" s="17"/>
      <c r="E388" s="17"/>
      <c r="F388" s="17"/>
      <c r="G388" s="17"/>
      <c r="H388" s="17"/>
    </row>
    <row r="389" spans="3:8">
      <c r="C389" s="17"/>
      <c r="D389" s="17"/>
      <c r="E389" s="17"/>
      <c r="F389" s="17"/>
      <c r="G389" s="17"/>
      <c r="H389" s="17"/>
    </row>
    <row r="390" spans="3:8">
      <c r="C390" s="17"/>
      <c r="D390" s="17"/>
      <c r="E390" s="17"/>
      <c r="F390" s="17"/>
      <c r="G390" s="17"/>
      <c r="H390" s="17"/>
    </row>
    <row r="391" spans="3:8">
      <c r="C391" s="17"/>
      <c r="D391" s="17"/>
      <c r="E391" s="17"/>
      <c r="F391" s="17"/>
      <c r="G391" s="17"/>
      <c r="H391" s="17"/>
    </row>
    <row r="392" spans="3:8">
      <c r="C392" s="17"/>
      <c r="D392" s="17"/>
      <c r="E392" s="17"/>
      <c r="F392" s="17"/>
      <c r="G392" s="17"/>
      <c r="H392" s="17"/>
    </row>
    <row r="393" spans="3:8">
      <c r="C393" s="17"/>
      <c r="D393" s="17"/>
      <c r="E393" s="17"/>
      <c r="F393" s="17"/>
      <c r="G393" s="17"/>
      <c r="H393" s="17"/>
    </row>
    <row r="394" spans="3:8">
      <c r="C394" s="17"/>
      <c r="D394" s="17"/>
      <c r="E394" s="17"/>
      <c r="F394" s="17"/>
      <c r="G394" s="17"/>
      <c r="H394" s="17"/>
    </row>
    <row r="395" spans="3:8">
      <c r="C395" s="17"/>
      <c r="D395" s="17"/>
      <c r="E395" s="17"/>
      <c r="F395" s="17"/>
      <c r="G395" s="17"/>
      <c r="H395" s="17"/>
    </row>
    <row r="396" spans="3:8">
      <c r="C396" s="17"/>
      <c r="D396" s="17"/>
      <c r="E396" s="17"/>
      <c r="F396" s="17"/>
      <c r="G396" s="17"/>
      <c r="H396" s="17"/>
    </row>
    <row r="397" spans="3:8">
      <c r="C397" s="17"/>
      <c r="D397" s="17"/>
      <c r="E397" s="17"/>
      <c r="F397" s="17"/>
      <c r="G397" s="17"/>
      <c r="H397" s="17"/>
    </row>
    <row r="398" spans="3:8">
      <c r="C398" s="17"/>
      <c r="D398" s="17"/>
      <c r="E398" s="17"/>
      <c r="F398" s="17"/>
      <c r="G398" s="17"/>
      <c r="H398" s="17"/>
    </row>
    <row r="399" spans="3:8">
      <c r="C399" s="17"/>
      <c r="D399" s="17"/>
      <c r="E399" s="17"/>
      <c r="F399" s="17"/>
      <c r="G399" s="17"/>
      <c r="H399" s="17"/>
    </row>
    <row r="400" spans="3:8">
      <c r="C400" s="17"/>
      <c r="D400" s="17"/>
      <c r="E400" s="17"/>
      <c r="F400" s="17"/>
      <c r="G400" s="17"/>
      <c r="H400" s="17"/>
    </row>
    <row r="401" spans="3:8">
      <c r="C401" s="17"/>
      <c r="D401" s="17"/>
      <c r="E401" s="17"/>
      <c r="F401" s="17"/>
      <c r="G401" s="17"/>
      <c r="H401" s="17"/>
    </row>
    <row r="402" spans="3:8">
      <c r="C402" s="17"/>
      <c r="D402" s="17"/>
      <c r="E402" s="17"/>
      <c r="F402" s="17"/>
      <c r="G402" s="17"/>
      <c r="H402" s="17"/>
    </row>
    <row r="403" spans="3:8">
      <c r="C403" s="17"/>
      <c r="D403" s="17"/>
      <c r="E403" s="17"/>
      <c r="F403" s="17"/>
      <c r="G403" s="17"/>
      <c r="H403" s="17"/>
    </row>
    <row r="404" spans="3:8">
      <c r="C404" s="17"/>
      <c r="D404" s="17"/>
      <c r="E404" s="17"/>
      <c r="F404" s="17"/>
      <c r="G404" s="17"/>
      <c r="H404" s="17"/>
    </row>
    <row r="405" spans="3:8">
      <c r="C405" s="17"/>
      <c r="D405" s="17"/>
      <c r="E405" s="17"/>
      <c r="F405" s="17"/>
      <c r="G405" s="17"/>
      <c r="H405" s="17"/>
    </row>
    <row r="406" spans="3:8">
      <c r="C406" s="17"/>
      <c r="D406" s="17"/>
      <c r="E406" s="17"/>
      <c r="F406" s="17"/>
      <c r="G406" s="17"/>
      <c r="H406" s="17"/>
    </row>
    <row r="407" spans="3:8">
      <c r="C407" s="17"/>
      <c r="D407" s="17"/>
      <c r="E407" s="17"/>
      <c r="F407" s="17"/>
      <c r="G407" s="17"/>
      <c r="H407" s="17"/>
    </row>
    <row r="408" spans="3:8">
      <c r="C408" s="17"/>
      <c r="D408" s="17"/>
      <c r="E408" s="17"/>
      <c r="F408" s="17"/>
      <c r="G408" s="17"/>
      <c r="H408" s="17"/>
    </row>
    <row r="409" spans="3:8">
      <c r="C409" s="17"/>
      <c r="D409" s="17"/>
      <c r="E409" s="17"/>
      <c r="F409" s="17"/>
      <c r="G409" s="17"/>
      <c r="H409" s="17"/>
    </row>
    <row r="410" spans="3:8">
      <c r="C410" s="17"/>
      <c r="D410" s="17"/>
      <c r="E410" s="17"/>
      <c r="F410" s="17"/>
      <c r="G410" s="17"/>
      <c r="H410" s="17"/>
    </row>
    <row r="411" spans="3:8">
      <c r="C411" s="17"/>
      <c r="D411" s="17"/>
      <c r="E411" s="17"/>
      <c r="F411" s="17"/>
      <c r="G411" s="17"/>
      <c r="H411" s="17"/>
    </row>
    <row r="412" spans="3:8">
      <c r="C412" s="17"/>
      <c r="D412" s="17"/>
      <c r="E412" s="17"/>
      <c r="F412" s="17"/>
      <c r="G412" s="17"/>
      <c r="H412" s="17"/>
    </row>
    <row r="413" spans="3:8">
      <c r="C413" s="17"/>
      <c r="D413" s="17"/>
      <c r="E413" s="17"/>
      <c r="F413" s="17"/>
      <c r="G413" s="17"/>
      <c r="H413" s="17"/>
    </row>
    <row r="414" spans="3:8">
      <c r="C414" s="17"/>
      <c r="D414" s="17"/>
      <c r="E414" s="17"/>
      <c r="F414" s="17"/>
      <c r="G414" s="17"/>
      <c r="H414" s="17"/>
    </row>
    <row r="415" spans="3:8">
      <c r="C415" s="17"/>
      <c r="D415" s="17"/>
      <c r="E415" s="17"/>
      <c r="F415" s="17"/>
      <c r="G415" s="17"/>
      <c r="H415" s="17"/>
    </row>
    <row r="416" spans="3:8">
      <c r="C416" s="17"/>
      <c r="D416" s="17"/>
      <c r="E416" s="17"/>
      <c r="F416" s="17"/>
      <c r="G416" s="17"/>
      <c r="H416" s="17"/>
    </row>
    <row r="417" spans="3:8">
      <c r="C417" s="17"/>
      <c r="D417" s="17"/>
      <c r="E417" s="17"/>
      <c r="F417" s="17"/>
      <c r="G417" s="17"/>
      <c r="H417" s="17"/>
    </row>
    <row r="418" spans="3:8">
      <c r="C418" s="17"/>
      <c r="D418" s="17"/>
      <c r="E418" s="17"/>
      <c r="F418" s="17"/>
      <c r="G418" s="17"/>
      <c r="H418" s="17"/>
    </row>
    <row r="419" spans="3:8">
      <c r="C419" s="17"/>
      <c r="D419" s="17"/>
      <c r="E419" s="17"/>
      <c r="F419" s="17"/>
      <c r="G419" s="17"/>
      <c r="H419" s="17"/>
    </row>
    <row r="420" spans="3:8">
      <c r="C420" s="17"/>
      <c r="D420" s="17"/>
      <c r="E420" s="17"/>
      <c r="F420" s="17"/>
      <c r="G420" s="17"/>
      <c r="H420" s="17"/>
    </row>
    <row r="421" spans="3:8">
      <c r="C421" s="17"/>
      <c r="D421" s="17"/>
      <c r="E421" s="17"/>
      <c r="F421" s="17"/>
      <c r="G421" s="17"/>
      <c r="H421" s="17"/>
    </row>
    <row r="422" spans="3:8">
      <c r="C422" s="17"/>
      <c r="D422" s="17"/>
      <c r="E422" s="17"/>
      <c r="F422" s="17"/>
      <c r="G422" s="17"/>
      <c r="H422" s="17"/>
    </row>
    <row r="423" spans="3:8">
      <c r="C423" s="17"/>
      <c r="D423" s="17"/>
      <c r="E423" s="17"/>
      <c r="F423" s="17"/>
      <c r="G423" s="17"/>
      <c r="H423" s="17"/>
    </row>
    <row r="424" spans="3:8">
      <c r="C424" s="17"/>
      <c r="D424" s="17"/>
      <c r="E424" s="17"/>
      <c r="F424" s="17"/>
      <c r="G424" s="17"/>
      <c r="H424" s="17"/>
    </row>
    <row r="425" spans="3:8">
      <c r="C425" s="17"/>
      <c r="D425" s="17"/>
      <c r="E425" s="17"/>
      <c r="F425" s="17"/>
      <c r="G425" s="17"/>
      <c r="H425" s="17"/>
    </row>
    <row r="426" spans="3:8">
      <c r="C426" s="17"/>
      <c r="D426" s="17"/>
      <c r="E426" s="17"/>
      <c r="F426" s="17"/>
      <c r="G426" s="17"/>
      <c r="H426" s="17"/>
    </row>
    <row r="427" spans="3:8">
      <c r="C427" s="17"/>
      <c r="D427" s="17"/>
      <c r="E427" s="17"/>
      <c r="F427" s="17"/>
      <c r="G427" s="17"/>
      <c r="H427" s="17"/>
    </row>
    <row r="428" spans="3:8">
      <c r="C428" s="17"/>
      <c r="D428" s="17"/>
      <c r="E428" s="17"/>
      <c r="F428" s="17"/>
      <c r="G428" s="17"/>
      <c r="H428" s="17"/>
    </row>
    <row r="429" spans="3:8">
      <c r="C429" s="17"/>
      <c r="D429" s="17"/>
      <c r="E429" s="17"/>
      <c r="F429" s="17"/>
      <c r="G429" s="17"/>
      <c r="H429" s="17"/>
    </row>
    <row r="430" spans="3:8">
      <c r="C430" s="17"/>
      <c r="D430" s="17"/>
      <c r="E430" s="17"/>
      <c r="F430" s="17"/>
      <c r="G430" s="17"/>
      <c r="H430" s="17"/>
    </row>
    <row r="431" spans="3:8">
      <c r="C431" s="17"/>
      <c r="D431" s="17"/>
      <c r="E431" s="17"/>
      <c r="F431" s="17"/>
      <c r="G431" s="17"/>
      <c r="H431" s="17"/>
    </row>
    <row r="432" spans="3:8">
      <c r="C432" s="17"/>
      <c r="D432" s="17"/>
      <c r="E432" s="17"/>
      <c r="F432" s="17"/>
      <c r="G432" s="17"/>
      <c r="H432" s="17"/>
    </row>
    <row r="433" spans="3:8">
      <c r="C433" s="17"/>
      <c r="D433" s="17"/>
      <c r="E433" s="17"/>
      <c r="F433" s="17"/>
      <c r="G433" s="17"/>
      <c r="H433" s="17"/>
    </row>
    <row r="434" spans="3:8">
      <c r="C434" s="17"/>
      <c r="D434" s="17"/>
      <c r="E434" s="17"/>
      <c r="F434" s="17"/>
      <c r="G434" s="17"/>
      <c r="H434" s="17"/>
    </row>
    <row r="435" spans="3:8">
      <c r="C435" s="17"/>
      <c r="D435" s="17"/>
      <c r="E435" s="17"/>
      <c r="F435" s="17"/>
      <c r="G435" s="17"/>
      <c r="H435" s="17"/>
    </row>
    <row r="436" spans="3:8">
      <c r="C436" s="17"/>
      <c r="D436" s="17"/>
      <c r="E436" s="17"/>
      <c r="F436" s="17"/>
      <c r="G436" s="17"/>
      <c r="H436" s="17"/>
    </row>
    <row r="437" spans="3:8">
      <c r="C437" s="17"/>
      <c r="D437" s="17"/>
      <c r="E437" s="17"/>
      <c r="F437" s="17"/>
      <c r="G437" s="17"/>
      <c r="H437" s="17"/>
    </row>
    <row r="438" spans="3:8">
      <c r="C438" s="17"/>
      <c r="D438" s="17"/>
      <c r="E438" s="17"/>
      <c r="F438" s="17"/>
      <c r="G438" s="17"/>
      <c r="H438" s="17"/>
    </row>
    <row r="439" spans="3:8">
      <c r="C439" s="17"/>
      <c r="D439" s="17"/>
      <c r="E439" s="17"/>
      <c r="F439" s="17"/>
      <c r="G439" s="17"/>
      <c r="H439" s="17"/>
    </row>
    <row r="440" spans="3:8">
      <c r="C440" s="17"/>
      <c r="D440" s="17"/>
      <c r="E440" s="17"/>
      <c r="F440" s="17"/>
      <c r="G440" s="17"/>
      <c r="H440" s="17"/>
    </row>
    <row r="441" spans="3:8">
      <c r="C441" s="17"/>
      <c r="D441" s="17"/>
      <c r="E441" s="17"/>
      <c r="F441" s="17"/>
      <c r="G441" s="17"/>
      <c r="H441" s="17"/>
    </row>
    <row r="442" spans="3:8">
      <c r="C442" s="17"/>
      <c r="D442" s="17"/>
      <c r="E442" s="17"/>
      <c r="F442" s="17"/>
      <c r="G442" s="17"/>
      <c r="H442" s="17"/>
    </row>
    <row r="443" spans="3:8">
      <c r="C443" s="17"/>
      <c r="D443" s="17"/>
      <c r="E443" s="17"/>
      <c r="F443" s="17"/>
      <c r="G443" s="17"/>
      <c r="H443" s="17"/>
    </row>
    <row r="444" spans="3:8">
      <c r="C444" s="17"/>
      <c r="D444" s="17"/>
      <c r="E444" s="17"/>
      <c r="F444" s="17"/>
      <c r="G444" s="17"/>
      <c r="H444" s="17"/>
    </row>
    <row r="445" spans="3:8">
      <c r="C445" s="17"/>
      <c r="D445" s="17"/>
      <c r="E445" s="17"/>
      <c r="F445" s="17"/>
      <c r="G445" s="17"/>
      <c r="H445" s="17"/>
    </row>
    <row r="446" spans="3:8">
      <c r="C446" s="17"/>
      <c r="D446" s="17"/>
      <c r="E446" s="17"/>
      <c r="F446" s="17"/>
      <c r="G446" s="17"/>
      <c r="H446" s="17"/>
    </row>
    <row r="447" spans="3:8">
      <c r="C447" s="17"/>
      <c r="D447" s="17"/>
      <c r="E447" s="17"/>
      <c r="F447" s="17"/>
      <c r="G447" s="17"/>
      <c r="H447" s="17"/>
    </row>
    <row r="448" spans="3:8">
      <c r="C448" s="17"/>
      <c r="D448" s="17"/>
      <c r="E448" s="17"/>
      <c r="F448" s="17"/>
      <c r="G448" s="17"/>
      <c r="H448" s="17"/>
    </row>
    <row r="449" spans="3:8">
      <c r="C449" s="17"/>
      <c r="D449" s="17"/>
      <c r="E449" s="17"/>
      <c r="F449" s="17"/>
      <c r="G449" s="17"/>
      <c r="H449" s="17"/>
    </row>
    <row r="450" spans="3:8">
      <c r="C450" s="17"/>
      <c r="D450" s="17"/>
      <c r="E450" s="17"/>
      <c r="F450" s="17"/>
      <c r="G450" s="17"/>
      <c r="H450" s="17"/>
    </row>
    <row r="451" spans="3:8">
      <c r="C451" s="17"/>
      <c r="D451" s="17"/>
      <c r="E451" s="17"/>
      <c r="F451" s="17"/>
      <c r="G451" s="17"/>
      <c r="H451" s="17"/>
    </row>
    <row r="452" spans="3:8">
      <c r="C452" s="17"/>
      <c r="D452" s="17"/>
      <c r="E452" s="17"/>
      <c r="F452" s="17"/>
      <c r="G452" s="17"/>
      <c r="H452" s="17"/>
    </row>
    <row r="453" spans="3:8">
      <c r="C453" s="17"/>
      <c r="D453" s="17"/>
      <c r="E453" s="17"/>
      <c r="F453" s="17"/>
      <c r="G453" s="17"/>
      <c r="H453" s="17"/>
    </row>
    <row r="454" spans="3:8">
      <c r="C454" s="17"/>
      <c r="D454" s="17"/>
      <c r="E454" s="17"/>
      <c r="F454" s="17"/>
      <c r="G454" s="17"/>
      <c r="H454" s="17"/>
    </row>
    <row r="455" spans="3:8">
      <c r="C455" s="17"/>
      <c r="D455" s="17"/>
      <c r="E455" s="17"/>
      <c r="F455" s="17"/>
      <c r="G455" s="17"/>
      <c r="H455" s="17"/>
    </row>
    <row r="456" spans="3:8">
      <c r="C456" s="17"/>
      <c r="D456" s="17"/>
      <c r="E456" s="17"/>
      <c r="F456" s="17"/>
      <c r="G456" s="17"/>
      <c r="H456" s="17"/>
    </row>
    <row r="457" spans="3:8">
      <c r="C457" s="17"/>
      <c r="D457" s="17"/>
      <c r="E457" s="17"/>
      <c r="F457" s="17"/>
      <c r="G457" s="17"/>
      <c r="H457" s="17"/>
    </row>
    <row r="458" spans="3:8">
      <c r="C458" s="17"/>
      <c r="D458" s="17"/>
      <c r="E458" s="17"/>
      <c r="F458" s="17"/>
      <c r="G458" s="17"/>
      <c r="H458" s="17"/>
    </row>
    <row r="459" spans="3:8">
      <c r="C459" s="17"/>
      <c r="D459" s="17"/>
      <c r="E459" s="17"/>
      <c r="F459" s="17"/>
      <c r="G459" s="17"/>
      <c r="H459" s="17"/>
    </row>
    <row r="460" spans="3:8">
      <c r="C460" s="17"/>
      <c r="D460" s="17"/>
      <c r="E460" s="17"/>
      <c r="F460" s="17"/>
      <c r="G460" s="17"/>
      <c r="H460" s="17"/>
    </row>
    <row r="461" spans="3:8">
      <c r="C461" s="17"/>
      <c r="D461" s="17"/>
      <c r="E461" s="17"/>
      <c r="F461" s="17"/>
      <c r="G461" s="17"/>
      <c r="H461" s="17"/>
    </row>
    <row r="462" spans="3:8">
      <c r="C462" s="17"/>
      <c r="D462" s="17"/>
      <c r="E462" s="17"/>
      <c r="F462" s="17"/>
      <c r="G462" s="17"/>
      <c r="H462" s="17"/>
    </row>
    <row r="463" spans="3:8">
      <c r="C463" s="17"/>
      <c r="D463" s="17"/>
      <c r="E463" s="17"/>
      <c r="F463" s="17"/>
      <c r="G463" s="17"/>
      <c r="H463" s="17"/>
    </row>
    <row r="464" spans="3:8">
      <c r="C464" s="17"/>
      <c r="D464" s="17"/>
      <c r="E464" s="17"/>
      <c r="F464" s="17"/>
      <c r="G464" s="17"/>
      <c r="H464" s="17"/>
    </row>
    <row r="465" spans="3:8">
      <c r="C465" s="17"/>
      <c r="D465" s="17"/>
      <c r="E465" s="17"/>
      <c r="F465" s="17"/>
      <c r="G465" s="17"/>
      <c r="H465" s="17"/>
    </row>
    <row r="466" spans="3:8">
      <c r="C466" s="17"/>
      <c r="D466" s="17"/>
      <c r="E466" s="17"/>
      <c r="F466" s="17"/>
      <c r="G466" s="17"/>
      <c r="H466" s="17"/>
    </row>
    <row r="467" spans="3:8">
      <c r="C467" s="17"/>
      <c r="D467" s="17"/>
      <c r="E467" s="17"/>
      <c r="F467" s="17"/>
      <c r="G467" s="17"/>
      <c r="H467" s="17"/>
    </row>
    <row r="468" spans="3:8">
      <c r="C468" s="17"/>
      <c r="D468" s="17"/>
      <c r="E468" s="17"/>
      <c r="F468" s="17"/>
      <c r="G468" s="17"/>
      <c r="H468" s="17"/>
    </row>
    <row r="469" spans="3:8">
      <c r="C469" s="17"/>
      <c r="D469" s="17"/>
      <c r="E469" s="17"/>
      <c r="F469" s="17"/>
      <c r="G469" s="17"/>
      <c r="H469" s="17"/>
    </row>
    <row r="470" spans="3:8">
      <c r="C470" s="17"/>
      <c r="D470" s="17"/>
      <c r="E470" s="17"/>
      <c r="F470" s="17"/>
      <c r="G470" s="17"/>
      <c r="H470" s="17"/>
    </row>
    <row r="471" spans="3:8">
      <c r="C471" s="17"/>
      <c r="D471" s="17"/>
      <c r="E471" s="17"/>
      <c r="F471" s="17"/>
      <c r="G471" s="17"/>
      <c r="H471" s="17"/>
    </row>
    <row r="472" spans="3:8">
      <c r="C472" s="17"/>
      <c r="D472" s="17"/>
      <c r="E472" s="17"/>
      <c r="F472" s="17"/>
      <c r="G472" s="17"/>
      <c r="H472" s="17"/>
    </row>
    <row r="473" spans="3:8">
      <c r="C473" s="17"/>
      <c r="D473" s="17"/>
      <c r="E473" s="17"/>
      <c r="F473" s="17"/>
      <c r="G473" s="17"/>
      <c r="H473" s="17"/>
    </row>
    <row r="474" spans="3:8">
      <c r="C474" s="17"/>
      <c r="D474" s="17"/>
      <c r="E474" s="17"/>
      <c r="F474" s="17"/>
      <c r="G474" s="17"/>
      <c r="H474" s="17"/>
    </row>
    <row r="475" spans="3:8">
      <c r="C475" s="17"/>
      <c r="D475" s="17"/>
      <c r="E475" s="17"/>
      <c r="F475" s="17"/>
      <c r="G475" s="17"/>
      <c r="H475" s="17"/>
    </row>
    <row r="476" spans="3:8">
      <c r="C476" s="17"/>
      <c r="D476" s="17"/>
      <c r="E476" s="17"/>
      <c r="F476" s="17"/>
      <c r="G476" s="17"/>
      <c r="H476" s="17"/>
    </row>
    <row r="477" spans="3:8">
      <c r="C477" s="17"/>
      <c r="D477" s="17"/>
      <c r="E477" s="17"/>
      <c r="F477" s="17"/>
      <c r="G477" s="17"/>
      <c r="H477" s="17"/>
    </row>
    <row r="478" spans="3:8">
      <c r="C478" s="17"/>
      <c r="D478" s="17"/>
      <c r="E478" s="17"/>
      <c r="F478" s="17"/>
      <c r="G478" s="17"/>
      <c r="H478" s="17"/>
    </row>
    <row r="479" spans="3:8">
      <c r="C479" s="17"/>
      <c r="D479" s="17"/>
      <c r="E479" s="17"/>
      <c r="F479" s="17"/>
      <c r="G479" s="17"/>
      <c r="H479" s="17"/>
    </row>
    <row r="480" spans="3:8">
      <c r="C480" s="17"/>
      <c r="D480" s="17"/>
      <c r="E480" s="17"/>
      <c r="F480" s="17"/>
      <c r="G480" s="17"/>
      <c r="H480" s="17"/>
    </row>
    <row r="481" spans="3:8">
      <c r="C481" s="17"/>
      <c r="D481" s="17"/>
      <c r="E481" s="17"/>
      <c r="F481" s="17"/>
      <c r="G481" s="17"/>
      <c r="H481" s="17"/>
    </row>
    <row r="482" spans="3:8">
      <c r="C482" s="17"/>
      <c r="D482" s="17"/>
      <c r="E482" s="17"/>
      <c r="F482" s="17"/>
      <c r="G482" s="17"/>
      <c r="H482" s="17"/>
    </row>
    <row r="483" spans="3:8">
      <c r="C483" s="17"/>
      <c r="D483" s="17"/>
      <c r="E483" s="17"/>
      <c r="F483" s="17"/>
      <c r="G483" s="17"/>
      <c r="H483" s="17"/>
    </row>
    <row r="484" spans="3:8">
      <c r="C484" s="17"/>
      <c r="D484" s="17"/>
      <c r="E484" s="17"/>
      <c r="F484" s="17"/>
      <c r="G484" s="17"/>
      <c r="H484" s="17"/>
    </row>
    <row r="485" spans="3:8">
      <c r="C485" s="17"/>
      <c r="D485" s="17"/>
      <c r="E485" s="17"/>
      <c r="F485" s="17"/>
      <c r="G485" s="17"/>
      <c r="H485" s="17"/>
    </row>
    <row r="486" spans="3:8">
      <c r="C486" s="17"/>
      <c r="D486" s="17"/>
      <c r="E486" s="17"/>
      <c r="F486" s="17"/>
      <c r="G486" s="17"/>
      <c r="H486" s="17"/>
    </row>
    <row r="487" spans="3:8">
      <c r="C487" s="17"/>
      <c r="D487" s="17"/>
      <c r="E487" s="17"/>
      <c r="F487" s="17"/>
      <c r="G487" s="17"/>
      <c r="H487" s="17"/>
    </row>
    <row r="488" spans="3:8">
      <c r="C488" s="17"/>
      <c r="D488" s="17"/>
      <c r="E488" s="17"/>
      <c r="F488" s="17"/>
      <c r="G488" s="17"/>
      <c r="H488" s="17"/>
    </row>
    <row r="489" spans="3:8">
      <c r="C489" s="17"/>
      <c r="D489" s="17"/>
      <c r="E489" s="17"/>
      <c r="F489" s="17"/>
      <c r="G489" s="17"/>
      <c r="H489" s="17"/>
    </row>
    <row r="490" spans="3:8">
      <c r="C490" s="17"/>
      <c r="D490" s="17"/>
      <c r="E490" s="17"/>
      <c r="F490" s="17"/>
      <c r="G490" s="17"/>
      <c r="H490" s="17"/>
    </row>
    <row r="491" spans="3:8">
      <c r="C491" s="17"/>
      <c r="D491" s="17"/>
      <c r="E491" s="17"/>
      <c r="F491" s="17"/>
      <c r="G491" s="17"/>
      <c r="H491" s="17"/>
    </row>
    <row r="492" spans="3:8">
      <c r="C492" s="17"/>
      <c r="D492" s="17"/>
      <c r="E492" s="17"/>
      <c r="F492" s="17"/>
      <c r="G492" s="17"/>
      <c r="H492" s="17"/>
    </row>
    <row r="493" spans="3:8">
      <c r="C493" s="17"/>
      <c r="D493" s="17"/>
      <c r="E493" s="17"/>
      <c r="F493" s="17"/>
      <c r="G493" s="17"/>
      <c r="H493" s="17"/>
    </row>
    <row r="494" spans="3:8">
      <c r="C494" s="17"/>
      <c r="D494" s="17"/>
      <c r="E494" s="17"/>
      <c r="F494" s="17"/>
      <c r="G494" s="17"/>
      <c r="H494" s="17"/>
    </row>
    <row r="495" spans="3:8">
      <c r="C495" s="17"/>
      <c r="D495" s="17"/>
      <c r="E495" s="17"/>
      <c r="F495" s="17"/>
      <c r="G495" s="17"/>
      <c r="H495" s="17"/>
    </row>
    <row r="496" spans="3:8">
      <c r="C496" s="17"/>
      <c r="D496" s="17"/>
      <c r="E496" s="17"/>
      <c r="F496" s="17"/>
      <c r="G496" s="17"/>
      <c r="H496" s="17"/>
    </row>
    <row r="497" spans="3:8">
      <c r="C497" s="17"/>
      <c r="D497" s="17"/>
      <c r="E497" s="17"/>
      <c r="F497" s="17"/>
      <c r="G497" s="17"/>
      <c r="H497" s="17"/>
    </row>
    <row r="498" spans="3:8">
      <c r="C498" s="17"/>
      <c r="D498" s="17"/>
      <c r="E498" s="17"/>
      <c r="F498" s="17"/>
      <c r="G498" s="17"/>
      <c r="H498" s="17"/>
    </row>
    <row r="499" spans="3:8">
      <c r="C499" s="17"/>
      <c r="D499" s="17"/>
      <c r="E499" s="17"/>
      <c r="F499" s="17"/>
      <c r="G499" s="17"/>
      <c r="H499" s="17"/>
    </row>
    <row r="500" spans="3:8">
      <c r="C500" s="17"/>
      <c r="D500" s="17"/>
      <c r="E500" s="17"/>
      <c r="F500" s="17"/>
      <c r="G500" s="17"/>
      <c r="H500" s="17"/>
    </row>
    <row r="501" spans="3:8">
      <c r="C501" s="17"/>
      <c r="D501" s="17"/>
      <c r="E501" s="17"/>
      <c r="F501" s="17"/>
      <c r="G501" s="17"/>
      <c r="H501" s="17"/>
    </row>
    <row r="502" spans="3:8">
      <c r="C502" s="17"/>
      <c r="D502" s="17"/>
      <c r="E502" s="17"/>
      <c r="F502" s="17"/>
      <c r="G502" s="17"/>
      <c r="H502" s="17"/>
    </row>
    <row r="503" spans="3:8">
      <c r="C503" s="17"/>
      <c r="D503" s="17"/>
      <c r="E503" s="17"/>
      <c r="F503" s="17"/>
      <c r="G503" s="17"/>
      <c r="H503" s="17"/>
    </row>
    <row r="504" spans="3:8">
      <c r="C504" s="17"/>
      <c r="D504" s="17"/>
      <c r="E504" s="17"/>
      <c r="F504" s="17"/>
      <c r="G504" s="17"/>
      <c r="H504" s="17"/>
    </row>
    <row r="505" spans="3:8">
      <c r="C505" s="17"/>
      <c r="D505" s="17"/>
      <c r="E505" s="17"/>
      <c r="F505" s="17"/>
      <c r="G505" s="17"/>
      <c r="H505" s="17"/>
    </row>
    <row r="506" spans="3:8">
      <c r="C506" s="17"/>
      <c r="D506" s="17"/>
      <c r="E506" s="17"/>
      <c r="F506" s="17"/>
      <c r="G506" s="17"/>
      <c r="H506" s="17"/>
    </row>
    <row r="507" spans="3:8">
      <c r="C507" s="17"/>
      <c r="D507" s="17"/>
      <c r="E507" s="17"/>
      <c r="F507" s="17"/>
      <c r="G507" s="17"/>
      <c r="H507" s="17"/>
    </row>
    <row r="508" spans="3:8">
      <c r="C508" s="17"/>
      <c r="D508" s="17"/>
      <c r="E508" s="17"/>
      <c r="F508" s="17"/>
      <c r="G508" s="17"/>
      <c r="H508" s="17"/>
    </row>
    <row r="509" spans="3:8">
      <c r="C509" s="17"/>
      <c r="D509" s="17"/>
      <c r="E509" s="17"/>
      <c r="F509" s="17"/>
      <c r="G509" s="17"/>
      <c r="H509" s="17"/>
    </row>
    <row r="510" spans="3:8">
      <c r="C510" s="17"/>
      <c r="D510" s="17"/>
      <c r="E510" s="17"/>
      <c r="F510" s="17"/>
      <c r="G510" s="17"/>
      <c r="H510" s="17"/>
    </row>
    <row r="511" spans="3:8">
      <c r="C511" s="17"/>
      <c r="D511" s="17"/>
      <c r="E511" s="17"/>
      <c r="F511" s="17"/>
      <c r="G511" s="17"/>
      <c r="H511" s="17"/>
    </row>
    <row r="512" spans="3:8">
      <c r="C512" s="17"/>
      <c r="D512" s="17"/>
      <c r="E512" s="17"/>
      <c r="F512" s="17"/>
      <c r="G512" s="17"/>
      <c r="H512" s="17"/>
    </row>
    <row r="513" spans="3:8">
      <c r="C513" s="17"/>
      <c r="D513" s="17"/>
      <c r="E513" s="17"/>
      <c r="F513" s="17"/>
      <c r="G513" s="17"/>
      <c r="H513" s="17"/>
    </row>
    <row r="514" spans="3:8">
      <c r="C514" s="17"/>
      <c r="D514" s="17"/>
      <c r="E514" s="17"/>
      <c r="F514" s="17"/>
      <c r="G514" s="17"/>
      <c r="H514" s="17"/>
    </row>
    <row r="515" spans="3:8">
      <c r="C515" s="17"/>
      <c r="D515" s="17"/>
      <c r="E515" s="17"/>
      <c r="F515" s="17"/>
      <c r="G515" s="17"/>
      <c r="H515" s="17"/>
    </row>
    <row r="516" spans="3:8">
      <c r="C516" s="17"/>
      <c r="D516" s="17"/>
      <c r="E516" s="17"/>
      <c r="F516" s="17"/>
      <c r="G516" s="17"/>
      <c r="H516" s="17"/>
    </row>
    <row r="517" spans="3:8">
      <c r="C517" s="17"/>
      <c r="D517" s="17"/>
      <c r="E517" s="17"/>
      <c r="F517" s="17"/>
      <c r="G517" s="17"/>
      <c r="H517" s="17"/>
    </row>
    <row r="518" spans="3:8">
      <c r="C518" s="17"/>
      <c r="D518" s="17"/>
      <c r="E518" s="17"/>
      <c r="F518" s="17"/>
      <c r="G518" s="17"/>
      <c r="H518" s="17"/>
    </row>
    <row r="519" spans="3:8">
      <c r="C519" s="17"/>
      <c r="D519" s="17"/>
      <c r="E519" s="17"/>
      <c r="F519" s="17"/>
      <c r="G519" s="17"/>
      <c r="H519" s="17"/>
    </row>
    <row r="520" spans="3:8">
      <c r="C520" s="17"/>
      <c r="D520" s="17"/>
      <c r="E520" s="17"/>
      <c r="F520" s="17"/>
      <c r="G520" s="17"/>
      <c r="H520" s="17"/>
    </row>
    <row r="521" spans="3:8">
      <c r="C521" s="17"/>
      <c r="D521" s="17"/>
      <c r="E521" s="17"/>
      <c r="F521" s="17"/>
      <c r="G521" s="17"/>
      <c r="H521" s="17"/>
    </row>
    <row r="522" spans="3:8">
      <c r="C522" s="17"/>
      <c r="D522" s="17"/>
      <c r="E522" s="17"/>
      <c r="F522" s="17"/>
      <c r="G522" s="17"/>
      <c r="H522" s="17"/>
    </row>
    <row r="523" spans="3:8">
      <c r="C523" s="17"/>
      <c r="D523" s="17"/>
      <c r="E523" s="17"/>
      <c r="F523" s="17"/>
      <c r="G523" s="17"/>
      <c r="H523" s="17"/>
    </row>
    <row r="524" spans="3:8">
      <c r="C524" s="17"/>
      <c r="D524" s="17"/>
      <c r="E524" s="17"/>
      <c r="F524" s="17"/>
      <c r="G524" s="17"/>
      <c r="H524" s="17"/>
    </row>
    <row r="525" spans="3:8">
      <c r="C525" s="17"/>
      <c r="D525" s="17"/>
      <c r="E525" s="17"/>
      <c r="F525" s="17"/>
      <c r="G525" s="17"/>
      <c r="H525" s="17"/>
    </row>
    <row r="526" spans="3:8">
      <c r="C526" s="17"/>
      <c r="D526" s="17"/>
      <c r="E526" s="17"/>
      <c r="F526" s="17"/>
      <c r="G526" s="17"/>
      <c r="H526" s="17"/>
    </row>
    <row r="527" spans="3:8">
      <c r="C527" s="17"/>
      <c r="D527" s="17"/>
      <c r="E527" s="17"/>
      <c r="F527" s="17"/>
      <c r="G527" s="17"/>
      <c r="H527" s="17"/>
    </row>
    <row r="528" spans="3:8">
      <c r="C528" s="17"/>
      <c r="D528" s="17"/>
      <c r="E528" s="17"/>
      <c r="F528" s="17"/>
      <c r="G528" s="17"/>
      <c r="H528" s="17"/>
    </row>
    <row r="529" spans="3:8">
      <c r="C529" s="17"/>
      <c r="D529" s="17"/>
      <c r="E529" s="17"/>
      <c r="F529" s="17"/>
      <c r="G529" s="17"/>
      <c r="H529" s="17"/>
    </row>
    <row r="530" spans="3:8">
      <c r="C530" s="17"/>
      <c r="D530" s="17"/>
      <c r="E530" s="17"/>
      <c r="F530" s="17"/>
      <c r="G530" s="17"/>
      <c r="H530" s="17"/>
    </row>
    <row r="531" spans="3:8">
      <c r="C531" s="17"/>
      <c r="D531" s="17"/>
      <c r="E531" s="17"/>
      <c r="F531" s="17"/>
      <c r="G531" s="17"/>
      <c r="H531" s="17"/>
    </row>
    <row r="532" spans="3:8">
      <c r="C532" s="17"/>
      <c r="D532" s="17"/>
      <c r="E532" s="17"/>
      <c r="F532" s="17"/>
      <c r="G532" s="17"/>
      <c r="H532" s="17"/>
    </row>
    <row r="533" spans="3:8">
      <c r="C533" s="17"/>
      <c r="D533" s="17"/>
      <c r="E533" s="17"/>
      <c r="F533" s="17"/>
      <c r="G533" s="17"/>
      <c r="H533" s="17"/>
    </row>
    <row r="534" spans="3:8">
      <c r="C534" s="17"/>
      <c r="D534" s="17"/>
      <c r="E534" s="17"/>
      <c r="F534" s="17"/>
      <c r="G534" s="17"/>
      <c r="H534" s="17"/>
    </row>
    <row r="535" spans="3:8">
      <c r="C535" s="17"/>
      <c r="D535" s="17"/>
      <c r="E535" s="17"/>
      <c r="F535" s="17"/>
      <c r="G535" s="17"/>
      <c r="H535" s="17"/>
    </row>
    <row r="536" spans="3:8">
      <c r="C536" s="17"/>
      <c r="D536" s="17"/>
      <c r="E536" s="17"/>
      <c r="F536" s="17"/>
      <c r="G536" s="17"/>
      <c r="H536" s="17"/>
    </row>
    <row r="537" spans="3:8">
      <c r="C537" s="17"/>
      <c r="D537" s="17"/>
      <c r="E537" s="17"/>
      <c r="F537" s="17"/>
      <c r="G537" s="17"/>
      <c r="H537" s="17"/>
    </row>
    <row r="538" spans="3:8">
      <c r="C538" s="17"/>
      <c r="D538" s="17"/>
      <c r="E538" s="17"/>
      <c r="F538" s="17"/>
      <c r="G538" s="17"/>
      <c r="H538" s="17"/>
    </row>
    <row r="539" spans="3:8">
      <c r="C539" s="17"/>
      <c r="D539" s="17"/>
      <c r="E539" s="17"/>
      <c r="F539" s="17"/>
      <c r="G539" s="17"/>
      <c r="H539" s="17"/>
    </row>
    <row r="540" spans="3:8">
      <c r="C540" s="17"/>
      <c r="D540" s="17"/>
      <c r="E540" s="17"/>
      <c r="F540" s="17"/>
      <c r="G540" s="17"/>
      <c r="H540" s="17"/>
    </row>
    <row r="541" spans="3:8">
      <c r="C541" s="17"/>
      <c r="D541" s="17"/>
      <c r="E541" s="17"/>
      <c r="F541" s="17"/>
      <c r="G541" s="17"/>
      <c r="H541" s="17"/>
    </row>
    <row r="542" spans="3:8">
      <c r="C542" s="17"/>
      <c r="D542" s="17"/>
      <c r="E542" s="17"/>
      <c r="F542" s="17"/>
      <c r="G542" s="17"/>
      <c r="H542" s="17"/>
    </row>
    <row r="543" spans="3:8">
      <c r="C543" s="17"/>
      <c r="D543" s="17"/>
      <c r="E543" s="17"/>
      <c r="F543" s="17"/>
      <c r="G543" s="17"/>
      <c r="H543" s="17"/>
    </row>
    <row r="544" spans="3:8">
      <c r="C544" s="17"/>
      <c r="D544" s="17"/>
      <c r="E544" s="17"/>
      <c r="F544" s="17"/>
      <c r="G544" s="17"/>
      <c r="H544" s="17"/>
    </row>
    <row r="545" spans="3:8">
      <c r="C545" s="17"/>
      <c r="D545" s="17"/>
      <c r="E545" s="17"/>
      <c r="F545" s="17"/>
      <c r="G545" s="17"/>
      <c r="H545" s="17"/>
    </row>
    <row r="546" spans="3:8">
      <c r="C546" s="17"/>
      <c r="D546" s="17"/>
      <c r="E546" s="17"/>
      <c r="F546" s="17"/>
      <c r="G546" s="17"/>
      <c r="H546" s="17"/>
    </row>
    <row r="547" spans="3:8">
      <c r="C547" s="17"/>
      <c r="D547" s="17"/>
      <c r="E547" s="17"/>
      <c r="F547" s="17"/>
      <c r="G547" s="17"/>
      <c r="H547" s="17"/>
    </row>
    <row r="548" spans="3:8">
      <c r="C548" s="17"/>
      <c r="D548" s="17"/>
      <c r="E548" s="17"/>
      <c r="F548" s="17"/>
      <c r="G548" s="17"/>
      <c r="H548" s="17"/>
    </row>
    <row r="549" spans="3:8">
      <c r="C549" s="17"/>
      <c r="D549" s="17"/>
      <c r="E549" s="17"/>
      <c r="F549" s="17"/>
      <c r="G549" s="17"/>
      <c r="H549" s="17"/>
    </row>
    <row r="550" spans="3:8">
      <c r="C550" s="17"/>
      <c r="D550" s="17"/>
      <c r="E550" s="17"/>
      <c r="F550" s="17"/>
      <c r="G550" s="17"/>
      <c r="H550" s="17"/>
    </row>
    <row r="551" spans="3:8">
      <c r="C551" s="17"/>
      <c r="D551" s="17"/>
      <c r="E551" s="17"/>
      <c r="F551" s="17"/>
      <c r="G551" s="17"/>
      <c r="H551" s="17"/>
    </row>
    <row r="552" spans="3:8">
      <c r="C552" s="17"/>
      <c r="D552" s="17"/>
      <c r="E552" s="17"/>
      <c r="F552" s="17"/>
      <c r="G552" s="17"/>
      <c r="H552" s="17"/>
    </row>
    <row r="553" spans="3:8">
      <c r="C553" s="17"/>
      <c r="D553" s="17"/>
      <c r="E553" s="17"/>
      <c r="F553" s="17"/>
      <c r="G553" s="17"/>
      <c r="H553" s="17"/>
    </row>
    <row r="554" spans="3:8">
      <c r="C554" s="17"/>
      <c r="D554" s="17"/>
      <c r="E554" s="17"/>
      <c r="F554" s="17"/>
      <c r="G554" s="17"/>
      <c r="H554" s="17"/>
    </row>
    <row r="555" spans="3:8">
      <c r="C555" s="17"/>
      <c r="D555" s="17"/>
      <c r="E555" s="17"/>
      <c r="F555" s="17"/>
      <c r="G555" s="17"/>
      <c r="H555" s="17"/>
    </row>
    <row r="556" spans="3:8">
      <c r="C556" s="17"/>
      <c r="D556" s="17"/>
      <c r="E556" s="17"/>
      <c r="F556" s="17"/>
      <c r="G556" s="17"/>
      <c r="H556" s="17"/>
    </row>
    <row r="557" spans="3:8">
      <c r="C557" s="17"/>
      <c r="D557" s="17"/>
      <c r="E557" s="17"/>
      <c r="F557" s="17"/>
      <c r="G557" s="17"/>
      <c r="H557" s="17"/>
    </row>
    <row r="558" spans="3:8">
      <c r="C558" s="17"/>
      <c r="D558" s="17"/>
      <c r="E558" s="17"/>
      <c r="F558" s="17"/>
      <c r="G558" s="17"/>
      <c r="H558" s="17"/>
    </row>
    <row r="559" spans="3:8">
      <c r="C559" s="17"/>
      <c r="D559" s="17"/>
      <c r="E559" s="17"/>
      <c r="F559" s="17"/>
      <c r="G559" s="17"/>
      <c r="H559" s="17"/>
    </row>
    <row r="560" spans="3:8">
      <c r="C560" s="17"/>
      <c r="D560" s="17"/>
      <c r="E560" s="17"/>
      <c r="F560" s="17"/>
      <c r="G560" s="17"/>
      <c r="H560" s="17"/>
    </row>
    <row r="561" spans="3:8">
      <c r="C561" s="17"/>
      <c r="D561" s="17"/>
      <c r="E561" s="17"/>
      <c r="F561" s="17"/>
      <c r="G561" s="17"/>
      <c r="H561" s="17"/>
    </row>
    <row r="562" spans="3:8">
      <c r="C562" s="17"/>
      <c r="D562" s="17"/>
      <c r="E562" s="17"/>
      <c r="F562" s="17"/>
      <c r="G562" s="17"/>
      <c r="H562" s="17"/>
    </row>
    <row r="563" spans="3:8">
      <c r="C563" s="17"/>
      <c r="D563" s="17"/>
      <c r="E563" s="17"/>
      <c r="F563" s="17"/>
      <c r="G563" s="17"/>
      <c r="H563" s="17"/>
    </row>
    <row r="564" spans="3:8">
      <c r="C564" s="17"/>
      <c r="D564" s="17"/>
      <c r="E564" s="17"/>
      <c r="F564" s="17"/>
      <c r="G564" s="17"/>
      <c r="H564" s="17"/>
    </row>
    <row r="565" spans="3:8">
      <c r="C565" s="17"/>
      <c r="D565" s="17"/>
      <c r="E565" s="17"/>
      <c r="F565" s="17"/>
      <c r="G565" s="17"/>
      <c r="H565" s="17"/>
    </row>
    <row r="566" spans="3:8">
      <c r="C566" s="17"/>
      <c r="D566" s="17"/>
      <c r="E566" s="17"/>
      <c r="F566" s="17"/>
      <c r="G566" s="17"/>
      <c r="H566" s="17"/>
    </row>
    <row r="567" spans="3:8">
      <c r="C567" s="17"/>
      <c r="D567" s="17"/>
      <c r="E567" s="17"/>
      <c r="F567" s="17"/>
      <c r="G567" s="17"/>
      <c r="H567" s="17"/>
    </row>
    <row r="568" spans="3:8">
      <c r="C568" s="17"/>
      <c r="D568" s="17"/>
      <c r="E568" s="17"/>
      <c r="F568" s="17"/>
      <c r="G568" s="17"/>
      <c r="H568" s="17"/>
    </row>
    <row r="569" spans="3:8">
      <c r="C569" s="17"/>
      <c r="D569" s="17"/>
      <c r="E569" s="17"/>
      <c r="F569" s="17"/>
      <c r="G569" s="17"/>
      <c r="H569" s="17"/>
    </row>
    <row r="570" spans="3:8">
      <c r="C570" s="17"/>
      <c r="D570" s="17"/>
      <c r="E570" s="17"/>
      <c r="F570" s="17"/>
      <c r="G570" s="17"/>
      <c r="H570" s="17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topLeftCell="A40" workbookViewId="0">
      <selection activeCell="B8" sqref="B8:Q8"/>
    </sheetView>
  </sheetViews>
  <sheetFormatPr defaultColWidth="9.140625" defaultRowHeight="18"/>
  <cols>
    <col min="1" max="1" width="6.28515625" style="14" customWidth="1"/>
    <col min="2" max="2" width="37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1.7109375" style="14" customWidth="1"/>
    <col min="14" max="14" width="14.7109375" style="14" customWidth="1"/>
    <col min="15" max="17" width="10.7109375" style="14" customWidth="1"/>
    <col min="18" max="18" width="7.5703125" style="14" customWidth="1"/>
    <col min="19" max="19" width="6.7109375" style="14" customWidth="1"/>
    <col min="20" max="20" width="7.7109375" style="14" customWidth="1"/>
    <col min="21" max="21" width="7.140625" style="14" customWidth="1"/>
    <col min="22" max="22" width="6" style="14" customWidth="1"/>
    <col min="23" max="23" width="7.85546875" style="14" customWidth="1"/>
    <col min="24" max="24" width="8.140625" style="14" customWidth="1"/>
    <col min="25" max="25" width="6.28515625" style="14" customWidth="1"/>
    <col min="26" max="26" width="8" style="14" customWidth="1"/>
    <col min="27" max="27" width="8.7109375" style="14" customWidth="1"/>
    <col min="28" max="28" width="10" style="14" customWidth="1"/>
    <col min="29" max="29" width="9.5703125" style="14" customWidth="1"/>
    <col min="30" max="30" width="6.140625" style="14" customWidth="1"/>
    <col min="31" max="32" width="5.7109375" style="14" customWidth="1"/>
    <col min="33" max="33" width="6.85546875" style="14" customWidth="1"/>
    <col min="34" max="34" width="6.42578125" style="14" customWidth="1"/>
    <col min="35" max="35" width="6.7109375" style="14" customWidth="1"/>
    <col min="36" max="36" width="7.28515625" style="14" customWidth="1"/>
    <col min="37" max="48" width="5.7109375" style="14" customWidth="1"/>
    <col min="49" max="16384" width="9.140625" style="14"/>
  </cols>
  <sheetData>
    <row r="1" spans="2:81">
      <c r="B1" s="2" t="s">
        <v>0</v>
      </c>
      <c r="C1" t="s">
        <v>195</v>
      </c>
    </row>
    <row r="2" spans="2:81">
      <c r="B2" s="2" t="s">
        <v>1</v>
      </c>
    </row>
    <row r="3" spans="2:81">
      <c r="B3" s="2" t="s">
        <v>2</v>
      </c>
      <c r="C3" t="s">
        <v>196</v>
      </c>
      <c r="E3" s="13"/>
    </row>
    <row r="4" spans="2:81">
      <c r="B4" s="2" t="s">
        <v>3</v>
      </c>
    </row>
    <row r="6" spans="2:81" ht="26.25" customHeight="1">
      <c r="B6" s="110" t="s">
        <v>66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2"/>
    </row>
    <row r="7" spans="2:81" ht="26.25" customHeight="1">
      <c r="B7" s="110" t="s">
        <v>131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2"/>
    </row>
    <row r="8" spans="2:81" s="17" customFormat="1" ht="63">
      <c r="B8" s="4" t="s">
        <v>94</v>
      </c>
      <c r="C8" s="26" t="s">
        <v>47</v>
      </c>
      <c r="D8" s="16" t="s">
        <v>132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53</v>
      </c>
      <c r="L8" s="26" t="s">
        <v>185</v>
      </c>
      <c r="M8" s="26" t="s">
        <v>186</v>
      </c>
      <c r="N8" s="26" t="s">
        <v>54</v>
      </c>
      <c r="O8" s="26" t="s">
        <v>71</v>
      </c>
      <c r="P8" s="26" t="s">
        <v>55</v>
      </c>
      <c r="Q8" s="34" t="s">
        <v>181</v>
      </c>
      <c r="R8" s="14"/>
      <c r="S8" s="14"/>
      <c r="T8" s="14"/>
      <c r="U8" s="14"/>
      <c r="V8" s="14"/>
      <c r="W8" s="14"/>
      <c r="X8" s="14"/>
    </row>
    <row r="9" spans="2:81" s="17" customFormat="1" ht="18" customHeight="1">
      <c r="B9" s="18"/>
      <c r="C9" s="19"/>
      <c r="D9" s="1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/>
      <c r="N9" s="29" t="s">
        <v>6</v>
      </c>
      <c r="O9" s="29" t="s">
        <v>7</v>
      </c>
      <c r="P9" s="29" t="s">
        <v>7</v>
      </c>
      <c r="Q9" s="30" t="s">
        <v>7</v>
      </c>
      <c r="R9" s="14"/>
      <c r="S9" s="14"/>
      <c r="T9" s="14"/>
      <c r="U9" s="14"/>
      <c r="V9" s="14"/>
      <c r="W9" s="14"/>
      <c r="X9" s="14"/>
    </row>
    <row r="10" spans="2:81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32" t="s">
        <v>78</v>
      </c>
      <c r="R10" s="14"/>
      <c r="S10" s="14"/>
      <c r="T10" s="14"/>
      <c r="U10" s="14"/>
      <c r="V10" s="14"/>
      <c r="W10" s="14"/>
      <c r="X10" s="14"/>
    </row>
    <row r="11" spans="2:81" s="21" customFormat="1" ht="18" customHeight="1">
      <c r="B11" s="22" t="s">
        <v>133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6"/>
      <c r="N11" s="73">
        <v>0</v>
      </c>
      <c r="O11" s="6"/>
      <c r="P11" s="74">
        <v>0</v>
      </c>
      <c r="Q11" s="74">
        <v>0</v>
      </c>
      <c r="R11" s="14"/>
      <c r="S11" s="14"/>
      <c r="T11" s="14"/>
      <c r="U11" s="14"/>
      <c r="V11" s="14"/>
      <c r="W11" s="14"/>
      <c r="X11" s="14"/>
      <c r="CC11" s="14"/>
    </row>
    <row r="12" spans="2:81">
      <c r="B12" s="77" t="s">
        <v>203</v>
      </c>
      <c r="H12" s="79">
        <v>0</v>
      </c>
      <c r="K12" s="78">
        <v>0</v>
      </c>
      <c r="L12" s="79">
        <v>0</v>
      </c>
      <c r="N12" s="79">
        <v>0</v>
      </c>
      <c r="P12" s="78">
        <v>0</v>
      </c>
      <c r="Q12" s="78">
        <v>0</v>
      </c>
    </row>
    <row r="13" spans="2:81">
      <c r="B13" s="77" t="s">
        <v>3163</v>
      </c>
      <c r="H13" s="79">
        <v>0</v>
      </c>
      <c r="K13" s="78">
        <v>0</v>
      </c>
      <c r="L13" s="79">
        <v>0</v>
      </c>
      <c r="N13" s="79">
        <v>0</v>
      </c>
      <c r="P13" s="78">
        <v>0</v>
      </c>
      <c r="Q13" s="78">
        <v>0</v>
      </c>
    </row>
    <row r="14" spans="2:81">
      <c r="B14" t="s">
        <v>217</v>
      </c>
      <c r="C14" t="s">
        <v>217</v>
      </c>
      <c r="E14" t="s">
        <v>217</v>
      </c>
      <c r="H14" s="75">
        <v>0</v>
      </c>
      <c r="I14" t="s">
        <v>217</v>
      </c>
      <c r="J14" s="76">
        <v>0</v>
      </c>
      <c r="K14" s="76">
        <v>0</v>
      </c>
      <c r="L14" s="75">
        <v>0</v>
      </c>
      <c r="M14" s="75">
        <v>0</v>
      </c>
      <c r="N14" s="75">
        <v>0</v>
      </c>
      <c r="O14" s="76">
        <v>0</v>
      </c>
      <c r="P14" s="76">
        <v>0</v>
      </c>
      <c r="Q14" s="76">
        <v>0</v>
      </c>
    </row>
    <row r="15" spans="2:81">
      <c r="B15" s="77" t="s">
        <v>3164</v>
      </c>
      <c r="H15" s="79">
        <v>0</v>
      </c>
      <c r="K15" s="78">
        <v>0</v>
      </c>
      <c r="L15" s="79">
        <v>0</v>
      </c>
      <c r="N15" s="79">
        <v>0</v>
      </c>
      <c r="P15" s="78">
        <v>0</v>
      </c>
      <c r="Q15" s="78">
        <v>0</v>
      </c>
    </row>
    <row r="16" spans="2:81">
      <c r="B16" t="s">
        <v>217</v>
      </c>
      <c r="C16" t="s">
        <v>217</v>
      </c>
      <c r="E16" t="s">
        <v>217</v>
      </c>
      <c r="H16" s="75">
        <v>0</v>
      </c>
      <c r="I16" t="s">
        <v>217</v>
      </c>
      <c r="J16" s="76">
        <v>0</v>
      </c>
      <c r="K16" s="76">
        <v>0</v>
      </c>
      <c r="L16" s="75">
        <v>0</v>
      </c>
      <c r="M16" s="75">
        <v>0</v>
      </c>
      <c r="N16" s="75">
        <v>0</v>
      </c>
      <c r="O16" s="76">
        <v>0</v>
      </c>
      <c r="P16" s="76">
        <v>0</v>
      </c>
      <c r="Q16" s="76">
        <v>0</v>
      </c>
    </row>
    <row r="17" spans="2:17">
      <c r="B17" s="77" t="s">
        <v>3165</v>
      </c>
      <c r="H17" s="79">
        <v>0</v>
      </c>
      <c r="K17" s="78">
        <v>0</v>
      </c>
      <c r="L17" s="79">
        <v>0</v>
      </c>
      <c r="N17" s="79">
        <v>0</v>
      </c>
      <c r="P17" s="78">
        <v>0</v>
      </c>
      <c r="Q17" s="78">
        <v>0</v>
      </c>
    </row>
    <row r="18" spans="2:17">
      <c r="B18" s="77" t="s">
        <v>3166</v>
      </c>
      <c r="H18" s="79">
        <v>0</v>
      </c>
      <c r="K18" s="78">
        <v>0</v>
      </c>
      <c r="L18" s="79">
        <v>0</v>
      </c>
      <c r="N18" s="79">
        <v>0</v>
      </c>
      <c r="P18" s="78">
        <v>0</v>
      </c>
      <c r="Q18" s="78">
        <v>0</v>
      </c>
    </row>
    <row r="19" spans="2:17">
      <c r="B19" t="s">
        <v>217</v>
      </c>
      <c r="C19" t="s">
        <v>217</v>
      </c>
      <c r="E19" t="s">
        <v>217</v>
      </c>
      <c r="H19" s="75">
        <v>0</v>
      </c>
      <c r="I19" t="s">
        <v>217</v>
      </c>
      <c r="J19" s="76">
        <v>0</v>
      </c>
      <c r="K19" s="76">
        <v>0</v>
      </c>
      <c r="L19" s="75">
        <v>0</v>
      </c>
      <c r="M19" s="75">
        <v>0</v>
      </c>
      <c r="N19" s="75">
        <v>0</v>
      </c>
      <c r="O19" s="76">
        <v>0</v>
      </c>
      <c r="P19" s="76">
        <v>0</v>
      </c>
      <c r="Q19" s="76">
        <v>0</v>
      </c>
    </row>
    <row r="20" spans="2:17">
      <c r="B20" s="77" t="s">
        <v>3167</v>
      </c>
      <c r="H20" s="79">
        <v>0</v>
      </c>
      <c r="K20" s="78">
        <v>0</v>
      </c>
      <c r="L20" s="79">
        <v>0</v>
      </c>
      <c r="N20" s="79">
        <v>0</v>
      </c>
      <c r="P20" s="78">
        <v>0</v>
      </c>
      <c r="Q20" s="78">
        <v>0</v>
      </c>
    </row>
    <row r="21" spans="2:17">
      <c r="B21" t="s">
        <v>217</v>
      </c>
      <c r="C21" t="s">
        <v>217</v>
      </c>
      <c r="E21" t="s">
        <v>217</v>
      </c>
      <c r="H21" s="75">
        <v>0</v>
      </c>
      <c r="I21" t="s">
        <v>217</v>
      </c>
      <c r="J21" s="76">
        <v>0</v>
      </c>
      <c r="K21" s="76">
        <v>0</v>
      </c>
      <c r="L21" s="75">
        <v>0</v>
      </c>
      <c r="M21" s="75">
        <v>0</v>
      </c>
      <c r="N21" s="75">
        <v>0</v>
      </c>
      <c r="O21" s="76">
        <v>0</v>
      </c>
      <c r="P21" s="76">
        <v>0</v>
      </c>
      <c r="Q21" s="76">
        <v>0</v>
      </c>
    </row>
    <row r="22" spans="2:17">
      <c r="B22" s="77" t="s">
        <v>3168</v>
      </c>
      <c r="H22" s="79">
        <v>0</v>
      </c>
      <c r="K22" s="78">
        <v>0</v>
      </c>
      <c r="L22" s="79">
        <v>0</v>
      </c>
      <c r="N22" s="79">
        <v>0</v>
      </c>
      <c r="P22" s="78">
        <v>0</v>
      </c>
      <c r="Q22" s="78">
        <v>0</v>
      </c>
    </row>
    <row r="23" spans="2:17">
      <c r="B23" t="s">
        <v>217</v>
      </c>
      <c r="C23" t="s">
        <v>217</v>
      </c>
      <c r="E23" t="s">
        <v>217</v>
      </c>
      <c r="H23" s="75">
        <v>0</v>
      </c>
      <c r="I23" t="s">
        <v>217</v>
      </c>
      <c r="J23" s="76">
        <v>0</v>
      </c>
      <c r="K23" s="76">
        <v>0</v>
      </c>
      <c r="L23" s="75">
        <v>0</v>
      </c>
      <c r="M23" s="75">
        <v>0</v>
      </c>
      <c r="N23" s="75">
        <v>0</v>
      </c>
      <c r="O23" s="76">
        <v>0</v>
      </c>
      <c r="P23" s="76">
        <v>0</v>
      </c>
      <c r="Q23" s="76">
        <v>0</v>
      </c>
    </row>
    <row r="24" spans="2:17">
      <c r="B24" s="77" t="s">
        <v>3169</v>
      </c>
      <c r="H24" s="79">
        <v>0</v>
      </c>
      <c r="K24" s="78">
        <v>0</v>
      </c>
      <c r="L24" s="79">
        <v>0</v>
      </c>
      <c r="N24" s="79">
        <v>0</v>
      </c>
      <c r="P24" s="78">
        <v>0</v>
      </c>
      <c r="Q24" s="78">
        <v>0</v>
      </c>
    </row>
    <row r="25" spans="2:17">
      <c r="B25" t="s">
        <v>217</v>
      </c>
      <c r="C25" t="s">
        <v>217</v>
      </c>
      <c r="E25" t="s">
        <v>217</v>
      </c>
      <c r="H25" s="75">
        <v>0</v>
      </c>
      <c r="I25" t="s">
        <v>217</v>
      </c>
      <c r="J25" s="76">
        <v>0</v>
      </c>
      <c r="K25" s="76">
        <v>0</v>
      </c>
      <c r="L25" s="75">
        <v>0</v>
      </c>
      <c r="M25" s="75">
        <v>0</v>
      </c>
      <c r="N25" s="75">
        <v>0</v>
      </c>
      <c r="O25" s="76">
        <v>0</v>
      </c>
      <c r="P25" s="76">
        <v>0</v>
      </c>
      <c r="Q25" s="76">
        <v>0</v>
      </c>
    </row>
    <row r="26" spans="2:17">
      <c r="B26" s="77" t="s">
        <v>262</v>
      </c>
      <c r="H26" s="79">
        <v>0</v>
      </c>
      <c r="K26" s="78">
        <v>0</v>
      </c>
      <c r="L26" s="79">
        <v>0</v>
      </c>
      <c r="N26" s="79">
        <v>0</v>
      </c>
      <c r="P26" s="78">
        <v>0</v>
      </c>
      <c r="Q26" s="78">
        <v>0</v>
      </c>
    </row>
    <row r="27" spans="2:17">
      <c r="B27" s="77" t="s">
        <v>3163</v>
      </c>
      <c r="H27" s="79">
        <v>0</v>
      </c>
      <c r="K27" s="78">
        <v>0</v>
      </c>
      <c r="L27" s="79">
        <v>0</v>
      </c>
      <c r="N27" s="79">
        <v>0</v>
      </c>
      <c r="P27" s="78">
        <v>0</v>
      </c>
      <c r="Q27" s="78">
        <v>0</v>
      </c>
    </row>
    <row r="28" spans="2:17">
      <c r="B28" t="s">
        <v>217</v>
      </c>
      <c r="C28" t="s">
        <v>217</v>
      </c>
      <c r="E28" t="s">
        <v>217</v>
      </c>
      <c r="H28" s="75">
        <v>0</v>
      </c>
      <c r="I28" t="s">
        <v>217</v>
      </c>
      <c r="J28" s="76">
        <v>0</v>
      </c>
      <c r="K28" s="76">
        <v>0</v>
      </c>
      <c r="L28" s="75">
        <v>0</v>
      </c>
      <c r="M28" s="75">
        <v>0</v>
      </c>
      <c r="N28" s="75">
        <v>0</v>
      </c>
      <c r="O28" s="76">
        <v>0</v>
      </c>
      <c r="P28" s="76">
        <v>0</v>
      </c>
      <c r="Q28" s="76">
        <v>0</v>
      </c>
    </row>
    <row r="29" spans="2:17">
      <c r="B29" s="77" t="s">
        <v>3164</v>
      </c>
      <c r="H29" s="79">
        <v>0</v>
      </c>
      <c r="K29" s="78">
        <v>0</v>
      </c>
      <c r="L29" s="79">
        <v>0</v>
      </c>
      <c r="N29" s="79">
        <v>0</v>
      </c>
      <c r="P29" s="78">
        <v>0</v>
      </c>
      <c r="Q29" s="78">
        <v>0</v>
      </c>
    </row>
    <row r="30" spans="2:17">
      <c r="B30" t="s">
        <v>217</v>
      </c>
      <c r="C30" t="s">
        <v>217</v>
      </c>
      <c r="E30" t="s">
        <v>217</v>
      </c>
      <c r="H30" s="75">
        <v>0</v>
      </c>
      <c r="I30" t="s">
        <v>217</v>
      </c>
      <c r="J30" s="76">
        <v>0</v>
      </c>
      <c r="K30" s="76">
        <v>0</v>
      </c>
      <c r="L30" s="75">
        <v>0</v>
      </c>
      <c r="M30" s="75">
        <v>0</v>
      </c>
      <c r="N30" s="75">
        <v>0</v>
      </c>
      <c r="O30" s="76">
        <v>0</v>
      </c>
      <c r="P30" s="76">
        <v>0</v>
      </c>
      <c r="Q30" s="76">
        <v>0</v>
      </c>
    </row>
    <row r="31" spans="2:17">
      <c r="B31" s="77" t="s">
        <v>3165</v>
      </c>
      <c r="H31" s="79">
        <v>0</v>
      </c>
      <c r="K31" s="78">
        <v>0</v>
      </c>
      <c r="L31" s="79">
        <v>0</v>
      </c>
      <c r="N31" s="79">
        <v>0</v>
      </c>
      <c r="P31" s="78">
        <v>0</v>
      </c>
      <c r="Q31" s="78">
        <v>0</v>
      </c>
    </row>
    <row r="32" spans="2:17">
      <c r="B32" s="77" t="s">
        <v>3166</v>
      </c>
      <c r="H32" s="79">
        <v>0</v>
      </c>
      <c r="K32" s="78">
        <v>0</v>
      </c>
      <c r="L32" s="79">
        <v>0</v>
      </c>
      <c r="N32" s="79">
        <v>0</v>
      </c>
      <c r="P32" s="78">
        <v>0</v>
      </c>
      <c r="Q32" s="78">
        <v>0</v>
      </c>
    </row>
    <row r="33" spans="2:17">
      <c r="B33" t="s">
        <v>217</v>
      </c>
      <c r="C33" t="s">
        <v>217</v>
      </c>
      <c r="E33" t="s">
        <v>217</v>
      </c>
      <c r="H33" s="75">
        <v>0</v>
      </c>
      <c r="I33" t="s">
        <v>217</v>
      </c>
      <c r="J33" s="76">
        <v>0</v>
      </c>
      <c r="K33" s="76">
        <v>0</v>
      </c>
      <c r="L33" s="75">
        <v>0</v>
      </c>
      <c r="M33" s="75">
        <v>0</v>
      </c>
      <c r="N33" s="75">
        <v>0</v>
      </c>
      <c r="O33" s="76">
        <v>0</v>
      </c>
      <c r="P33" s="76">
        <v>0</v>
      </c>
      <c r="Q33" s="76">
        <v>0</v>
      </c>
    </row>
    <row r="34" spans="2:17">
      <c r="B34" s="77" t="s">
        <v>3167</v>
      </c>
      <c r="H34" s="79">
        <v>0</v>
      </c>
      <c r="K34" s="78">
        <v>0</v>
      </c>
      <c r="L34" s="79">
        <v>0</v>
      </c>
      <c r="N34" s="79">
        <v>0</v>
      </c>
      <c r="P34" s="78">
        <v>0</v>
      </c>
      <c r="Q34" s="78">
        <v>0</v>
      </c>
    </row>
    <row r="35" spans="2:17">
      <c r="B35" t="s">
        <v>217</v>
      </c>
      <c r="C35" t="s">
        <v>217</v>
      </c>
      <c r="E35" t="s">
        <v>217</v>
      </c>
      <c r="H35" s="75">
        <v>0</v>
      </c>
      <c r="I35" t="s">
        <v>217</v>
      </c>
      <c r="J35" s="76">
        <v>0</v>
      </c>
      <c r="K35" s="76">
        <v>0</v>
      </c>
      <c r="L35" s="75">
        <v>0</v>
      </c>
      <c r="M35" s="75">
        <v>0</v>
      </c>
      <c r="N35" s="75">
        <v>0</v>
      </c>
      <c r="O35" s="76">
        <v>0</v>
      </c>
      <c r="P35" s="76">
        <v>0</v>
      </c>
      <c r="Q35" s="76">
        <v>0</v>
      </c>
    </row>
    <row r="36" spans="2:17">
      <c r="B36" s="77" t="s">
        <v>3168</v>
      </c>
      <c r="H36" s="79">
        <v>0</v>
      </c>
      <c r="K36" s="78">
        <v>0</v>
      </c>
      <c r="L36" s="79">
        <v>0</v>
      </c>
      <c r="N36" s="79">
        <v>0</v>
      </c>
      <c r="P36" s="78">
        <v>0</v>
      </c>
      <c r="Q36" s="78">
        <v>0</v>
      </c>
    </row>
    <row r="37" spans="2:17">
      <c r="B37" t="s">
        <v>217</v>
      </c>
      <c r="C37" t="s">
        <v>217</v>
      </c>
      <c r="E37" t="s">
        <v>217</v>
      </c>
      <c r="H37" s="75">
        <v>0</v>
      </c>
      <c r="I37" t="s">
        <v>217</v>
      </c>
      <c r="J37" s="76">
        <v>0</v>
      </c>
      <c r="K37" s="76">
        <v>0</v>
      </c>
      <c r="L37" s="75">
        <v>0</v>
      </c>
      <c r="M37" s="75">
        <v>0</v>
      </c>
      <c r="N37" s="75">
        <v>0</v>
      </c>
      <c r="O37" s="76">
        <v>0</v>
      </c>
      <c r="P37" s="76">
        <v>0</v>
      </c>
      <c r="Q37" s="76">
        <v>0</v>
      </c>
    </row>
    <row r="38" spans="2:17">
      <c r="B38" s="77" t="s">
        <v>3169</v>
      </c>
      <c r="H38" s="79">
        <v>0</v>
      </c>
      <c r="K38" s="78">
        <v>0</v>
      </c>
      <c r="L38" s="79">
        <v>0</v>
      </c>
      <c r="N38" s="79">
        <v>0</v>
      </c>
      <c r="P38" s="78">
        <v>0</v>
      </c>
      <c r="Q38" s="78">
        <v>0</v>
      </c>
    </row>
    <row r="39" spans="2:17">
      <c r="B39" t="s">
        <v>217</v>
      </c>
      <c r="C39" t="s">
        <v>217</v>
      </c>
      <c r="E39" t="s">
        <v>217</v>
      </c>
      <c r="H39" s="75">
        <v>0</v>
      </c>
      <c r="I39" t="s">
        <v>217</v>
      </c>
      <c r="J39" s="76">
        <v>0</v>
      </c>
      <c r="K39" s="76">
        <v>0</v>
      </c>
      <c r="L39" s="75">
        <v>0</v>
      </c>
      <c r="M39" s="75">
        <v>0</v>
      </c>
      <c r="N39" s="75">
        <v>0</v>
      </c>
      <c r="O39" s="76">
        <v>0</v>
      </c>
      <c r="P39" s="76">
        <v>0</v>
      </c>
      <c r="Q39" s="76">
        <v>0</v>
      </c>
    </row>
    <row r="40" spans="2:17">
      <c r="B40" t="s">
        <v>264</v>
      </c>
    </row>
    <row r="41" spans="2:17">
      <c r="B41" t="s">
        <v>398</v>
      </c>
    </row>
    <row r="42" spans="2:17">
      <c r="B42" t="s">
        <v>399</v>
      </c>
    </row>
    <row r="43" spans="2:17">
      <c r="B43" t="s">
        <v>400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48"/>
  <sheetViews>
    <sheetView rightToLeft="1" topLeftCell="A28" workbookViewId="0">
      <selection activeCell="B8" sqref="B8:P8"/>
    </sheetView>
  </sheetViews>
  <sheetFormatPr defaultColWidth="9.140625" defaultRowHeight="18"/>
  <cols>
    <col min="1" max="1" width="3" style="14" customWidth="1"/>
    <col min="2" max="2" width="42.85546875" style="13" customWidth="1"/>
    <col min="3" max="3" width="10.7109375" style="13" customWidth="1"/>
    <col min="4" max="10" width="10.710937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6" width="10.7109375" style="14" customWidth="1"/>
    <col min="17" max="17" width="7.5703125" style="17" customWidth="1"/>
    <col min="18" max="18" width="6.7109375" style="17" customWidth="1"/>
    <col min="19" max="19" width="7.7109375" style="17" customWidth="1"/>
    <col min="20" max="20" width="7.140625" style="17" customWidth="1"/>
    <col min="21" max="21" width="6" style="17" customWidth="1"/>
    <col min="22" max="22" width="7.85546875" style="17" customWidth="1"/>
    <col min="23" max="23" width="8.140625" style="17" customWidth="1"/>
    <col min="24" max="24" width="6.28515625" style="17" customWidth="1"/>
    <col min="25" max="25" width="8" style="17" customWidth="1"/>
    <col min="26" max="26" width="8.7109375" style="17" customWidth="1"/>
    <col min="27" max="27" width="10" style="17" customWidth="1"/>
    <col min="28" max="28" width="9.5703125" style="17" customWidth="1"/>
    <col min="29" max="29" width="6.140625" style="17" customWidth="1"/>
    <col min="30" max="31" width="5.7109375" style="17" customWidth="1"/>
    <col min="32" max="32" width="6.85546875" style="17" customWidth="1"/>
    <col min="33" max="33" width="6.42578125" style="17" customWidth="1"/>
    <col min="34" max="34" width="6.7109375" style="17" customWidth="1"/>
    <col min="35" max="35" width="7.28515625" style="17" customWidth="1"/>
    <col min="36" max="39" width="5.7109375" style="17" customWidth="1"/>
    <col min="40" max="47" width="5.7109375" style="14" customWidth="1"/>
    <col min="48" max="16384" width="9.140625" style="14"/>
  </cols>
  <sheetData>
    <row r="1" spans="2:72">
      <c r="B1" s="2" t="s">
        <v>0</v>
      </c>
      <c r="C1" t="s">
        <v>195</v>
      </c>
    </row>
    <row r="2" spans="2:72">
      <c r="B2" s="2" t="s">
        <v>1</v>
      </c>
    </row>
    <row r="3" spans="2:72">
      <c r="B3" s="2" t="s">
        <v>2</v>
      </c>
      <c r="C3" t="s">
        <v>196</v>
      </c>
    </row>
    <row r="4" spans="2:72">
      <c r="B4" s="2" t="s">
        <v>3</v>
      </c>
    </row>
    <row r="6" spans="2:72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2"/>
    </row>
    <row r="7" spans="2:72" ht="26.25" customHeight="1">
      <c r="B7" s="110" t="s">
        <v>67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2"/>
    </row>
    <row r="8" spans="2:72" s="17" customFormat="1" ht="63">
      <c r="B8" s="4" t="s">
        <v>94</v>
      </c>
      <c r="C8" s="26" t="s">
        <v>47</v>
      </c>
      <c r="D8" s="26" t="s">
        <v>49</v>
      </c>
      <c r="E8" s="26" t="s">
        <v>50</v>
      </c>
      <c r="F8" s="26" t="s">
        <v>69</v>
      </c>
      <c r="G8" s="26" t="s">
        <v>70</v>
      </c>
      <c r="H8" s="26" t="s">
        <v>51</v>
      </c>
      <c r="I8" s="26" t="s">
        <v>52</v>
      </c>
      <c r="J8" s="26" t="s">
        <v>53</v>
      </c>
      <c r="K8" s="26" t="s">
        <v>185</v>
      </c>
      <c r="L8" s="26" t="s">
        <v>186</v>
      </c>
      <c r="M8" s="26" t="s">
        <v>5</v>
      </c>
      <c r="N8" s="26" t="s">
        <v>71</v>
      </c>
      <c r="O8" s="26" t="s">
        <v>55</v>
      </c>
      <c r="P8" s="34" t="s">
        <v>181</v>
      </c>
    </row>
    <row r="9" spans="2:72" s="17" customFormat="1" ht="25.5" customHeight="1">
      <c r="B9" s="18"/>
      <c r="C9" s="29"/>
      <c r="D9" s="29"/>
      <c r="E9" s="29"/>
      <c r="F9" s="29" t="s">
        <v>72</v>
      </c>
      <c r="G9" s="29" t="s">
        <v>73</v>
      </c>
      <c r="H9" s="29"/>
      <c r="I9" s="29" t="s">
        <v>7</v>
      </c>
      <c r="J9" s="29" t="s">
        <v>7</v>
      </c>
      <c r="K9" s="29" t="s">
        <v>182</v>
      </c>
      <c r="L9" s="29"/>
      <c r="M9" s="29" t="s">
        <v>6</v>
      </c>
      <c r="N9" s="29" t="s">
        <v>7</v>
      </c>
      <c r="O9" s="29" t="s">
        <v>7</v>
      </c>
      <c r="P9" s="30" t="s">
        <v>7</v>
      </c>
    </row>
    <row r="10" spans="2:72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32" t="s">
        <v>76</v>
      </c>
      <c r="P10" s="32" t="s">
        <v>77</v>
      </c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</row>
    <row r="11" spans="2:72" s="21" customFormat="1" ht="18" customHeight="1">
      <c r="B11" s="22" t="s">
        <v>79</v>
      </c>
      <c r="C11" s="6"/>
      <c r="D11" s="6"/>
      <c r="E11" s="6"/>
      <c r="F11" s="6"/>
      <c r="G11" s="73">
        <v>8.16</v>
      </c>
      <c r="H11" s="6"/>
      <c r="I11" s="6"/>
      <c r="J11" s="74">
        <v>-1.44E-2</v>
      </c>
      <c r="K11" s="73">
        <v>16948501.32</v>
      </c>
      <c r="L11" s="6"/>
      <c r="M11" s="73">
        <v>29482.404253308905</v>
      </c>
      <c r="N11" s="6"/>
      <c r="O11" s="74">
        <v>1</v>
      </c>
      <c r="P11" s="74">
        <v>1.1999999999999999E-3</v>
      </c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BT11" s="14"/>
    </row>
    <row r="12" spans="2:72">
      <c r="B12" s="77" t="s">
        <v>203</v>
      </c>
      <c r="G12" s="79">
        <v>8.16</v>
      </c>
      <c r="J12" s="78">
        <v>-1.44E-2</v>
      </c>
      <c r="K12" s="79">
        <v>16948501.32</v>
      </c>
      <c r="M12" s="79">
        <v>29482.404253308905</v>
      </c>
      <c r="O12" s="78">
        <v>1</v>
      </c>
      <c r="P12" s="78">
        <v>1.1999999999999999E-3</v>
      </c>
    </row>
    <row r="13" spans="2:72">
      <c r="B13" s="77" t="s">
        <v>3170</v>
      </c>
      <c r="G13" s="79">
        <v>8.16</v>
      </c>
      <c r="J13" s="78">
        <v>-1.44E-2</v>
      </c>
      <c r="K13" s="79">
        <v>16948501.32</v>
      </c>
      <c r="M13" s="79">
        <v>29482.404253308905</v>
      </c>
      <c r="O13" s="78">
        <v>1</v>
      </c>
      <c r="P13" s="78">
        <v>1.1999999999999999E-3</v>
      </c>
    </row>
    <row r="14" spans="2:72">
      <c r="B14" t="s">
        <v>3171</v>
      </c>
      <c r="C14" t="s">
        <v>3172</v>
      </c>
      <c r="D14" t="s">
        <v>269</v>
      </c>
      <c r="F14" t="s">
        <v>711</v>
      </c>
      <c r="H14" t="s">
        <v>100</v>
      </c>
      <c r="I14" s="76">
        <v>0</v>
      </c>
      <c r="J14" s="76">
        <v>0</v>
      </c>
      <c r="K14" s="75">
        <v>-1253391.97</v>
      </c>
      <c r="L14" s="75">
        <v>92.807366849178877</v>
      </c>
      <c r="M14" s="75">
        <v>-1163.24008365605</v>
      </c>
      <c r="N14" s="76">
        <v>0</v>
      </c>
      <c r="O14" s="76">
        <v>-3.95E-2</v>
      </c>
      <c r="P14" s="76">
        <v>0</v>
      </c>
    </row>
    <row r="15" spans="2:72">
      <c r="B15" t="s">
        <v>3173</v>
      </c>
      <c r="C15" t="s">
        <v>3174</v>
      </c>
      <c r="D15" t="s">
        <v>269</v>
      </c>
      <c r="F15" t="s">
        <v>3175</v>
      </c>
      <c r="H15" t="s">
        <v>100</v>
      </c>
      <c r="I15" s="76">
        <v>0.04</v>
      </c>
      <c r="J15" s="76">
        <v>0</v>
      </c>
      <c r="K15" s="75">
        <v>-909362</v>
      </c>
      <c r="L15" s="75">
        <v>86.014145562396934</v>
      </c>
      <c r="M15" s="75">
        <v>-782.17995436912395</v>
      </c>
      <c r="N15" s="76">
        <v>0</v>
      </c>
      <c r="O15" s="76">
        <v>-2.6499999999999999E-2</v>
      </c>
      <c r="P15" s="76">
        <v>0</v>
      </c>
    </row>
    <row r="16" spans="2:72">
      <c r="B16" t="s">
        <v>3176</v>
      </c>
      <c r="C16" t="s">
        <v>3177</v>
      </c>
      <c r="D16" t="s">
        <v>269</v>
      </c>
      <c r="F16" t="s">
        <v>3178</v>
      </c>
      <c r="H16" t="s">
        <v>100</v>
      </c>
      <c r="I16" s="76">
        <v>0</v>
      </c>
      <c r="J16" s="76">
        <v>0</v>
      </c>
      <c r="K16" s="75">
        <v>-2022244</v>
      </c>
      <c r="L16" s="75">
        <v>94.341775039926432</v>
      </c>
      <c r="M16" s="75">
        <v>-1907.82088523841</v>
      </c>
      <c r="N16" s="76">
        <v>0</v>
      </c>
      <c r="O16" s="76">
        <v>-6.4699999999999994E-2</v>
      </c>
      <c r="P16" s="76">
        <v>-1E-4</v>
      </c>
    </row>
    <row r="17" spans="2:16">
      <c r="B17" t="s">
        <v>3179</v>
      </c>
      <c r="C17" t="s">
        <v>3180</v>
      </c>
      <c r="D17" t="s">
        <v>269</v>
      </c>
      <c r="F17" t="s">
        <v>711</v>
      </c>
      <c r="G17" s="75">
        <v>8.8800000000000008</v>
      </c>
      <c r="H17" t="s">
        <v>100</v>
      </c>
      <c r="I17" s="76">
        <v>0.04</v>
      </c>
      <c r="J17" s="76">
        <v>-6.0000000000000001E-3</v>
      </c>
      <c r="K17" s="75">
        <v>3865870.73</v>
      </c>
      <c r="L17" s="75">
        <v>155.53048464618189</v>
      </c>
      <c r="M17" s="75">
        <v>6012.6074821638904</v>
      </c>
      <c r="N17" s="76">
        <v>0</v>
      </c>
      <c r="O17" s="76">
        <v>0.2039</v>
      </c>
      <c r="P17" s="76">
        <v>2.9999999999999997E-4</v>
      </c>
    </row>
    <row r="18" spans="2:16">
      <c r="B18" t="s">
        <v>3181</v>
      </c>
      <c r="C18" t="s">
        <v>3182</v>
      </c>
      <c r="D18" t="s">
        <v>269</v>
      </c>
      <c r="F18" t="s">
        <v>3178</v>
      </c>
      <c r="G18" s="75">
        <v>9.6300000000000008</v>
      </c>
      <c r="H18" t="s">
        <v>100</v>
      </c>
      <c r="I18" s="76">
        <v>0.04</v>
      </c>
      <c r="J18" s="76">
        <v>-4.8999999999999998E-3</v>
      </c>
      <c r="K18" s="75">
        <v>3638438.69</v>
      </c>
      <c r="L18" s="75">
        <v>155.94728335705335</v>
      </c>
      <c r="M18" s="75">
        <v>5674.0462936669601</v>
      </c>
      <c r="N18" s="76">
        <v>0</v>
      </c>
      <c r="O18" s="76">
        <v>0.1925</v>
      </c>
      <c r="P18" s="76">
        <v>2.0000000000000001E-4</v>
      </c>
    </row>
    <row r="19" spans="2:16">
      <c r="B19" t="s">
        <v>3183</v>
      </c>
      <c r="C19" t="s">
        <v>3184</v>
      </c>
      <c r="D19" t="s">
        <v>269</v>
      </c>
      <c r="F19" t="s">
        <v>1820</v>
      </c>
      <c r="G19" s="75">
        <v>0.32</v>
      </c>
      <c r="H19" t="s">
        <v>100</v>
      </c>
      <c r="I19" s="76">
        <v>0.04</v>
      </c>
      <c r="J19" s="76">
        <v>-3.9E-2</v>
      </c>
      <c r="K19" s="75">
        <v>2153350.64</v>
      </c>
      <c r="L19" s="75">
        <v>114.94687163303604</v>
      </c>
      <c r="M19" s="75">
        <v>2475.2091959699601</v>
      </c>
      <c r="N19" s="76">
        <v>0</v>
      </c>
      <c r="O19" s="76">
        <v>8.4000000000000005E-2</v>
      </c>
      <c r="P19" s="76">
        <v>1E-4</v>
      </c>
    </row>
    <row r="20" spans="2:16">
      <c r="B20" t="s">
        <v>3185</v>
      </c>
      <c r="C20" t="s">
        <v>3186</v>
      </c>
      <c r="D20" t="s">
        <v>269</v>
      </c>
      <c r="F20" t="s">
        <v>1820</v>
      </c>
      <c r="G20" s="75">
        <v>1.29</v>
      </c>
      <c r="H20" t="s">
        <v>100</v>
      </c>
      <c r="I20" s="76">
        <v>0.04</v>
      </c>
      <c r="J20" s="76">
        <v>-2.3599999999999999E-2</v>
      </c>
      <c r="K20" s="75">
        <v>1053078.2</v>
      </c>
      <c r="L20" s="75">
        <v>117.60861590987071</v>
      </c>
      <c r="M20" s="75">
        <v>1238.51069546858</v>
      </c>
      <c r="N20" s="76">
        <v>0</v>
      </c>
      <c r="O20" s="76">
        <v>4.2000000000000003E-2</v>
      </c>
      <c r="P20" s="76">
        <v>1E-4</v>
      </c>
    </row>
    <row r="21" spans="2:16">
      <c r="B21" t="s">
        <v>3187</v>
      </c>
      <c r="C21" t="s">
        <v>3188</v>
      </c>
      <c r="D21" t="s">
        <v>269</v>
      </c>
      <c r="F21" t="s">
        <v>1820</v>
      </c>
      <c r="G21" s="75">
        <v>1.77</v>
      </c>
      <c r="H21" t="s">
        <v>100</v>
      </c>
      <c r="I21" s="76">
        <v>0.04</v>
      </c>
      <c r="J21" s="76">
        <v>-2.2800000000000001E-2</v>
      </c>
      <c r="K21" s="75">
        <v>826749</v>
      </c>
      <c r="L21" s="75">
        <v>119.26301259899243</v>
      </c>
      <c r="M21" s="75">
        <v>986.005764032044</v>
      </c>
      <c r="N21" s="76">
        <v>0</v>
      </c>
      <c r="O21" s="76">
        <v>3.3399999999999999E-2</v>
      </c>
      <c r="P21" s="76">
        <v>0</v>
      </c>
    </row>
    <row r="22" spans="2:16">
      <c r="B22" t="s">
        <v>3189</v>
      </c>
      <c r="C22" t="s">
        <v>3190</v>
      </c>
      <c r="D22" t="s">
        <v>269</v>
      </c>
      <c r="F22" t="s">
        <v>1820</v>
      </c>
      <c r="G22" s="75">
        <v>3.14</v>
      </c>
      <c r="H22" t="s">
        <v>100</v>
      </c>
      <c r="I22" s="76">
        <v>0.04</v>
      </c>
      <c r="J22" s="76">
        <v>-1.9300000000000001E-2</v>
      </c>
      <c r="K22" s="75">
        <v>1212912</v>
      </c>
      <c r="L22" s="75">
        <v>125.84610912166093</v>
      </c>
      <c r="M22" s="75">
        <v>1526.4025590697199</v>
      </c>
      <c r="N22" s="76">
        <v>0</v>
      </c>
      <c r="O22" s="76">
        <v>5.1799999999999999E-2</v>
      </c>
      <c r="P22" s="76">
        <v>1E-4</v>
      </c>
    </row>
    <row r="23" spans="2:16">
      <c r="B23" t="s">
        <v>3191</v>
      </c>
      <c r="C23" t="s">
        <v>3192</v>
      </c>
      <c r="D23" t="s">
        <v>269</v>
      </c>
      <c r="F23" t="s">
        <v>1820</v>
      </c>
      <c r="G23" s="75">
        <v>4.0199999999999996</v>
      </c>
      <c r="H23" t="s">
        <v>100</v>
      </c>
      <c r="I23" s="76">
        <v>0.04</v>
      </c>
      <c r="J23" s="76">
        <v>-1.6299999999999999E-2</v>
      </c>
      <c r="K23" s="75">
        <v>131255</v>
      </c>
      <c r="L23" s="75">
        <v>130.5092593959674</v>
      </c>
      <c r="M23" s="75">
        <v>171.299928420177</v>
      </c>
      <c r="N23" s="76">
        <v>0</v>
      </c>
      <c r="O23" s="76">
        <v>5.7999999999999996E-3</v>
      </c>
      <c r="P23" s="76">
        <v>0</v>
      </c>
    </row>
    <row r="24" spans="2:16">
      <c r="B24" t="s">
        <v>3193</v>
      </c>
      <c r="C24" t="s">
        <v>3194</v>
      </c>
      <c r="D24" t="s">
        <v>269</v>
      </c>
      <c r="F24" t="s">
        <v>1820</v>
      </c>
      <c r="G24" s="75">
        <v>4.88</v>
      </c>
      <c r="H24" t="s">
        <v>100</v>
      </c>
      <c r="I24" s="76">
        <v>0.04</v>
      </c>
      <c r="J24" s="76">
        <v>-1.3899999999999999E-2</v>
      </c>
      <c r="K24" s="75">
        <v>970017.61</v>
      </c>
      <c r="L24" s="75">
        <v>135.55552344959696</v>
      </c>
      <c r="M24" s="75">
        <v>1314.91244878877</v>
      </c>
      <c r="N24" s="76">
        <v>0</v>
      </c>
      <c r="O24" s="76">
        <v>4.4600000000000001E-2</v>
      </c>
      <c r="P24" s="76">
        <v>1E-4</v>
      </c>
    </row>
    <row r="25" spans="2:16">
      <c r="B25" t="s">
        <v>3195</v>
      </c>
      <c r="C25" t="s">
        <v>3196</v>
      </c>
      <c r="D25" t="s">
        <v>269</v>
      </c>
      <c r="F25" t="s">
        <v>1820</v>
      </c>
      <c r="G25" s="75">
        <v>5.72</v>
      </c>
      <c r="H25" t="s">
        <v>100</v>
      </c>
      <c r="I25" s="76">
        <v>0.04</v>
      </c>
      <c r="J25" s="76">
        <v>-1.1900000000000001E-2</v>
      </c>
      <c r="K25" s="75">
        <v>1347294.69</v>
      </c>
      <c r="L25" s="75">
        <v>140.87968327554233</v>
      </c>
      <c r="M25" s="75">
        <v>1898.0644920602001</v>
      </c>
      <c r="N25" s="76">
        <v>0</v>
      </c>
      <c r="O25" s="76">
        <v>6.4399999999999999E-2</v>
      </c>
      <c r="P25" s="76">
        <v>1E-4</v>
      </c>
    </row>
    <row r="26" spans="2:16">
      <c r="B26" t="s">
        <v>3197</v>
      </c>
      <c r="C26" t="s">
        <v>3198</v>
      </c>
      <c r="D26" t="s">
        <v>269</v>
      </c>
      <c r="F26" t="s">
        <v>1820</v>
      </c>
      <c r="G26" s="75">
        <v>6.54</v>
      </c>
      <c r="H26" t="s">
        <v>100</v>
      </c>
      <c r="I26" s="76">
        <v>0.04</v>
      </c>
      <c r="J26" s="76">
        <v>-1.0200000000000001E-2</v>
      </c>
      <c r="K26" s="75">
        <v>6089029.9100000001</v>
      </c>
      <c r="L26" s="75">
        <v>146.15286721059366</v>
      </c>
      <c r="M26" s="75">
        <v>8899.29179877563</v>
      </c>
      <c r="N26" s="76">
        <v>0</v>
      </c>
      <c r="O26" s="76">
        <v>0.3019</v>
      </c>
      <c r="P26" s="76">
        <v>4.0000000000000002E-4</v>
      </c>
    </row>
    <row r="27" spans="2:16">
      <c r="B27" t="s">
        <v>3199</v>
      </c>
      <c r="C27" t="s">
        <v>3200</v>
      </c>
      <c r="D27" t="s">
        <v>269</v>
      </c>
      <c r="F27" t="s">
        <v>1820</v>
      </c>
      <c r="H27" t="s">
        <v>100</v>
      </c>
      <c r="I27" s="76">
        <v>0</v>
      </c>
      <c r="J27" s="76">
        <v>0</v>
      </c>
      <c r="K27" s="75">
        <v>-674465.9</v>
      </c>
      <c r="L27" s="75">
        <v>68.347785999999999</v>
      </c>
      <c r="M27" s="75">
        <v>-460.98250997497399</v>
      </c>
      <c r="N27" s="76">
        <v>0</v>
      </c>
      <c r="O27" s="76">
        <v>-1.5599999999999999E-2</v>
      </c>
      <c r="P27" s="76">
        <v>0</v>
      </c>
    </row>
    <row r="28" spans="2:16">
      <c r="B28" t="s">
        <v>3201</v>
      </c>
      <c r="C28" t="s">
        <v>3202</v>
      </c>
      <c r="D28" t="s">
        <v>269</v>
      </c>
      <c r="F28" t="s">
        <v>1820</v>
      </c>
      <c r="H28" t="s">
        <v>100</v>
      </c>
      <c r="I28" s="76">
        <v>0</v>
      </c>
      <c r="J28" s="76">
        <v>0</v>
      </c>
      <c r="K28" s="75">
        <v>-1708542</v>
      </c>
      <c r="L28" s="75">
        <v>61</v>
      </c>
      <c r="M28" s="75">
        <v>-1042.2106200000001</v>
      </c>
      <c r="N28" s="76">
        <v>0</v>
      </c>
      <c r="O28" s="76">
        <v>-3.5400000000000001E-2</v>
      </c>
      <c r="P28" s="76">
        <v>0</v>
      </c>
    </row>
    <row r="29" spans="2:16">
      <c r="B29" t="s">
        <v>3203</v>
      </c>
      <c r="C29" t="s">
        <v>3204</v>
      </c>
      <c r="D29" t="s">
        <v>269</v>
      </c>
      <c r="F29" t="s">
        <v>1820</v>
      </c>
      <c r="G29" s="75">
        <v>7.33</v>
      </c>
      <c r="H29" t="s">
        <v>100</v>
      </c>
      <c r="I29" s="76">
        <v>0.04</v>
      </c>
      <c r="J29" s="76">
        <v>-8.6999999999999994E-3</v>
      </c>
      <c r="K29" s="75">
        <v>1672399.28</v>
      </c>
      <c r="L29" s="75">
        <v>147.80295545316608</v>
      </c>
      <c r="M29" s="75">
        <v>2471.8555628174699</v>
      </c>
      <c r="N29" s="76">
        <v>0</v>
      </c>
      <c r="O29" s="76">
        <v>8.3799999999999999E-2</v>
      </c>
      <c r="P29" s="76">
        <v>1E-4</v>
      </c>
    </row>
    <row r="30" spans="2:16">
      <c r="B30" t="s">
        <v>3205</v>
      </c>
      <c r="C30" t="s">
        <v>3206</v>
      </c>
      <c r="D30" t="s">
        <v>269</v>
      </c>
      <c r="F30" t="s">
        <v>1820</v>
      </c>
      <c r="H30" t="s">
        <v>100</v>
      </c>
      <c r="I30" s="76">
        <v>0.04</v>
      </c>
      <c r="J30" s="76">
        <v>0</v>
      </c>
      <c r="K30" s="75">
        <v>-632841.56000000006</v>
      </c>
      <c r="L30" s="75">
        <v>69.336071000000061</v>
      </c>
      <c r="M30" s="75">
        <v>-438.78747335910799</v>
      </c>
      <c r="N30" s="76">
        <v>0</v>
      </c>
      <c r="O30" s="76">
        <v>-1.49E-2</v>
      </c>
      <c r="P30" s="76">
        <v>0</v>
      </c>
    </row>
    <row r="31" spans="2:16">
      <c r="B31" t="s">
        <v>3207</v>
      </c>
      <c r="C31" t="s">
        <v>3208</v>
      </c>
      <c r="D31" t="s">
        <v>269</v>
      </c>
      <c r="F31" t="s">
        <v>1820</v>
      </c>
      <c r="G31" s="75">
        <v>8.11</v>
      </c>
      <c r="H31" t="s">
        <v>100</v>
      </c>
      <c r="I31" s="76">
        <v>0.04</v>
      </c>
      <c r="J31" s="76">
        <v>-7.3000000000000001E-3</v>
      </c>
      <c r="K31" s="75">
        <v>2408123</v>
      </c>
      <c r="L31" s="75">
        <v>150.7853720448453</v>
      </c>
      <c r="M31" s="75">
        <v>3631.09722484749</v>
      </c>
      <c r="N31" s="76">
        <v>0</v>
      </c>
      <c r="O31" s="76">
        <v>0.1232</v>
      </c>
      <c r="P31" s="76">
        <v>2.0000000000000001E-4</v>
      </c>
    </row>
    <row r="32" spans="2:16">
      <c r="B32" t="s">
        <v>3209</v>
      </c>
      <c r="C32" t="s">
        <v>3210</v>
      </c>
      <c r="D32" t="s">
        <v>269</v>
      </c>
      <c r="F32" t="s">
        <v>1820</v>
      </c>
      <c r="H32" t="s">
        <v>100</v>
      </c>
      <c r="I32" s="76">
        <v>0</v>
      </c>
      <c r="J32" s="76">
        <v>0</v>
      </c>
      <c r="K32" s="75">
        <v>-1219170</v>
      </c>
      <c r="L32" s="75">
        <v>83.801083210243036</v>
      </c>
      <c r="M32" s="75">
        <v>-1021.6776661743201</v>
      </c>
      <c r="N32" s="76">
        <v>0</v>
      </c>
      <c r="O32" s="76">
        <v>-3.4700000000000002E-2</v>
      </c>
      <c r="P32" s="76">
        <v>0</v>
      </c>
    </row>
    <row r="33" spans="2:16">
      <c r="B33" s="77" t="s">
        <v>3211</v>
      </c>
      <c r="G33" s="79">
        <v>0</v>
      </c>
      <c r="J33" s="78">
        <v>0</v>
      </c>
      <c r="K33" s="79">
        <v>0</v>
      </c>
      <c r="M33" s="79">
        <v>0</v>
      </c>
      <c r="O33" s="78">
        <v>0</v>
      </c>
      <c r="P33" s="78">
        <v>0</v>
      </c>
    </row>
    <row r="34" spans="2:16">
      <c r="B34" t="s">
        <v>217</v>
      </c>
      <c r="C34" t="s">
        <v>217</v>
      </c>
      <c r="D34" t="s">
        <v>217</v>
      </c>
      <c r="G34" s="75">
        <v>0</v>
      </c>
      <c r="H34" t="s">
        <v>217</v>
      </c>
      <c r="I34" s="76">
        <v>0</v>
      </c>
      <c r="J34" s="76">
        <v>0</v>
      </c>
      <c r="K34" s="75">
        <v>0</v>
      </c>
      <c r="L34" s="75">
        <v>0</v>
      </c>
      <c r="M34" s="75">
        <v>0</v>
      </c>
      <c r="N34" s="76">
        <v>0</v>
      </c>
      <c r="O34" s="76">
        <v>0</v>
      </c>
      <c r="P34" s="76">
        <v>0</v>
      </c>
    </row>
    <row r="35" spans="2:16">
      <c r="B35" s="77" t="s">
        <v>3212</v>
      </c>
      <c r="G35" s="79">
        <v>0</v>
      </c>
      <c r="J35" s="78">
        <v>0</v>
      </c>
      <c r="K35" s="79">
        <v>0</v>
      </c>
      <c r="M35" s="79">
        <v>0</v>
      </c>
      <c r="O35" s="78">
        <v>0</v>
      </c>
      <c r="P35" s="78">
        <v>0</v>
      </c>
    </row>
    <row r="36" spans="2:16">
      <c r="B36" t="s">
        <v>217</v>
      </c>
      <c r="C36" t="s">
        <v>217</v>
      </c>
      <c r="D36" t="s">
        <v>217</v>
      </c>
      <c r="G36" s="75">
        <v>0</v>
      </c>
      <c r="H36" t="s">
        <v>217</v>
      </c>
      <c r="I36" s="76">
        <v>0</v>
      </c>
      <c r="J36" s="76">
        <v>0</v>
      </c>
      <c r="K36" s="75">
        <v>0</v>
      </c>
      <c r="L36" s="75">
        <v>0</v>
      </c>
      <c r="M36" s="75">
        <v>0</v>
      </c>
      <c r="N36" s="76">
        <v>0</v>
      </c>
      <c r="O36" s="76">
        <v>0</v>
      </c>
      <c r="P36" s="76">
        <v>0</v>
      </c>
    </row>
    <row r="37" spans="2:16">
      <c r="B37" s="77" t="s">
        <v>3213</v>
      </c>
      <c r="G37" s="79">
        <v>0</v>
      </c>
      <c r="J37" s="78">
        <v>0</v>
      </c>
      <c r="K37" s="79">
        <v>0</v>
      </c>
      <c r="M37" s="79">
        <v>0</v>
      </c>
      <c r="O37" s="78">
        <v>0</v>
      </c>
      <c r="P37" s="78">
        <v>0</v>
      </c>
    </row>
    <row r="38" spans="2:16">
      <c r="B38" t="s">
        <v>217</v>
      </c>
      <c r="C38" t="s">
        <v>217</v>
      </c>
      <c r="D38" t="s">
        <v>217</v>
      </c>
      <c r="G38" s="75">
        <v>0</v>
      </c>
      <c r="H38" t="s">
        <v>217</v>
      </c>
      <c r="I38" s="76">
        <v>0</v>
      </c>
      <c r="J38" s="76">
        <v>0</v>
      </c>
      <c r="K38" s="75">
        <v>0</v>
      </c>
      <c r="L38" s="75">
        <v>0</v>
      </c>
      <c r="M38" s="75">
        <v>0</v>
      </c>
      <c r="N38" s="76">
        <v>0</v>
      </c>
      <c r="O38" s="76">
        <v>0</v>
      </c>
      <c r="P38" s="76">
        <v>0</v>
      </c>
    </row>
    <row r="39" spans="2:16">
      <c r="B39" s="77" t="s">
        <v>1714</v>
      </c>
      <c r="G39" s="79">
        <v>0</v>
      </c>
      <c r="J39" s="78">
        <v>0</v>
      </c>
      <c r="K39" s="79">
        <v>0</v>
      </c>
      <c r="M39" s="79">
        <v>0</v>
      </c>
      <c r="O39" s="78">
        <v>0</v>
      </c>
      <c r="P39" s="78">
        <v>0</v>
      </c>
    </row>
    <row r="40" spans="2:16">
      <c r="B40" t="s">
        <v>217</v>
      </c>
      <c r="C40" t="s">
        <v>217</v>
      </c>
      <c r="D40" t="s">
        <v>217</v>
      </c>
      <c r="G40" s="75">
        <v>0</v>
      </c>
      <c r="H40" t="s">
        <v>217</v>
      </c>
      <c r="I40" s="76">
        <v>0</v>
      </c>
      <c r="J40" s="76">
        <v>0</v>
      </c>
      <c r="K40" s="75">
        <v>0</v>
      </c>
      <c r="L40" s="75">
        <v>0</v>
      </c>
      <c r="M40" s="75">
        <v>0</v>
      </c>
      <c r="N40" s="76">
        <v>0</v>
      </c>
      <c r="O40" s="76">
        <v>0</v>
      </c>
      <c r="P40" s="76">
        <v>0</v>
      </c>
    </row>
    <row r="41" spans="2:16">
      <c r="B41" s="77" t="s">
        <v>262</v>
      </c>
      <c r="G41" s="79">
        <v>0</v>
      </c>
      <c r="J41" s="78">
        <v>0</v>
      </c>
      <c r="K41" s="79">
        <v>0</v>
      </c>
      <c r="M41" s="79">
        <v>0</v>
      </c>
      <c r="O41" s="78">
        <v>0</v>
      </c>
      <c r="P41" s="78">
        <v>0</v>
      </c>
    </row>
    <row r="42" spans="2:16">
      <c r="B42" s="77" t="s">
        <v>371</v>
      </c>
      <c r="G42" s="79">
        <v>0</v>
      </c>
      <c r="J42" s="78">
        <v>0</v>
      </c>
      <c r="K42" s="79">
        <v>0</v>
      </c>
      <c r="M42" s="79">
        <v>0</v>
      </c>
      <c r="O42" s="78">
        <v>0</v>
      </c>
      <c r="P42" s="78">
        <v>0</v>
      </c>
    </row>
    <row r="43" spans="2:16">
      <c r="B43" t="s">
        <v>217</v>
      </c>
      <c r="C43" t="s">
        <v>217</v>
      </c>
      <c r="D43" t="s">
        <v>217</v>
      </c>
      <c r="G43" s="75">
        <v>0</v>
      </c>
      <c r="H43" t="s">
        <v>217</v>
      </c>
      <c r="I43" s="76">
        <v>0</v>
      </c>
      <c r="J43" s="76">
        <v>0</v>
      </c>
      <c r="K43" s="75">
        <v>0</v>
      </c>
      <c r="L43" s="75">
        <v>0</v>
      </c>
      <c r="M43" s="75">
        <v>0</v>
      </c>
      <c r="N43" s="76">
        <v>0</v>
      </c>
      <c r="O43" s="76">
        <v>0</v>
      </c>
      <c r="P43" s="76">
        <v>0</v>
      </c>
    </row>
    <row r="44" spans="2:16">
      <c r="B44" s="77" t="s">
        <v>3214</v>
      </c>
      <c r="G44" s="79">
        <v>0</v>
      </c>
      <c r="J44" s="78">
        <v>0</v>
      </c>
      <c r="K44" s="79">
        <v>0</v>
      </c>
      <c r="M44" s="79">
        <v>0</v>
      </c>
      <c r="O44" s="78">
        <v>0</v>
      </c>
      <c r="P44" s="78">
        <v>0</v>
      </c>
    </row>
    <row r="45" spans="2:16">
      <c r="B45" t="s">
        <v>217</v>
      </c>
      <c r="C45" t="s">
        <v>217</v>
      </c>
      <c r="D45" t="s">
        <v>217</v>
      </c>
      <c r="G45" s="75">
        <v>0</v>
      </c>
      <c r="H45" t="s">
        <v>217</v>
      </c>
      <c r="I45" s="76">
        <v>0</v>
      </c>
      <c r="J45" s="76">
        <v>0</v>
      </c>
      <c r="K45" s="75">
        <v>0</v>
      </c>
      <c r="L45" s="75">
        <v>0</v>
      </c>
      <c r="M45" s="75">
        <v>0</v>
      </c>
      <c r="N45" s="76">
        <v>0</v>
      </c>
      <c r="O45" s="76">
        <v>0</v>
      </c>
      <c r="P45" s="76">
        <v>0</v>
      </c>
    </row>
    <row r="46" spans="2:16">
      <c r="B46" t="s">
        <v>398</v>
      </c>
    </row>
    <row r="47" spans="2:16">
      <c r="B47" t="s">
        <v>399</v>
      </c>
    </row>
    <row r="48" spans="2:16">
      <c r="B48" t="s">
        <v>400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6" width="10.7109375" style="13" customWidth="1"/>
    <col min="7" max="13" width="10.7109375" style="14" customWidth="1"/>
    <col min="14" max="14" width="14.7109375" style="14" customWidth="1"/>
    <col min="15" max="15" width="11.7109375" style="14" customWidth="1"/>
    <col min="16" max="16" width="14.7109375" style="14" customWidth="1"/>
    <col min="17" max="19" width="10.7109375" style="14" customWidth="1"/>
    <col min="20" max="20" width="7.5703125" style="14" customWidth="1"/>
    <col min="21" max="21" width="6.7109375" style="14" customWidth="1"/>
    <col min="22" max="22" width="7.7109375" style="14" customWidth="1"/>
    <col min="23" max="23" width="7.140625" style="14" customWidth="1"/>
    <col min="24" max="24" width="6" style="14" customWidth="1"/>
    <col min="25" max="25" width="7.85546875" style="14" customWidth="1"/>
    <col min="26" max="26" width="8.140625" style="14" customWidth="1"/>
    <col min="27" max="27" width="6.28515625" style="14" customWidth="1"/>
    <col min="28" max="28" width="8" style="14" customWidth="1"/>
    <col min="29" max="29" width="8.7109375" style="14" customWidth="1"/>
    <col min="30" max="30" width="10" style="14" customWidth="1"/>
    <col min="31" max="31" width="9.5703125" style="14" customWidth="1"/>
    <col min="32" max="32" width="6.140625" style="14" customWidth="1"/>
    <col min="33" max="34" width="5.7109375" style="14" customWidth="1"/>
    <col min="35" max="35" width="6.85546875" style="14" customWidth="1"/>
    <col min="36" max="36" width="6.42578125" style="14" customWidth="1"/>
    <col min="37" max="37" width="6.7109375" style="14" customWidth="1"/>
    <col min="38" max="38" width="7.28515625" style="14" customWidth="1"/>
    <col min="39" max="50" width="5.7109375" style="14" customWidth="1"/>
    <col min="51" max="16384" width="9.140625" style="14"/>
  </cols>
  <sheetData>
    <row r="1" spans="2:65">
      <c r="B1" s="2" t="s">
        <v>0</v>
      </c>
      <c r="C1" t="s">
        <v>195</v>
      </c>
    </row>
    <row r="2" spans="2:65">
      <c r="B2" s="2" t="s">
        <v>1</v>
      </c>
    </row>
    <row r="3" spans="2:65">
      <c r="B3" s="2" t="s">
        <v>2</v>
      </c>
      <c r="C3" t="s">
        <v>196</v>
      </c>
    </row>
    <row r="4" spans="2:65">
      <c r="B4" s="2" t="s">
        <v>3</v>
      </c>
    </row>
    <row r="6" spans="2:65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2"/>
    </row>
    <row r="7" spans="2:65" ht="26.25" customHeight="1">
      <c r="B7" s="110" t="s">
        <v>80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2"/>
    </row>
    <row r="8" spans="2:65" s="17" customFormat="1" ht="63">
      <c r="B8" s="4" t="s">
        <v>94</v>
      </c>
      <c r="C8" s="26" t="s">
        <v>47</v>
      </c>
      <c r="D8" s="26" t="s">
        <v>135</v>
      </c>
      <c r="E8" s="26" t="s">
        <v>48</v>
      </c>
      <c r="F8" s="26" t="s">
        <v>82</v>
      </c>
      <c r="G8" s="26" t="s">
        <v>49</v>
      </c>
      <c r="H8" s="26" t="s">
        <v>50</v>
      </c>
      <c r="I8" s="26" t="s">
        <v>69</v>
      </c>
      <c r="J8" s="26" t="s">
        <v>70</v>
      </c>
      <c r="K8" s="26" t="s">
        <v>51</v>
      </c>
      <c r="L8" s="26" t="s">
        <v>52</v>
      </c>
      <c r="M8" s="27" t="s">
        <v>53</v>
      </c>
      <c r="N8" s="26" t="s">
        <v>185</v>
      </c>
      <c r="O8" s="26" t="s">
        <v>186</v>
      </c>
      <c r="P8" s="26" t="s">
        <v>5</v>
      </c>
      <c r="Q8" s="26" t="s">
        <v>71</v>
      </c>
      <c r="R8" s="26" t="s">
        <v>55</v>
      </c>
      <c r="S8" s="34" t="s">
        <v>181</v>
      </c>
      <c r="U8" s="14"/>
      <c r="BJ8" s="14"/>
    </row>
    <row r="9" spans="2:65" s="17" customFormat="1" ht="17.25" customHeight="1">
      <c r="B9" s="18"/>
      <c r="C9" s="29"/>
      <c r="D9" s="19"/>
      <c r="E9" s="19"/>
      <c r="F9" s="29"/>
      <c r="G9" s="29"/>
      <c r="H9" s="29"/>
      <c r="I9" s="29" t="s">
        <v>72</v>
      </c>
      <c r="J9" s="29" t="s">
        <v>73</v>
      </c>
      <c r="K9" s="29"/>
      <c r="L9" s="29" t="s">
        <v>7</v>
      </c>
      <c r="M9" s="29" t="s">
        <v>7</v>
      </c>
      <c r="N9" s="29" t="s">
        <v>182</v>
      </c>
      <c r="O9" s="29"/>
      <c r="P9" s="29" t="s">
        <v>6</v>
      </c>
      <c r="Q9" s="29" t="s">
        <v>7</v>
      </c>
      <c r="R9" s="29" t="s">
        <v>7</v>
      </c>
      <c r="S9" s="30" t="s">
        <v>7</v>
      </c>
      <c r="BJ9" s="14"/>
    </row>
    <row r="10" spans="2:65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32" t="s">
        <v>83</v>
      </c>
      <c r="S10" s="32" t="s">
        <v>84</v>
      </c>
      <c r="T10" s="33"/>
      <c r="BJ10" s="14"/>
    </row>
    <row r="11" spans="2:65" s="21" customFormat="1" ht="18" customHeight="1">
      <c r="B11" s="22" t="s">
        <v>86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73">
        <v>0</v>
      </c>
      <c r="O11" s="6"/>
      <c r="P11" s="73">
        <v>0</v>
      </c>
      <c r="Q11" s="6"/>
      <c r="R11" s="74">
        <v>0</v>
      </c>
      <c r="S11" s="74">
        <v>0</v>
      </c>
      <c r="T11" s="33"/>
      <c r="BJ11" s="14"/>
      <c r="BM11" s="14"/>
    </row>
    <row r="12" spans="2:65">
      <c r="B12" s="77" t="s">
        <v>203</v>
      </c>
      <c r="D12" s="14"/>
      <c r="E12" s="14"/>
      <c r="F12" s="14"/>
      <c r="J12" s="79">
        <v>0</v>
      </c>
      <c r="M12" s="78">
        <v>0</v>
      </c>
      <c r="N12" s="79">
        <v>0</v>
      </c>
      <c r="P12" s="79">
        <v>0</v>
      </c>
      <c r="R12" s="78">
        <v>0</v>
      </c>
      <c r="S12" s="78">
        <v>0</v>
      </c>
    </row>
    <row r="13" spans="2:65">
      <c r="B13" s="77" t="s">
        <v>3215</v>
      </c>
      <c r="D13" s="14"/>
      <c r="E13" s="14"/>
      <c r="F13" s="14"/>
      <c r="J13" s="79">
        <v>0</v>
      </c>
      <c r="M13" s="78">
        <v>0</v>
      </c>
      <c r="N13" s="79">
        <v>0</v>
      </c>
      <c r="P13" s="79">
        <v>0</v>
      </c>
      <c r="R13" s="78">
        <v>0</v>
      </c>
      <c r="S13" s="78">
        <v>0</v>
      </c>
    </row>
    <row r="14" spans="2:65">
      <c r="B14" t="s">
        <v>217</v>
      </c>
      <c r="C14" t="s">
        <v>217</v>
      </c>
      <c r="D14" s="14"/>
      <c r="E14" s="14"/>
      <c r="F14" t="s">
        <v>217</v>
      </c>
      <c r="G14" t="s">
        <v>217</v>
      </c>
      <c r="J14" s="75">
        <v>0</v>
      </c>
      <c r="K14" t="s">
        <v>217</v>
      </c>
      <c r="L14" s="76">
        <v>0</v>
      </c>
      <c r="M14" s="76">
        <v>0</v>
      </c>
      <c r="N14" s="75">
        <v>0</v>
      </c>
      <c r="O14" s="75">
        <v>0</v>
      </c>
      <c r="P14" s="75">
        <v>0</v>
      </c>
      <c r="Q14" s="76">
        <v>0</v>
      </c>
      <c r="R14" s="76">
        <v>0</v>
      </c>
      <c r="S14" s="76">
        <v>0</v>
      </c>
    </row>
    <row r="15" spans="2:65">
      <c r="B15" s="77" t="s">
        <v>3216</v>
      </c>
      <c r="D15" s="14"/>
      <c r="E15" s="14"/>
      <c r="F15" s="14"/>
      <c r="J15" s="79">
        <v>0</v>
      </c>
      <c r="M15" s="78">
        <v>0</v>
      </c>
      <c r="N15" s="79">
        <v>0</v>
      </c>
      <c r="P15" s="79">
        <v>0</v>
      </c>
      <c r="R15" s="78">
        <v>0</v>
      </c>
      <c r="S15" s="78">
        <v>0</v>
      </c>
    </row>
    <row r="16" spans="2:65">
      <c r="B16" t="s">
        <v>217</v>
      </c>
      <c r="C16" t="s">
        <v>217</v>
      </c>
      <c r="D16" s="14"/>
      <c r="E16" s="14"/>
      <c r="F16" t="s">
        <v>217</v>
      </c>
      <c r="G16" t="s">
        <v>217</v>
      </c>
      <c r="J16" s="75">
        <v>0</v>
      </c>
      <c r="K16" t="s">
        <v>217</v>
      </c>
      <c r="L16" s="76">
        <v>0</v>
      </c>
      <c r="M16" s="76">
        <v>0</v>
      </c>
      <c r="N16" s="75">
        <v>0</v>
      </c>
      <c r="O16" s="75">
        <v>0</v>
      </c>
      <c r="P16" s="75">
        <v>0</v>
      </c>
      <c r="Q16" s="76">
        <v>0</v>
      </c>
      <c r="R16" s="76">
        <v>0</v>
      </c>
      <c r="S16" s="76">
        <v>0</v>
      </c>
    </row>
    <row r="17" spans="2:19">
      <c r="B17" s="77" t="s">
        <v>403</v>
      </c>
      <c r="D17" s="14"/>
      <c r="E17" s="14"/>
      <c r="F17" s="14"/>
      <c r="J17" s="79">
        <v>0</v>
      </c>
      <c r="M17" s="78">
        <v>0</v>
      </c>
      <c r="N17" s="79">
        <v>0</v>
      </c>
      <c r="P17" s="79">
        <v>0</v>
      </c>
      <c r="R17" s="78">
        <v>0</v>
      </c>
      <c r="S17" s="78">
        <v>0</v>
      </c>
    </row>
    <row r="18" spans="2:19">
      <c r="B18" t="s">
        <v>217</v>
      </c>
      <c r="C18" t="s">
        <v>217</v>
      </c>
      <c r="D18" s="14"/>
      <c r="E18" s="14"/>
      <c r="F18" t="s">
        <v>217</v>
      </c>
      <c r="G18" t="s">
        <v>217</v>
      </c>
      <c r="J18" s="75">
        <v>0</v>
      </c>
      <c r="K18" t="s">
        <v>217</v>
      </c>
      <c r="L18" s="76">
        <v>0</v>
      </c>
      <c r="M18" s="76">
        <v>0</v>
      </c>
      <c r="N18" s="75">
        <v>0</v>
      </c>
      <c r="O18" s="75">
        <v>0</v>
      </c>
      <c r="P18" s="75">
        <v>0</v>
      </c>
      <c r="Q18" s="76">
        <v>0</v>
      </c>
      <c r="R18" s="76">
        <v>0</v>
      </c>
      <c r="S18" s="76">
        <v>0</v>
      </c>
    </row>
    <row r="19" spans="2:19">
      <c r="B19" s="77" t="s">
        <v>1714</v>
      </c>
      <c r="D19" s="14"/>
      <c r="E19" s="14"/>
      <c r="F19" s="14"/>
      <c r="J19" s="79">
        <v>0</v>
      </c>
      <c r="M19" s="78">
        <v>0</v>
      </c>
      <c r="N19" s="79">
        <v>0</v>
      </c>
      <c r="P19" s="79">
        <v>0</v>
      </c>
      <c r="R19" s="78">
        <v>0</v>
      </c>
      <c r="S19" s="78">
        <v>0</v>
      </c>
    </row>
    <row r="20" spans="2:19">
      <c r="B20" t="s">
        <v>217</v>
      </c>
      <c r="C20" t="s">
        <v>217</v>
      </c>
      <c r="D20" s="14"/>
      <c r="E20" s="14"/>
      <c r="F20" t="s">
        <v>217</v>
      </c>
      <c r="G20" t="s">
        <v>217</v>
      </c>
      <c r="J20" s="75">
        <v>0</v>
      </c>
      <c r="K20" t="s">
        <v>217</v>
      </c>
      <c r="L20" s="76">
        <v>0</v>
      </c>
      <c r="M20" s="76">
        <v>0</v>
      </c>
      <c r="N20" s="75">
        <v>0</v>
      </c>
      <c r="O20" s="75">
        <v>0</v>
      </c>
      <c r="P20" s="75">
        <v>0</v>
      </c>
      <c r="Q20" s="76">
        <v>0</v>
      </c>
      <c r="R20" s="76">
        <v>0</v>
      </c>
      <c r="S20" s="76">
        <v>0</v>
      </c>
    </row>
    <row r="21" spans="2:19">
      <c r="B21" s="77" t="s">
        <v>262</v>
      </c>
      <c r="D21" s="14"/>
      <c r="E21" s="14"/>
      <c r="F21" s="14"/>
      <c r="J21" s="79">
        <v>0</v>
      </c>
      <c r="M21" s="78">
        <v>0</v>
      </c>
      <c r="N21" s="79">
        <v>0</v>
      </c>
      <c r="P21" s="79">
        <v>0</v>
      </c>
      <c r="R21" s="78">
        <v>0</v>
      </c>
      <c r="S21" s="78">
        <v>0</v>
      </c>
    </row>
    <row r="22" spans="2:19">
      <c r="B22" s="77" t="s">
        <v>3217</v>
      </c>
      <c r="D22" s="14"/>
      <c r="E22" s="14"/>
      <c r="F22" s="14"/>
      <c r="J22" s="79">
        <v>0</v>
      </c>
      <c r="M22" s="78">
        <v>0</v>
      </c>
      <c r="N22" s="79">
        <v>0</v>
      </c>
      <c r="P22" s="79">
        <v>0</v>
      </c>
      <c r="R22" s="78">
        <v>0</v>
      </c>
      <c r="S22" s="78">
        <v>0</v>
      </c>
    </row>
    <row r="23" spans="2:19">
      <c r="B23" t="s">
        <v>217</v>
      </c>
      <c r="C23" t="s">
        <v>217</v>
      </c>
      <c r="D23" s="14"/>
      <c r="E23" s="14"/>
      <c r="F23" t="s">
        <v>217</v>
      </c>
      <c r="G23" t="s">
        <v>217</v>
      </c>
      <c r="J23" s="75">
        <v>0</v>
      </c>
      <c r="K23" t="s">
        <v>217</v>
      </c>
      <c r="L23" s="76">
        <v>0</v>
      </c>
      <c r="M23" s="76">
        <v>0</v>
      </c>
      <c r="N23" s="75">
        <v>0</v>
      </c>
      <c r="O23" s="75">
        <v>0</v>
      </c>
      <c r="P23" s="75">
        <v>0</v>
      </c>
      <c r="Q23" s="76">
        <v>0</v>
      </c>
      <c r="R23" s="76">
        <v>0</v>
      </c>
      <c r="S23" s="76">
        <v>0</v>
      </c>
    </row>
    <row r="24" spans="2:19">
      <c r="B24" s="77" t="s">
        <v>3218</v>
      </c>
      <c r="D24" s="14"/>
      <c r="E24" s="14"/>
      <c r="F24" s="14"/>
      <c r="J24" s="79">
        <v>0</v>
      </c>
      <c r="M24" s="78">
        <v>0</v>
      </c>
      <c r="N24" s="79">
        <v>0</v>
      </c>
      <c r="P24" s="79">
        <v>0</v>
      </c>
      <c r="R24" s="78">
        <v>0</v>
      </c>
      <c r="S24" s="78">
        <v>0</v>
      </c>
    </row>
    <row r="25" spans="2:19">
      <c r="B25" t="s">
        <v>217</v>
      </c>
      <c r="C25" t="s">
        <v>217</v>
      </c>
      <c r="D25" s="14"/>
      <c r="E25" s="14"/>
      <c r="F25" t="s">
        <v>217</v>
      </c>
      <c r="G25" t="s">
        <v>217</v>
      </c>
      <c r="J25" s="75">
        <v>0</v>
      </c>
      <c r="K25" t="s">
        <v>217</v>
      </c>
      <c r="L25" s="76">
        <v>0</v>
      </c>
      <c r="M25" s="76">
        <v>0</v>
      </c>
      <c r="N25" s="75">
        <v>0</v>
      </c>
      <c r="O25" s="75">
        <v>0</v>
      </c>
      <c r="P25" s="75">
        <v>0</v>
      </c>
      <c r="Q25" s="76">
        <v>0</v>
      </c>
      <c r="R25" s="76">
        <v>0</v>
      </c>
      <c r="S25" s="76">
        <v>0</v>
      </c>
    </row>
    <row r="26" spans="2:19">
      <c r="B26" t="s">
        <v>264</v>
      </c>
      <c r="D26" s="14"/>
      <c r="E26" s="14"/>
      <c r="F26" s="14"/>
    </row>
    <row r="27" spans="2:19">
      <c r="B27" t="s">
        <v>398</v>
      </c>
      <c r="D27" s="14"/>
      <c r="E27" s="14"/>
      <c r="F27" s="14"/>
    </row>
    <row r="28" spans="2:19">
      <c r="B28" t="s">
        <v>399</v>
      </c>
      <c r="D28" s="14"/>
      <c r="E28" s="14"/>
      <c r="F28" s="14"/>
    </row>
    <row r="29" spans="2:19">
      <c r="B29" t="s">
        <v>400</v>
      </c>
      <c r="D29" s="14"/>
      <c r="E29" s="14"/>
      <c r="F29" s="14"/>
    </row>
    <row r="30" spans="2:19">
      <c r="D30" s="14"/>
      <c r="E30" s="14"/>
      <c r="F30" s="14"/>
    </row>
    <row r="31" spans="2:19">
      <c r="D31" s="14"/>
      <c r="E31" s="14"/>
      <c r="F31" s="14"/>
    </row>
    <row r="32" spans="2:19">
      <c r="D32" s="14"/>
      <c r="E32" s="14"/>
      <c r="F32" s="14"/>
    </row>
    <row r="33" spans="4:6">
      <c r="D33" s="14"/>
      <c r="E33" s="14"/>
      <c r="F33" s="14"/>
    </row>
    <row r="34" spans="4:6">
      <c r="D34" s="14"/>
      <c r="E34" s="14"/>
      <c r="F34" s="14"/>
    </row>
    <row r="35" spans="4:6">
      <c r="D35" s="14"/>
      <c r="E35" s="14"/>
      <c r="F35" s="14"/>
    </row>
    <row r="36" spans="4:6">
      <c r="D36" s="14"/>
      <c r="E36" s="14"/>
      <c r="F36" s="14"/>
    </row>
    <row r="37" spans="4:6">
      <c r="D37" s="14"/>
      <c r="E37" s="14"/>
      <c r="F37" s="14"/>
    </row>
    <row r="38" spans="4:6">
      <c r="D38" s="14"/>
      <c r="E38" s="14"/>
      <c r="F38" s="14"/>
    </row>
    <row r="39" spans="4:6">
      <c r="D39" s="14"/>
      <c r="E39" s="14"/>
      <c r="F39" s="14"/>
    </row>
    <row r="40" spans="4:6">
      <c r="D40" s="14"/>
      <c r="E40" s="14"/>
      <c r="F40" s="14"/>
    </row>
    <row r="41" spans="4:6">
      <c r="D41" s="14"/>
      <c r="E41" s="14"/>
      <c r="F41" s="14"/>
    </row>
    <row r="42" spans="4:6">
      <c r="D42" s="14"/>
      <c r="E42" s="14"/>
      <c r="F42" s="14"/>
    </row>
    <row r="43" spans="4:6">
      <c r="D43" s="14"/>
      <c r="E43" s="14"/>
      <c r="F43" s="14"/>
    </row>
    <row r="44" spans="4:6">
      <c r="D44" s="14"/>
      <c r="E44" s="14"/>
      <c r="F44" s="14"/>
    </row>
    <row r="45" spans="4:6">
      <c r="D45" s="14"/>
      <c r="E45" s="14"/>
      <c r="F45" s="14"/>
    </row>
    <row r="46" spans="4:6">
      <c r="D46" s="14"/>
      <c r="E46" s="14"/>
      <c r="F46" s="14"/>
    </row>
    <row r="47" spans="4:6">
      <c r="D47" s="14"/>
      <c r="E47" s="14"/>
      <c r="F47" s="14"/>
    </row>
    <row r="48" spans="4:6">
      <c r="D48" s="14"/>
      <c r="E48" s="14"/>
      <c r="F48" s="14"/>
    </row>
    <row r="49" spans="4:6">
      <c r="D49" s="14"/>
      <c r="E49" s="14"/>
      <c r="F49" s="14"/>
    </row>
    <row r="50" spans="4:6">
      <c r="D50" s="14"/>
      <c r="E50" s="14"/>
      <c r="F50" s="14"/>
    </row>
    <row r="51" spans="4:6">
      <c r="D51" s="14"/>
      <c r="E51" s="14"/>
      <c r="F51" s="14"/>
    </row>
    <row r="52" spans="4:6">
      <c r="D52" s="14"/>
      <c r="E52" s="14"/>
      <c r="F52" s="14"/>
    </row>
    <row r="53" spans="4:6">
      <c r="D53" s="14"/>
      <c r="E53" s="14"/>
      <c r="F53" s="14"/>
    </row>
    <row r="54" spans="4:6">
      <c r="D54" s="14"/>
      <c r="E54" s="14"/>
      <c r="F54" s="14"/>
    </row>
    <row r="55" spans="4:6">
      <c r="D55" s="14"/>
      <c r="E55" s="14"/>
      <c r="F55" s="14"/>
    </row>
    <row r="56" spans="4:6">
      <c r="D56" s="14"/>
      <c r="E56" s="14"/>
      <c r="F56" s="14"/>
    </row>
    <row r="57" spans="4:6">
      <c r="D57" s="14"/>
      <c r="E57" s="14"/>
      <c r="F57" s="14"/>
    </row>
    <row r="58" spans="4:6">
      <c r="D58" s="14"/>
      <c r="E58" s="14"/>
      <c r="F58" s="14"/>
    </row>
    <row r="59" spans="4:6">
      <c r="D59" s="14"/>
      <c r="E59" s="14"/>
      <c r="F59" s="14"/>
    </row>
    <row r="60" spans="4:6">
      <c r="D60" s="14"/>
      <c r="E60" s="14"/>
      <c r="F60" s="14"/>
    </row>
    <row r="61" spans="4:6">
      <c r="D61" s="14"/>
      <c r="E61" s="14"/>
      <c r="F61" s="14"/>
    </row>
    <row r="62" spans="4:6">
      <c r="D62" s="14"/>
      <c r="E62" s="14"/>
      <c r="F62" s="14"/>
    </row>
    <row r="63" spans="4:6">
      <c r="D63" s="14"/>
      <c r="E63" s="14"/>
      <c r="F63" s="14"/>
    </row>
    <row r="64" spans="4:6">
      <c r="D64" s="14"/>
      <c r="E64" s="14"/>
      <c r="F64" s="14"/>
    </row>
    <row r="65" spans="4:6">
      <c r="D65" s="14"/>
      <c r="E65" s="14"/>
      <c r="F65" s="14"/>
    </row>
    <row r="66" spans="4:6">
      <c r="D66" s="14"/>
      <c r="E66" s="14"/>
      <c r="F66" s="14"/>
    </row>
    <row r="67" spans="4:6">
      <c r="D67" s="14"/>
      <c r="E67" s="14"/>
      <c r="F67" s="14"/>
    </row>
    <row r="68" spans="4:6">
      <c r="D68" s="14"/>
      <c r="E68" s="14"/>
      <c r="F68" s="14"/>
    </row>
    <row r="69" spans="4:6">
      <c r="D69" s="14"/>
      <c r="E69" s="14"/>
      <c r="F69" s="14"/>
    </row>
    <row r="70" spans="4:6">
      <c r="D70" s="14"/>
      <c r="E70" s="14"/>
      <c r="F70" s="14"/>
    </row>
    <row r="71" spans="4:6">
      <c r="D71" s="14"/>
      <c r="E71" s="14"/>
      <c r="F71" s="14"/>
    </row>
    <row r="72" spans="4:6">
      <c r="D72" s="14"/>
      <c r="E72" s="14"/>
      <c r="F72" s="14"/>
    </row>
    <row r="73" spans="4:6">
      <c r="D73" s="14"/>
      <c r="E73" s="14"/>
      <c r="F73" s="14"/>
    </row>
    <row r="74" spans="4:6">
      <c r="D74" s="14"/>
      <c r="E74" s="14"/>
      <c r="F74" s="14"/>
    </row>
    <row r="75" spans="4:6">
      <c r="D75" s="14"/>
      <c r="E75" s="14"/>
      <c r="F75" s="14"/>
    </row>
    <row r="76" spans="4:6">
      <c r="D76" s="14"/>
      <c r="E76" s="14"/>
      <c r="F76" s="14"/>
    </row>
    <row r="77" spans="4:6">
      <c r="D77" s="14"/>
      <c r="E77" s="14"/>
      <c r="F77" s="14"/>
    </row>
    <row r="78" spans="4:6">
      <c r="D78" s="14"/>
      <c r="E78" s="14"/>
      <c r="F78" s="14"/>
    </row>
    <row r="79" spans="4:6">
      <c r="D79" s="14"/>
      <c r="E79" s="14"/>
      <c r="F79" s="14"/>
    </row>
    <row r="80" spans="4:6">
      <c r="D80" s="14"/>
      <c r="E80" s="14"/>
      <c r="F80" s="14"/>
    </row>
    <row r="81" spans="4:6">
      <c r="D81" s="14"/>
      <c r="E81" s="14"/>
      <c r="F81" s="14"/>
    </row>
    <row r="82" spans="4:6">
      <c r="D82" s="14"/>
      <c r="E82" s="14"/>
      <c r="F82" s="14"/>
    </row>
    <row r="83" spans="4:6">
      <c r="D83" s="14"/>
      <c r="E83" s="14"/>
      <c r="F83" s="14"/>
    </row>
    <row r="84" spans="4:6">
      <c r="D84" s="14"/>
      <c r="E84" s="14"/>
      <c r="F84" s="14"/>
    </row>
    <row r="85" spans="4:6">
      <c r="D85" s="14"/>
      <c r="E85" s="14"/>
      <c r="F85" s="14"/>
    </row>
    <row r="86" spans="4:6">
      <c r="D86" s="14"/>
      <c r="E86" s="14"/>
      <c r="F86" s="14"/>
    </row>
    <row r="87" spans="4:6">
      <c r="D87" s="14"/>
      <c r="E87" s="14"/>
      <c r="F87" s="14"/>
    </row>
    <row r="88" spans="4:6">
      <c r="D88" s="14"/>
      <c r="E88" s="14"/>
      <c r="F88" s="14"/>
    </row>
    <row r="89" spans="4:6">
      <c r="D89" s="14"/>
      <c r="E89" s="14"/>
      <c r="F89" s="14"/>
    </row>
    <row r="90" spans="4:6">
      <c r="D90" s="14"/>
      <c r="E90" s="14"/>
      <c r="F90" s="14"/>
    </row>
    <row r="91" spans="4:6">
      <c r="D91" s="14"/>
      <c r="E91" s="14"/>
      <c r="F91" s="14"/>
    </row>
    <row r="92" spans="4:6">
      <c r="D92" s="14"/>
      <c r="E92" s="14"/>
      <c r="F92" s="14"/>
    </row>
    <row r="93" spans="4:6">
      <c r="D93" s="14"/>
      <c r="E93" s="14"/>
      <c r="F93" s="14"/>
    </row>
    <row r="94" spans="4:6">
      <c r="D94" s="14"/>
      <c r="E94" s="14"/>
      <c r="F94" s="14"/>
    </row>
    <row r="95" spans="4:6">
      <c r="D95" s="14"/>
      <c r="E95" s="14"/>
      <c r="F95" s="14"/>
    </row>
    <row r="96" spans="4:6">
      <c r="D96" s="14"/>
      <c r="E96" s="14"/>
      <c r="F96" s="14"/>
    </row>
    <row r="97" spans="4:6">
      <c r="D97" s="14"/>
      <c r="E97" s="14"/>
      <c r="F97" s="14"/>
    </row>
    <row r="98" spans="4:6">
      <c r="D98" s="14"/>
      <c r="E98" s="14"/>
      <c r="F98" s="14"/>
    </row>
    <row r="99" spans="4:6">
      <c r="D99" s="14"/>
      <c r="E99" s="14"/>
      <c r="F99" s="14"/>
    </row>
    <row r="100" spans="4:6">
      <c r="D100" s="14"/>
      <c r="E100" s="14"/>
      <c r="F100" s="14"/>
    </row>
    <row r="101" spans="4:6">
      <c r="D101" s="14"/>
      <c r="E101" s="14"/>
      <c r="F101" s="14"/>
    </row>
    <row r="102" spans="4:6">
      <c r="D102" s="14"/>
      <c r="E102" s="14"/>
      <c r="F102" s="14"/>
    </row>
    <row r="103" spans="4:6">
      <c r="D103" s="14"/>
      <c r="E103" s="14"/>
      <c r="F103" s="14"/>
    </row>
    <row r="104" spans="4:6">
      <c r="D104" s="14"/>
      <c r="E104" s="14"/>
      <c r="F104" s="14"/>
    </row>
    <row r="105" spans="4:6">
      <c r="D105" s="14"/>
      <c r="E105" s="14"/>
      <c r="F105" s="14"/>
    </row>
    <row r="106" spans="4:6">
      <c r="D106" s="14"/>
      <c r="E106" s="14"/>
      <c r="F106" s="14"/>
    </row>
    <row r="107" spans="4:6">
      <c r="D107" s="14"/>
      <c r="E107" s="14"/>
      <c r="F107" s="14"/>
    </row>
    <row r="108" spans="4:6">
      <c r="D108" s="14"/>
      <c r="E108" s="14"/>
      <c r="F108" s="14"/>
    </row>
    <row r="109" spans="4:6">
      <c r="D109" s="14"/>
      <c r="E109" s="14"/>
      <c r="F109" s="14"/>
    </row>
    <row r="110" spans="4:6">
      <c r="D110" s="14"/>
      <c r="E110" s="14"/>
      <c r="F110" s="14"/>
    </row>
    <row r="111" spans="4:6">
      <c r="D111" s="14"/>
      <c r="E111" s="14"/>
      <c r="F111" s="14"/>
    </row>
    <row r="112" spans="4:6">
      <c r="D112" s="14"/>
      <c r="E112" s="14"/>
      <c r="F112" s="14"/>
    </row>
    <row r="113" spans="4:6">
      <c r="D113" s="14"/>
      <c r="E113" s="14"/>
      <c r="F113" s="14"/>
    </row>
    <row r="114" spans="4:6">
      <c r="D114" s="14"/>
      <c r="E114" s="14"/>
      <c r="F114" s="14"/>
    </row>
    <row r="115" spans="4:6">
      <c r="D115" s="14"/>
      <c r="E115" s="14"/>
      <c r="F115" s="14"/>
    </row>
    <row r="116" spans="4:6">
      <c r="D116" s="14"/>
      <c r="E116" s="14"/>
      <c r="F116" s="14"/>
    </row>
    <row r="117" spans="4:6">
      <c r="D117" s="14"/>
      <c r="E117" s="14"/>
      <c r="F117" s="14"/>
    </row>
    <row r="118" spans="4:6">
      <c r="D118" s="14"/>
      <c r="E118" s="14"/>
      <c r="F118" s="14"/>
    </row>
    <row r="119" spans="4:6">
      <c r="D119" s="14"/>
      <c r="E119" s="14"/>
      <c r="F119" s="14"/>
    </row>
    <row r="120" spans="4:6">
      <c r="D120" s="14"/>
      <c r="E120" s="14"/>
      <c r="F120" s="14"/>
    </row>
    <row r="121" spans="4:6">
      <c r="D121" s="14"/>
      <c r="E121" s="14"/>
      <c r="F121" s="14"/>
    </row>
    <row r="122" spans="4:6">
      <c r="D122" s="14"/>
      <c r="E122" s="14"/>
      <c r="F122" s="14"/>
    </row>
    <row r="123" spans="4:6">
      <c r="D123" s="14"/>
      <c r="E123" s="14"/>
      <c r="F123" s="14"/>
    </row>
    <row r="124" spans="4:6">
      <c r="D124" s="14"/>
      <c r="E124" s="14"/>
      <c r="F124" s="14"/>
    </row>
    <row r="125" spans="4:6">
      <c r="D125" s="14"/>
      <c r="E125" s="14"/>
      <c r="F125" s="14"/>
    </row>
    <row r="126" spans="4:6">
      <c r="D126" s="14"/>
      <c r="E126" s="14"/>
      <c r="F126" s="14"/>
    </row>
    <row r="127" spans="4:6">
      <c r="D127" s="14"/>
      <c r="E127" s="14"/>
      <c r="F127" s="14"/>
    </row>
    <row r="128" spans="4:6">
      <c r="D128" s="14"/>
      <c r="E128" s="14"/>
      <c r="F128" s="14"/>
    </row>
    <row r="129" spans="4:6">
      <c r="D129" s="14"/>
      <c r="E129" s="14"/>
      <c r="F129" s="14"/>
    </row>
    <row r="130" spans="4:6">
      <c r="D130" s="14"/>
      <c r="E130" s="14"/>
      <c r="F130" s="14"/>
    </row>
    <row r="131" spans="4:6">
      <c r="D131" s="14"/>
      <c r="E131" s="14"/>
      <c r="F131" s="14"/>
    </row>
    <row r="132" spans="4:6">
      <c r="D132" s="14"/>
      <c r="E132" s="14"/>
      <c r="F132" s="14"/>
    </row>
    <row r="133" spans="4:6">
      <c r="D133" s="14"/>
      <c r="E133" s="14"/>
      <c r="F133" s="14"/>
    </row>
    <row r="134" spans="4:6">
      <c r="D134" s="14"/>
      <c r="E134" s="14"/>
      <c r="F134" s="14"/>
    </row>
    <row r="135" spans="4:6">
      <c r="D135" s="14"/>
      <c r="E135" s="14"/>
      <c r="F135" s="14"/>
    </row>
    <row r="136" spans="4:6">
      <c r="D136" s="14"/>
      <c r="E136" s="14"/>
      <c r="F136" s="14"/>
    </row>
    <row r="137" spans="4:6">
      <c r="D137" s="14"/>
      <c r="E137" s="14"/>
      <c r="F137" s="14"/>
    </row>
    <row r="138" spans="4:6">
      <c r="D138" s="14"/>
      <c r="E138" s="14"/>
      <c r="F138" s="14"/>
    </row>
    <row r="139" spans="4:6">
      <c r="D139" s="14"/>
      <c r="E139" s="14"/>
      <c r="F139" s="14"/>
    </row>
    <row r="140" spans="4:6">
      <c r="D140" s="14"/>
      <c r="E140" s="14"/>
      <c r="F140" s="14"/>
    </row>
    <row r="141" spans="4:6">
      <c r="D141" s="14"/>
      <c r="E141" s="14"/>
      <c r="F141" s="14"/>
    </row>
    <row r="142" spans="4:6">
      <c r="D142" s="14"/>
      <c r="E142" s="14"/>
      <c r="F142" s="14"/>
    </row>
    <row r="143" spans="4:6">
      <c r="D143" s="14"/>
      <c r="E143" s="14"/>
      <c r="F143" s="14"/>
    </row>
    <row r="144" spans="4:6">
      <c r="D144" s="14"/>
      <c r="E144" s="14"/>
      <c r="F144" s="14"/>
    </row>
    <row r="145" spans="4:6">
      <c r="D145" s="14"/>
      <c r="E145" s="14"/>
      <c r="F145" s="14"/>
    </row>
    <row r="146" spans="4:6">
      <c r="D146" s="14"/>
      <c r="E146" s="14"/>
      <c r="F146" s="14"/>
    </row>
    <row r="147" spans="4:6">
      <c r="D147" s="14"/>
      <c r="E147" s="14"/>
      <c r="F147" s="14"/>
    </row>
    <row r="148" spans="4:6">
      <c r="D148" s="14"/>
      <c r="E148" s="14"/>
      <c r="F148" s="14"/>
    </row>
    <row r="149" spans="4:6">
      <c r="D149" s="14"/>
      <c r="E149" s="14"/>
      <c r="F149" s="14"/>
    </row>
    <row r="150" spans="4:6">
      <c r="D150" s="14"/>
      <c r="E150" s="14"/>
      <c r="F150" s="14"/>
    </row>
    <row r="151" spans="4:6">
      <c r="D151" s="14"/>
      <c r="E151" s="14"/>
      <c r="F151" s="14"/>
    </row>
    <row r="152" spans="4:6">
      <c r="D152" s="14"/>
      <c r="E152" s="14"/>
      <c r="F152" s="14"/>
    </row>
    <row r="153" spans="4:6">
      <c r="D153" s="14"/>
      <c r="E153" s="14"/>
      <c r="F153" s="14"/>
    </row>
    <row r="154" spans="4:6">
      <c r="D154" s="14"/>
      <c r="E154" s="14"/>
      <c r="F154" s="14"/>
    </row>
    <row r="155" spans="4:6">
      <c r="D155" s="14"/>
      <c r="E155" s="14"/>
      <c r="F155" s="14"/>
    </row>
    <row r="156" spans="4:6">
      <c r="D156" s="14"/>
      <c r="E156" s="14"/>
      <c r="F156" s="14"/>
    </row>
    <row r="157" spans="4:6">
      <c r="D157" s="14"/>
      <c r="E157" s="14"/>
      <c r="F157" s="14"/>
    </row>
    <row r="158" spans="4:6">
      <c r="D158" s="14"/>
      <c r="E158" s="14"/>
      <c r="F158" s="14"/>
    </row>
    <row r="159" spans="4:6">
      <c r="D159" s="14"/>
      <c r="E159" s="14"/>
      <c r="F159" s="14"/>
    </row>
    <row r="160" spans="4:6">
      <c r="D160" s="14"/>
      <c r="E160" s="14"/>
      <c r="F160" s="14"/>
    </row>
    <row r="161" spans="4:6">
      <c r="D161" s="14"/>
      <c r="E161" s="14"/>
      <c r="F161" s="14"/>
    </row>
    <row r="162" spans="4:6">
      <c r="D162" s="14"/>
      <c r="E162" s="14"/>
      <c r="F162" s="14"/>
    </row>
    <row r="163" spans="4:6">
      <c r="D163" s="14"/>
      <c r="E163" s="14"/>
      <c r="F163" s="14"/>
    </row>
    <row r="164" spans="4:6">
      <c r="D164" s="14"/>
      <c r="E164" s="14"/>
      <c r="F164" s="14"/>
    </row>
    <row r="165" spans="4:6">
      <c r="D165" s="14"/>
      <c r="E165" s="14"/>
      <c r="F165" s="14"/>
    </row>
    <row r="166" spans="4:6">
      <c r="D166" s="14"/>
      <c r="E166" s="14"/>
      <c r="F166" s="14"/>
    </row>
    <row r="167" spans="4:6">
      <c r="D167" s="14"/>
      <c r="E167" s="14"/>
      <c r="F167" s="14"/>
    </row>
    <row r="168" spans="4:6">
      <c r="D168" s="14"/>
      <c r="E168" s="14"/>
      <c r="F168" s="14"/>
    </row>
    <row r="169" spans="4:6">
      <c r="D169" s="14"/>
      <c r="E169" s="14"/>
      <c r="F169" s="14"/>
    </row>
    <row r="170" spans="4:6">
      <c r="D170" s="14"/>
      <c r="E170" s="14"/>
      <c r="F170" s="14"/>
    </row>
    <row r="171" spans="4:6">
      <c r="D171" s="14"/>
      <c r="E171" s="14"/>
      <c r="F171" s="14"/>
    </row>
    <row r="172" spans="4:6">
      <c r="D172" s="14"/>
      <c r="E172" s="14"/>
      <c r="F172" s="14"/>
    </row>
    <row r="173" spans="4:6">
      <c r="D173" s="14"/>
      <c r="E173" s="14"/>
      <c r="F173" s="14"/>
    </row>
    <row r="174" spans="4:6">
      <c r="D174" s="14"/>
      <c r="E174" s="14"/>
      <c r="F174" s="14"/>
    </row>
    <row r="175" spans="4:6">
      <c r="D175" s="14"/>
      <c r="E175" s="14"/>
      <c r="F175" s="14"/>
    </row>
    <row r="176" spans="4:6">
      <c r="D176" s="14"/>
      <c r="E176" s="14"/>
      <c r="F176" s="14"/>
    </row>
    <row r="177" spans="4:6">
      <c r="D177" s="14"/>
      <c r="E177" s="14"/>
      <c r="F177" s="14"/>
    </row>
    <row r="178" spans="4:6">
      <c r="D178" s="14"/>
      <c r="E178" s="14"/>
      <c r="F178" s="14"/>
    </row>
    <row r="179" spans="4:6">
      <c r="D179" s="14"/>
      <c r="E179" s="14"/>
      <c r="F179" s="14"/>
    </row>
    <row r="180" spans="4:6">
      <c r="D180" s="14"/>
      <c r="E180" s="14"/>
      <c r="F180" s="14"/>
    </row>
    <row r="181" spans="4:6">
      <c r="D181" s="14"/>
      <c r="E181" s="14"/>
      <c r="F181" s="14"/>
    </row>
    <row r="182" spans="4:6">
      <c r="D182" s="14"/>
      <c r="E182" s="14"/>
      <c r="F182" s="14"/>
    </row>
    <row r="183" spans="4:6">
      <c r="D183" s="14"/>
      <c r="E183" s="14"/>
      <c r="F183" s="14"/>
    </row>
    <row r="184" spans="4:6">
      <c r="D184" s="14"/>
      <c r="E184" s="14"/>
      <c r="F184" s="14"/>
    </row>
    <row r="185" spans="4:6">
      <c r="D185" s="14"/>
      <c r="E185" s="14"/>
      <c r="F185" s="14"/>
    </row>
    <row r="186" spans="4:6">
      <c r="D186" s="14"/>
      <c r="E186" s="14"/>
      <c r="F186" s="14"/>
    </row>
    <row r="187" spans="4:6">
      <c r="D187" s="14"/>
      <c r="E187" s="14"/>
      <c r="F187" s="14"/>
    </row>
    <row r="188" spans="4:6">
      <c r="D188" s="14"/>
      <c r="E188" s="14"/>
      <c r="F188" s="14"/>
    </row>
    <row r="189" spans="4:6">
      <c r="D189" s="14"/>
      <c r="E189" s="14"/>
      <c r="F189" s="14"/>
    </row>
    <row r="190" spans="4:6">
      <c r="D190" s="14"/>
      <c r="E190" s="14"/>
      <c r="F190" s="14"/>
    </row>
    <row r="191" spans="4:6">
      <c r="D191" s="14"/>
      <c r="E191" s="14"/>
      <c r="F191" s="14"/>
    </row>
    <row r="192" spans="4:6">
      <c r="D192" s="14"/>
      <c r="E192" s="14"/>
      <c r="F192" s="14"/>
    </row>
    <row r="193" spans="4:6">
      <c r="D193" s="14"/>
      <c r="E193" s="14"/>
      <c r="F193" s="14"/>
    </row>
    <row r="194" spans="4:6">
      <c r="D194" s="14"/>
      <c r="E194" s="14"/>
      <c r="F194" s="14"/>
    </row>
    <row r="195" spans="4:6">
      <c r="D195" s="14"/>
      <c r="E195" s="14"/>
      <c r="F195" s="14"/>
    </row>
    <row r="196" spans="4:6">
      <c r="D196" s="14"/>
      <c r="E196" s="14"/>
      <c r="F196" s="14"/>
    </row>
    <row r="197" spans="4:6">
      <c r="D197" s="14"/>
      <c r="E197" s="14"/>
      <c r="F197" s="14"/>
    </row>
    <row r="198" spans="4:6">
      <c r="D198" s="14"/>
      <c r="E198" s="14"/>
      <c r="F198" s="14"/>
    </row>
    <row r="199" spans="4:6">
      <c r="D199" s="14"/>
      <c r="E199" s="14"/>
      <c r="F199" s="14"/>
    </row>
    <row r="200" spans="4:6">
      <c r="D200" s="14"/>
      <c r="E200" s="14"/>
      <c r="F200" s="14"/>
    </row>
    <row r="201" spans="4:6">
      <c r="D201" s="14"/>
      <c r="E201" s="14"/>
      <c r="F201" s="14"/>
    </row>
    <row r="202" spans="4:6">
      <c r="D202" s="14"/>
      <c r="E202" s="14"/>
      <c r="F202" s="14"/>
    </row>
    <row r="203" spans="4:6">
      <c r="D203" s="14"/>
      <c r="E203" s="14"/>
      <c r="F203" s="14"/>
    </row>
    <row r="204" spans="4:6">
      <c r="D204" s="14"/>
      <c r="E204" s="14"/>
      <c r="F204" s="14"/>
    </row>
    <row r="205" spans="4:6">
      <c r="D205" s="14"/>
      <c r="E205" s="14"/>
      <c r="F205" s="14"/>
    </row>
    <row r="206" spans="4:6">
      <c r="D206" s="14"/>
      <c r="E206" s="14"/>
      <c r="F206" s="14"/>
    </row>
    <row r="207" spans="4:6">
      <c r="D207" s="14"/>
      <c r="E207" s="14"/>
      <c r="F207" s="14"/>
    </row>
    <row r="208" spans="4:6">
      <c r="D208" s="14"/>
      <c r="E208" s="14"/>
      <c r="F208" s="14"/>
    </row>
    <row r="209" spans="4:6">
      <c r="D209" s="14"/>
      <c r="E209" s="14"/>
      <c r="F209" s="14"/>
    </row>
    <row r="210" spans="4:6">
      <c r="D210" s="14"/>
      <c r="E210" s="14"/>
      <c r="F210" s="14"/>
    </row>
    <row r="211" spans="4:6">
      <c r="D211" s="14"/>
      <c r="E211" s="14"/>
      <c r="F211" s="14"/>
    </row>
    <row r="212" spans="4:6">
      <c r="D212" s="14"/>
      <c r="E212" s="14"/>
      <c r="F212" s="14"/>
    </row>
    <row r="213" spans="4:6">
      <c r="D213" s="14"/>
      <c r="E213" s="14"/>
      <c r="F213" s="14"/>
    </row>
    <row r="214" spans="4:6">
      <c r="D214" s="14"/>
      <c r="E214" s="14"/>
      <c r="F214" s="14"/>
    </row>
    <row r="215" spans="4:6">
      <c r="D215" s="14"/>
      <c r="E215" s="14"/>
      <c r="F215" s="14"/>
    </row>
    <row r="216" spans="4:6">
      <c r="D216" s="14"/>
      <c r="E216" s="14"/>
      <c r="F216" s="14"/>
    </row>
    <row r="217" spans="4:6">
      <c r="D217" s="14"/>
      <c r="E217" s="14"/>
      <c r="F217" s="14"/>
    </row>
    <row r="218" spans="4:6">
      <c r="D218" s="14"/>
      <c r="E218" s="14"/>
      <c r="F218" s="14"/>
    </row>
    <row r="219" spans="4:6">
      <c r="D219" s="14"/>
      <c r="E219" s="14"/>
      <c r="F219" s="14"/>
    </row>
    <row r="220" spans="4:6">
      <c r="D220" s="14"/>
      <c r="E220" s="14"/>
      <c r="F220" s="14"/>
    </row>
    <row r="221" spans="4:6">
      <c r="D221" s="14"/>
      <c r="E221" s="14"/>
      <c r="F221" s="14"/>
    </row>
    <row r="222" spans="4:6">
      <c r="D222" s="14"/>
      <c r="E222" s="14"/>
      <c r="F222" s="14"/>
    </row>
    <row r="223" spans="4:6">
      <c r="D223" s="14"/>
      <c r="E223" s="14"/>
      <c r="F223" s="14"/>
    </row>
    <row r="224" spans="4:6">
      <c r="D224" s="14"/>
      <c r="E224" s="14"/>
      <c r="F224" s="14"/>
    </row>
    <row r="225" spans="4:6">
      <c r="D225" s="14"/>
      <c r="E225" s="14"/>
      <c r="F225" s="14"/>
    </row>
    <row r="226" spans="4:6">
      <c r="D226" s="14"/>
      <c r="E226" s="14"/>
      <c r="F226" s="14"/>
    </row>
    <row r="227" spans="4:6">
      <c r="D227" s="14"/>
      <c r="E227" s="14"/>
      <c r="F227" s="14"/>
    </row>
    <row r="228" spans="4:6">
      <c r="D228" s="14"/>
      <c r="E228" s="14"/>
      <c r="F228" s="14"/>
    </row>
    <row r="229" spans="4:6">
      <c r="D229" s="14"/>
      <c r="E229" s="14"/>
      <c r="F229" s="14"/>
    </row>
    <row r="230" spans="4:6">
      <c r="D230" s="14"/>
      <c r="E230" s="14"/>
      <c r="F230" s="14"/>
    </row>
    <row r="231" spans="4:6">
      <c r="D231" s="14"/>
      <c r="E231" s="14"/>
      <c r="F231" s="14"/>
    </row>
    <row r="232" spans="4:6">
      <c r="D232" s="14"/>
      <c r="E232" s="14"/>
      <c r="F232" s="14"/>
    </row>
    <row r="233" spans="4:6">
      <c r="D233" s="14"/>
      <c r="E233" s="14"/>
      <c r="F233" s="14"/>
    </row>
    <row r="234" spans="4:6">
      <c r="D234" s="14"/>
      <c r="E234" s="14"/>
      <c r="F234" s="14"/>
    </row>
    <row r="235" spans="4:6">
      <c r="D235" s="14"/>
      <c r="E235" s="14"/>
      <c r="F235" s="14"/>
    </row>
    <row r="236" spans="4:6">
      <c r="D236" s="14"/>
      <c r="E236" s="14"/>
      <c r="F236" s="14"/>
    </row>
    <row r="237" spans="4:6">
      <c r="D237" s="14"/>
      <c r="E237" s="14"/>
      <c r="F237" s="14"/>
    </row>
    <row r="238" spans="4:6">
      <c r="D238" s="14"/>
      <c r="E238" s="14"/>
      <c r="F238" s="14"/>
    </row>
    <row r="239" spans="4:6">
      <c r="D239" s="14"/>
      <c r="E239" s="14"/>
      <c r="F239" s="14"/>
    </row>
    <row r="240" spans="4:6">
      <c r="D240" s="14"/>
      <c r="E240" s="14"/>
      <c r="F240" s="14"/>
    </row>
    <row r="241" spans="4:6">
      <c r="D241" s="14"/>
      <c r="E241" s="14"/>
      <c r="F241" s="14"/>
    </row>
    <row r="242" spans="4:6">
      <c r="D242" s="14"/>
      <c r="E242" s="14"/>
      <c r="F242" s="14"/>
    </row>
    <row r="243" spans="4:6">
      <c r="D243" s="14"/>
      <c r="E243" s="14"/>
      <c r="F243" s="14"/>
    </row>
    <row r="244" spans="4:6">
      <c r="D244" s="14"/>
      <c r="E244" s="14"/>
      <c r="F244" s="14"/>
    </row>
    <row r="245" spans="4:6">
      <c r="D245" s="14"/>
      <c r="E245" s="14"/>
      <c r="F245" s="14"/>
    </row>
    <row r="246" spans="4:6">
      <c r="D246" s="14"/>
      <c r="E246" s="14"/>
      <c r="F246" s="14"/>
    </row>
    <row r="247" spans="4:6">
      <c r="D247" s="14"/>
      <c r="E247" s="14"/>
      <c r="F247" s="14"/>
    </row>
    <row r="248" spans="4:6">
      <c r="D248" s="14"/>
      <c r="E248" s="14"/>
      <c r="F248" s="14"/>
    </row>
    <row r="249" spans="4:6">
      <c r="D249" s="14"/>
      <c r="E249" s="14"/>
      <c r="F249" s="14"/>
    </row>
    <row r="250" spans="4:6">
      <c r="D250" s="14"/>
      <c r="E250" s="14"/>
      <c r="F250" s="14"/>
    </row>
    <row r="251" spans="4:6">
      <c r="D251" s="14"/>
      <c r="E251" s="14"/>
      <c r="F251" s="14"/>
    </row>
    <row r="252" spans="4:6">
      <c r="D252" s="14"/>
      <c r="E252" s="14"/>
      <c r="F252" s="14"/>
    </row>
    <row r="253" spans="4:6">
      <c r="D253" s="14"/>
      <c r="E253" s="14"/>
      <c r="F253" s="14"/>
    </row>
    <row r="254" spans="4:6">
      <c r="D254" s="14"/>
      <c r="E254" s="14"/>
      <c r="F254" s="14"/>
    </row>
    <row r="255" spans="4:6">
      <c r="D255" s="14"/>
      <c r="E255" s="14"/>
      <c r="F255" s="14"/>
    </row>
    <row r="256" spans="4:6">
      <c r="D256" s="14"/>
      <c r="E256" s="14"/>
      <c r="F256" s="14"/>
    </row>
    <row r="257" spans="4:6">
      <c r="D257" s="14"/>
      <c r="E257" s="14"/>
      <c r="F257" s="14"/>
    </row>
    <row r="258" spans="4:6">
      <c r="D258" s="14"/>
      <c r="E258" s="14"/>
      <c r="F258" s="14"/>
    </row>
    <row r="259" spans="4:6">
      <c r="D259" s="14"/>
      <c r="E259" s="14"/>
      <c r="F259" s="14"/>
    </row>
    <row r="260" spans="4:6">
      <c r="D260" s="14"/>
      <c r="E260" s="14"/>
      <c r="F260" s="14"/>
    </row>
    <row r="261" spans="4:6">
      <c r="D261" s="14"/>
      <c r="E261" s="14"/>
      <c r="F261" s="14"/>
    </row>
    <row r="262" spans="4:6">
      <c r="D262" s="14"/>
      <c r="E262" s="14"/>
      <c r="F262" s="14"/>
    </row>
    <row r="263" spans="4:6">
      <c r="D263" s="14"/>
      <c r="E263" s="14"/>
      <c r="F263" s="14"/>
    </row>
    <row r="264" spans="4:6">
      <c r="D264" s="14"/>
      <c r="E264" s="14"/>
      <c r="F264" s="14"/>
    </row>
    <row r="265" spans="4:6">
      <c r="D265" s="14"/>
      <c r="E265" s="14"/>
      <c r="F265" s="14"/>
    </row>
    <row r="266" spans="4:6">
      <c r="D266" s="14"/>
      <c r="E266" s="14"/>
      <c r="F266" s="14"/>
    </row>
    <row r="267" spans="4:6">
      <c r="D267" s="14"/>
      <c r="E267" s="14"/>
      <c r="F267" s="14"/>
    </row>
    <row r="268" spans="4:6">
      <c r="D268" s="14"/>
      <c r="E268" s="14"/>
      <c r="F268" s="14"/>
    </row>
    <row r="269" spans="4:6">
      <c r="D269" s="14"/>
      <c r="E269" s="14"/>
      <c r="F269" s="14"/>
    </row>
    <row r="270" spans="4:6">
      <c r="D270" s="14"/>
      <c r="E270" s="14"/>
      <c r="F270" s="14"/>
    </row>
    <row r="271" spans="4:6">
      <c r="D271" s="14"/>
      <c r="E271" s="14"/>
      <c r="F271" s="14"/>
    </row>
    <row r="272" spans="4:6">
      <c r="D272" s="14"/>
      <c r="E272" s="14"/>
      <c r="F272" s="14"/>
    </row>
    <row r="273" spans="4:6">
      <c r="D273" s="14"/>
      <c r="E273" s="14"/>
      <c r="F273" s="14"/>
    </row>
    <row r="274" spans="4:6">
      <c r="D274" s="14"/>
      <c r="E274" s="14"/>
      <c r="F274" s="14"/>
    </row>
    <row r="275" spans="4:6">
      <c r="D275" s="14"/>
      <c r="E275" s="14"/>
      <c r="F275" s="14"/>
    </row>
    <row r="276" spans="4:6">
      <c r="D276" s="14"/>
      <c r="E276" s="14"/>
      <c r="F276" s="14"/>
    </row>
    <row r="277" spans="4:6">
      <c r="D277" s="14"/>
      <c r="E277" s="14"/>
      <c r="F277" s="14"/>
    </row>
    <row r="278" spans="4:6">
      <c r="D278" s="14"/>
      <c r="E278" s="14"/>
      <c r="F278" s="14"/>
    </row>
    <row r="279" spans="4:6">
      <c r="D279" s="14"/>
      <c r="E279" s="14"/>
      <c r="F279" s="14"/>
    </row>
    <row r="280" spans="4:6">
      <c r="D280" s="14"/>
      <c r="E280" s="14"/>
      <c r="F280" s="14"/>
    </row>
    <row r="281" spans="4:6">
      <c r="D281" s="14"/>
      <c r="E281" s="14"/>
      <c r="F281" s="14"/>
    </row>
    <row r="282" spans="4:6">
      <c r="D282" s="14"/>
      <c r="E282" s="14"/>
      <c r="F282" s="14"/>
    </row>
    <row r="283" spans="4:6">
      <c r="D283" s="14"/>
      <c r="E283" s="14"/>
      <c r="F283" s="14"/>
    </row>
    <row r="284" spans="4:6">
      <c r="D284" s="14"/>
      <c r="E284" s="14"/>
      <c r="F284" s="14"/>
    </row>
    <row r="285" spans="4:6">
      <c r="D285" s="14"/>
      <c r="E285" s="14"/>
      <c r="F285" s="14"/>
    </row>
    <row r="286" spans="4:6">
      <c r="D286" s="14"/>
      <c r="E286" s="14"/>
      <c r="F286" s="14"/>
    </row>
    <row r="287" spans="4:6">
      <c r="D287" s="14"/>
      <c r="E287" s="14"/>
      <c r="F287" s="14"/>
    </row>
    <row r="288" spans="4:6">
      <c r="D288" s="14"/>
      <c r="E288" s="14"/>
      <c r="F288" s="14"/>
    </row>
    <row r="289" spans="4:6">
      <c r="D289" s="14"/>
      <c r="E289" s="14"/>
      <c r="F289" s="14"/>
    </row>
    <row r="290" spans="4:6">
      <c r="D290" s="14"/>
      <c r="E290" s="14"/>
      <c r="F290" s="14"/>
    </row>
    <row r="291" spans="4:6">
      <c r="D291" s="14"/>
      <c r="E291" s="14"/>
      <c r="F291" s="14"/>
    </row>
    <row r="292" spans="4:6">
      <c r="D292" s="14"/>
      <c r="E292" s="14"/>
      <c r="F292" s="14"/>
    </row>
    <row r="293" spans="4:6">
      <c r="D293" s="14"/>
      <c r="E293" s="14"/>
      <c r="F293" s="14"/>
    </row>
    <row r="294" spans="4:6">
      <c r="D294" s="14"/>
      <c r="E294" s="14"/>
      <c r="F294" s="14"/>
    </row>
    <row r="295" spans="4:6">
      <c r="D295" s="14"/>
      <c r="E295" s="14"/>
      <c r="F295" s="14"/>
    </row>
    <row r="296" spans="4:6">
      <c r="D296" s="14"/>
      <c r="E296" s="14"/>
      <c r="F296" s="14"/>
    </row>
    <row r="297" spans="4:6">
      <c r="D297" s="14"/>
      <c r="E297" s="14"/>
      <c r="F297" s="14"/>
    </row>
    <row r="298" spans="4:6">
      <c r="D298" s="14"/>
      <c r="E298" s="14"/>
      <c r="F298" s="14"/>
    </row>
    <row r="299" spans="4:6">
      <c r="D299" s="14"/>
      <c r="E299" s="14"/>
      <c r="F299" s="14"/>
    </row>
    <row r="300" spans="4:6">
      <c r="D300" s="14"/>
      <c r="E300" s="14"/>
      <c r="F300" s="14"/>
    </row>
    <row r="301" spans="4:6">
      <c r="D301" s="14"/>
      <c r="E301" s="14"/>
      <c r="F301" s="14"/>
    </row>
    <row r="302" spans="4:6">
      <c r="D302" s="14"/>
      <c r="E302" s="14"/>
      <c r="F302" s="14"/>
    </row>
    <row r="303" spans="4:6">
      <c r="D303" s="14"/>
      <c r="E303" s="14"/>
      <c r="F303" s="14"/>
    </row>
    <row r="304" spans="4:6">
      <c r="D304" s="14"/>
      <c r="E304" s="14"/>
      <c r="F304" s="14"/>
    </row>
    <row r="305" spans="4:6">
      <c r="D305" s="14"/>
      <c r="E305" s="14"/>
      <c r="F305" s="14"/>
    </row>
    <row r="306" spans="4:6">
      <c r="D306" s="14"/>
      <c r="E306" s="14"/>
      <c r="F306" s="14"/>
    </row>
    <row r="307" spans="4:6">
      <c r="D307" s="14"/>
      <c r="E307" s="14"/>
      <c r="F307" s="14"/>
    </row>
    <row r="308" spans="4:6">
      <c r="D308" s="14"/>
      <c r="E308" s="14"/>
      <c r="F308" s="14"/>
    </row>
    <row r="309" spans="4:6">
      <c r="D309" s="14"/>
      <c r="E309" s="14"/>
      <c r="F309" s="14"/>
    </row>
    <row r="310" spans="4:6">
      <c r="D310" s="14"/>
      <c r="E310" s="14"/>
      <c r="F310" s="14"/>
    </row>
    <row r="311" spans="4:6">
      <c r="D311" s="14"/>
      <c r="E311" s="14"/>
      <c r="F311" s="14"/>
    </row>
    <row r="312" spans="4:6">
      <c r="D312" s="14"/>
      <c r="E312" s="14"/>
      <c r="F312" s="14"/>
    </row>
    <row r="313" spans="4:6">
      <c r="D313" s="14"/>
      <c r="E313" s="14"/>
      <c r="F313" s="14"/>
    </row>
    <row r="314" spans="4:6">
      <c r="D314" s="14"/>
      <c r="E314" s="14"/>
      <c r="F314" s="14"/>
    </row>
    <row r="315" spans="4:6">
      <c r="D315" s="14"/>
      <c r="E315" s="14"/>
      <c r="F315" s="14"/>
    </row>
    <row r="316" spans="4:6">
      <c r="D316" s="14"/>
      <c r="E316" s="14"/>
      <c r="F316" s="14"/>
    </row>
    <row r="317" spans="4:6">
      <c r="D317" s="14"/>
      <c r="E317" s="14"/>
      <c r="F317" s="14"/>
    </row>
    <row r="318" spans="4:6">
      <c r="D318" s="14"/>
      <c r="E318" s="14"/>
      <c r="F318" s="14"/>
    </row>
    <row r="319" spans="4:6">
      <c r="D319" s="14"/>
      <c r="E319" s="14"/>
      <c r="F319" s="14"/>
    </row>
    <row r="320" spans="4:6">
      <c r="D320" s="14"/>
      <c r="E320" s="14"/>
      <c r="F320" s="14"/>
    </row>
    <row r="321" spans="4:6">
      <c r="D321" s="14"/>
      <c r="E321" s="14"/>
      <c r="F321" s="14"/>
    </row>
    <row r="322" spans="4:6">
      <c r="D322" s="14"/>
      <c r="E322" s="14"/>
      <c r="F322" s="14"/>
    </row>
    <row r="323" spans="4:6">
      <c r="D323" s="14"/>
      <c r="E323" s="14"/>
      <c r="F323" s="14"/>
    </row>
    <row r="324" spans="4:6">
      <c r="D324" s="14"/>
      <c r="E324" s="14"/>
      <c r="F324" s="14"/>
    </row>
    <row r="325" spans="4:6">
      <c r="D325" s="14"/>
      <c r="E325" s="14"/>
      <c r="F325" s="14"/>
    </row>
    <row r="326" spans="4:6">
      <c r="D326" s="14"/>
      <c r="E326" s="14"/>
      <c r="F326" s="14"/>
    </row>
    <row r="327" spans="4:6">
      <c r="D327" s="14"/>
      <c r="E327" s="14"/>
      <c r="F327" s="14"/>
    </row>
    <row r="328" spans="4:6">
      <c r="D328" s="14"/>
      <c r="E328" s="14"/>
      <c r="F328" s="14"/>
    </row>
    <row r="329" spans="4:6">
      <c r="D329" s="14"/>
      <c r="E329" s="14"/>
      <c r="F329" s="14"/>
    </row>
    <row r="330" spans="4:6">
      <c r="D330" s="14"/>
      <c r="E330" s="14"/>
      <c r="F330" s="14"/>
    </row>
    <row r="331" spans="4:6">
      <c r="D331" s="14"/>
      <c r="E331" s="14"/>
      <c r="F331" s="14"/>
    </row>
    <row r="332" spans="4:6">
      <c r="D332" s="14"/>
      <c r="E332" s="14"/>
      <c r="F332" s="14"/>
    </row>
    <row r="333" spans="4:6">
      <c r="D333" s="14"/>
      <c r="E333" s="14"/>
      <c r="F333" s="14"/>
    </row>
    <row r="334" spans="4:6">
      <c r="D334" s="14"/>
      <c r="E334" s="14"/>
      <c r="F334" s="14"/>
    </row>
    <row r="335" spans="4:6">
      <c r="D335" s="14"/>
      <c r="E335" s="14"/>
      <c r="F335" s="14"/>
    </row>
    <row r="336" spans="4:6">
      <c r="D336" s="14"/>
      <c r="E336" s="14"/>
      <c r="F336" s="14"/>
    </row>
    <row r="337" spans="4:6">
      <c r="D337" s="14"/>
      <c r="E337" s="14"/>
      <c r="F337" s="14"/>
    </row>
    <row r="338" spans="4:6">
      <c r="D338" s="14"/>
      <c r="E338" s="14"/>
      <c r="F338" s="14"/>
    </row>
    <row r="339" spans="4:6">
      <c r="D339" s="14"/>
      <c r="E339" s="14"/>
      <c r="F339" s="14"/>
    </row>
    <row r="340" spans="4:6">
      <c r="D340" s="14"/>
      <c r="E340" s="14"/>
      <c r="F340" s="14"/>
    </row>
    <row r="341" spans="4:6">
      <c r="D341" s="14"/>
      <c r="E341" s="14"/>
      <c r="F341" s="14"/>
    </row>
    <row r="342" spans="4:6">
      <c r="D342" s="14"/>
      <c r="E342" s="14"/>
      <c r="F342" s="14"/>
    </row>
    <row r="343" spans="4:6">
      <c r="D343" s="14"/>
      <c r="E343" s="14"/>
      <c r="F343" s="14"/>
    </row>
    <row r="344" spans="4:6">
      <c r="D344" s="14"/>
      <c r="E344" s="14"/>
      <c r="F344" s="14"/>
    </row>
    <row r="345" spans="4:6">
      <c r="D345" s="14"/>
      <c r="E345" s="14"/>
      <c r="F345" s="14"/>
    </row>
    <row r="346" spans="4:6">
      <c r="D346" s="14"/>
      <c r="E346" s="14"/>
      <c r="F346" s="14"/>
    </row>
    <row r="347" spans="4:6">
      <c r="D347" s="14"/>
      <c r="E347" s="14"/>
      <c r="F347" s="14"/>
    </row>
    <row r="348" spans="4:6">
      <c r="D348" s="14"/>
      <c r="E348" s="14"/>
      <c r="F348" s="14"/>
    </row>
    <row r="349" spans="4:6">
      <c r="D349" s="14"/>
      <c r="E349" s="14"/>
      <c r="F349" s="14"/>
    </row>
    <row r="350" spans="4:6">
      <c r="D350" s="14"/>
      <c r="E350" s="14"/>
      <c r="F350" s="14"/>
    </row>
    <row r="351" spans="4:6">
      <c r="D351" s="14"/>
      <c r="E351" s="14"/>
      <c r="F351" s="14"/>
    </row>
    <row r="352" spans="4:6">
      <c r="D352" s="14"/>
      <c r="E352" s="14"/>
      <c r="F352" s="14"/>
    </row>
    <row r="353" spans="2:6">
      <c r="D353" s="14"/>
      <c r="E353" s="14"/>
      <c r="F353" s="14"/>
    </row>
    <row r="354" spans="2:6">
      <c r="D354" s="14"/>
      <c r="E354" s="14"/>
      <c r="F354" s="14"/>
    </row>
    <row r="355" spans="2:6">
      <c r="D355" s="14"/>
      <c r="E355" s="14"/>
      <c r="F355" s="14"/>
    </row>
    <row r="356" spans="2:6">
      <c r="D356" s="14"/>
      <c r="E356" s="14"/>
      <c r="F356" s="14"/>
    </row>
    <row r="357" spans="2:6">
      <c r="D357" s="14"/>
      <c r="E357" s="14"/>
      <c r="F357" s="14"/>
    </row>
    <row r="358" spans="2:6">
      <c r="D358" s="14"/>
      <c r="E358" s="14"/>
      <c r="F358" s="14"/>
    </row>
    <row r="359" spans="2:6">
      <c r="D359" s="14"/>
      <c r="E359" s="14"/>
      <c r="F359" s="14"/>
    </row>
    <row r="360" spans="2:6">
      <c r="D360" s="14"/>
      <c r="E360" s="14"/>
      <c r="F360" s="14"/>
    </row>
    <row r="361" spans="2:6">
      <c r="D361" s="14"/>
      <c r="E361" s="14"/>
      <c r="F361" s="14"/>
    </row>
    <row r="362" spans="2:6">
      <c r="D362" s="14"/>
      <c r="E362" s="14"/>
      <c r="F362" s="14"/>
    </row>
    <row r="363" spans="2:6">
      <c r="D363" s="14"/>
      <c r="E363" s="14"/>
      <c r="F363" s="14"/>
    </row>
    <row r="364" spans="2:6">
      <c r="D364" s="14"/>
      <c r="E364" s="14"/>
      <c r="F364" s="14"/>
    </row>
    <row r="365" spans="2:6">
      <c r="D365" s="14"/>
      <c r="E365" s="14"/>
      <c r="F365" s="14"/>
    </row>
    <row r="366" spans="2:6">
      <c r="D366" s="14"/>
      <c r="E366" s="14"/>
      <c r="F366" s="14"/>
    </row>
    <row r="367" spans="2:6">
      <c r="B367" s="14"/>
      <c r="D367" s="14"/>
      <c r="E367" s="14"/>
      <c r="F367" s="14"/>
    </row>
    <row r="368" spans="2:6">
      <c r="B368" s="14"/>
      <c r="D368" s="14"/>
      <c r="E368" s="14"/>
      <c r="F368" s="14"/>
    </row>
    <row r="369" spans="2:6">
      <c r="B369" s="17"/>
      <c r="D369" s="14"/>
      <c r="E369" s="14"/>
      <c r="F369" s="14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5" width="10.7109375" style="13" customWidth="1"/>
    <col min="6" max="13" width="10.7109375" style="14" customWidth="1"/>
    <col min="14" max="14" width="14.7109375" style="14" customWidth="1"/>
    <col min="15" max="15" width="11.7109375" style="14" customWidth="1"/>
    <col min="16" max="16" width="14.7109375" style="14" customWidth="1"/>
    <col min="17" max="19" width="10.7109375" style="14" customWidth="1"/>
    <col min="20" max="20" width="7.5703125" style="14" customWidth="1"/>
    <col min="21" max="21" width="6.7109375" style="14" customWidth="1"/>
    <col min="22" max="22" width="7.7109375" style="14" customWidth="1"/>
    <col min="23" max="23" width="7.140625" style="14" customWidth="1"/>
    <col min="24" max="24" width="6" style="14" customWidth="1"/>
    <col min="25" max="25" width="7.85546875" style="14" customWidth="1"/>
    <col min="26" max="26" width="8.140625" style="14" customWidth="1"/>
    <col min="27" max="27" width="6.28515625" style="14" customWidth="1"/>
    <col min="28" max="28" width="8" style="14" customWidth="1"/>
    <col min="29" max="29" width="8.7109375" style="14" customWidth="1"/>
    <col min="30" max="30" width="10" style="14" customWidth="1"/>
    <col min="31" max="31" width="9.5703125" style="14" customWidth="1"/>
    <col min="32" max="32" width="6.140625" style="14" customWidth="1"/>
    <col min="33" max="34" width="5.7109375" style="14" customWidth="1"/>
    <col min="35" max="35" width="6.85546875" style="14" customWidth="1"/>
    <col min="36" max="36" width="6.42578125" style="14" customWidth="1"/>
    <col min="37" max="37" width="6.7109375" style="14" customWidth="1"/>
    <col min="38" max="38" width="7.28515625" style="14" customWidth="1"/>
    <col min="39" max="50" width="5.7109375" style="14" customWidth="1"/>
    <col min="51" max="16384" width="9.140625" style="14"/>
  </cols>
  <sheetData>
    <row r="1" spans="2:81">
      <c r="B1" s="2" t="s">
        <v>0</v>
      </c>
      <c r="C1" t="s">
        <v>195</v>
      </c>
    </row>
    <row r="2" spans="2:81">
      <c r="B2" s="2" t="s">
        <v>1</v>
      </c>
    </row>
    <row r="3" spans="2:81">
      <c r="B3" s="2" t="s">
        <v>2</v>
      </c>
      <c r="C3" t="s">
        <v>196</v>
      </c>
    </row>
    <row r="4" spans="2:81">
      <c r="B4" s="2" t="s">
        <v>3</v>
      </c>
    </row>
    <row r="6" spans="2:81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2"/>
    </row>
    <row r="7" spans="2:81" ht="26.25" customHeight="1">
      <c r="B7" s="110" t="s">
        <v>87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2"/>
    </row>
    <row r="8" spans="2:81" s="17" customFormat="1" ht="63">
      <c r="B8" s="4" t="s">
        <v>94</v>
      </c>
      <c r="C8" s="26" t="s">
        <v>47</v>
      </c>
      <c r="D8" s="26" t="s">
        <v>135</v>
      </c>
      <c r="E8" s="26" t="s">
        <v>48</v>
      </c>
      <c r="F8" s="26" t="s">
        <v>82</v>
      </c>
      <c r="G8" s="26" t="s">
        <v>49</v>
      </c>
      <c r="H8" s="26" t="s">
        <v>50</v>
      </c>
      <c r="I8" s="26" t="s">
        <v>69</v>
      </c>
      <c r="J8" s="26" t="s">
        <v>70</v>
      </c>
      <c r="K8" s="26" t="s">
        <v>51</v>
      </c>
      <c r="L8" s="26" t="s">
        <v>52</v>
      </c>
      <c r="M8" s="27" t="s">
        <v>53</v>
      </c>
      <c r="N8" s="27" t="s">
        <v>185</v>
      </c>
      <c r="O8" s="26" t="s">
        <v>186</v>
      </c>
      <c r="P8" s="26" t="s">
        <v>5</v>
      </c>
      <c r="Q8" s="26" t="s">
        <v>71</v>
      </c>
      <c r="R8" s="26" t="s">
        <v>55</v>
      </c>
      <c r="S8" s="34" t="s">
        <v>181</v>
      </c>
      <c r="U8" s="14"/>
      <c r="BZ8" s="14"/>
    </row>
    <row r="9" spans="2:81" s="17" customFormat="1" ht="19.5" customHeight="1">
      <c r="B9" s="18"/>
      <c r="C9" s="29"/>
      <c r="D9" s="19"/>
      <c r="E9" s="19"/>
      <c r="F9" s="29"/>
      <c r="G9" s="29"/>
      <c r="H9" s="29"/>
      <c r="I9" s="29" t="s">
        <v>72</v>
      </c>
      <c r="J9" s="29" t="s">
        <v>73</v>
      </c>
      <c r="K9" s="29"/>
      <c r="L9" s="29" t="s">
        <v>7</v>
      </c>
      <c r="M9" s="29" t="s">
        <v>7</v>
      </c>
      <c r="N9" s="29" t="s">
        <v>182</v>
      </c>
      <c r="O9" s="29"/>
      <c r="P9" s="29" t="s">
        <v>6</v>
      </c>
      <c r="Q9" s="29" t="s">
        <v>7</v>
      </c>
      <c r="R9" s="29" t="s">
        <v>7</v>
      </c>
      <c r="S9" s="30" t="s">
        <v>7</v>
      </c>
      <c r="BZ9" s="14"/>
    </row>
    <row r="10" spans="2:81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32" t="s">
        <v>83</v>
      </c>
      <c r="S10" s="32" t="s">
        <v>84</v>
      </c>
      <c r="T10" s="33"/>
      <c r="BZ10" s="14"/>
    </row>
    <row r="11" spans="2:81" s="21" customFormat="1" ht="18" customHeight="1">
      <c r="B11" s="22" t="s">
        <v>136</v>
      </c>
      <c r="C11" s="6"/>
      <c r="D11" s="6"/>
      <c r="E11" s="6"/>
      <c r="F11" s="6"/>
      <c r="G11" s="6"/>
      <c r="H11" s="6"/>
      <c r="I11" s="6"/>
      <c r="J11" s="73">
        <v>4.6399999999999997</v>
      </c>
      <c r="K11" s="6"/>
      <c r="L11" s="6"/>
      <c r="M11" s="74">
        <v>2.35E-2</v>
      </c>
      <c r="N11" s="73">
        <v>204740223.71000001</v>
      </c>
      <c r="O11" s="6"/>
      <c r="P11" s="73">
        <v>219826.62606188667</v>
      </c>
      <c r="Q11" s="6"/>
      <c r="R11" s="74">
        <v>1</v>
      </c>
      <c r="S11" s="74">
        <v>9.1999999999999998E-3</v>
      </c>
      <c r="T11" s="33"/>
      <c r="BZ11" s="14"/>
      <c r="CC11" s="14"/>
    </row>
    <row r="12" spans="2:81">
      <c r="B12" s="77" t="s">
        <v>203</v>
      </c>
      <c r="C12" s="14"/>
      <c r="D12" s="14"/>
      <c r="E12" s="14"/>
      <c r="J12" s="79">
        <v>4.6399999999999997</v>
      </c>
      <c r="M12" s="78">
        <v>2.35E-2</v>
      </c>
      <c r="N12" s="79">
        <v>204740223.71000001</v>
      </c>
      <c r="P12" s="79">
        <v>219826.62606188667</v>
      </c>
      <c r="R12" s="78">
        <v>1</v>
      </c>
      <c r="S12" s="78">
        <v>9.1999999999999998E-3</v>
      </c>
    </row>
    <row r="13" spans="2:81">
      <c r="B13" s="77" t="s">
        <v>3215</v>
      </c>
      <c r="C13" s="14"/>
      <c r="D13" s="14"/>
      <c r="E13" s="14"/>
      <c r="J13" s="79">
        <v>9.4700000000000006</v>
      </c>
      <c r="M13" s="78">
        <v>7.1000000000000004E-3</v>
      </c>
      <c r="N13" s="79">
        <v>49965731.399999999</v>
      </c>
      <c r="P13" s="79">
        <v>60586.878459387677</v>
      </c>
      <c r="R13" s="78">
        <v>0.27560000000000001</v>
      </c>
      <c r="S13" s="78">
        <v>2.5000000000000001E-3</v>
      </c>
    </row>
    <row r="14" spans="2:81">
      <c r="B14" t="s">
        <v>3219</v>
      </c>
      <c r="C14" t="s">
        <v>3220</v>
      </c>
      <c r="D14" t="s">
        <v>121</v>
      </c>
      <c r="E14" t="s">
        <v>3221</v>
      </c>
      <c r="F14" t="s">
        <v>1013</v>
      </c>
      <c r="G14" t="s">
        <v>208</v>
      </c>
      <c r="H14" t="s">
        <v>209</v>
      </c>
      <c r="I14" t="s">
        <v>3222</v>
      </c>
      <c r="J14" s="75">
        <v>1.01</v>
      </c>
      <c r="K14" t="s">
        <v>100</v>
      </c>
      <c r="L14" s="76">
        <v>2.9499999999999998E-2</v>
      </c>
      <c r="M14" s="76">
        <v>-1.6899999999999998E-2</v>
      </c>
      <c r="N14" s="75">
        <v>484984.92</v>
      </c>
      <c r="O14" s="75">
        <v>108.57</v>
      </c>
      <c r="P14" s="75">
        <v>526.54812764400003</v>
      </c>
      <c r="Q14" s="76">
        <v>1.15E-2</v>
      </c>
      <c r="R14" s="76">
        <v>2.3999999999999998E-3</v>
      </c>
      <c r="S14" s="76">
        <v>0</v>
      </c>
    </row>
    <row r="15" spans="2:81">
      <c r="B15" t="s">
        <v>3223</v>
      </c>
      <c r="C15" t="s">
        <v>3224</v>
      </c>
      <c r="D15" t="s">
        <v>121</v>
      </c>
      <c r="E15" t="s">
        <v>469</v>
      </c>
      <c r="F15" t="s">
        <v>470</v>
      </c>
      <c r="G15" t="s">
        <v>208</v>
      </c>
      <c r="H15" t="s">
        <v>209</v>
      </c>
      <c r="I15" t="s">
        <v>3225</v>
      </c>
      <c r="J15" s="75">
        <v>11.15</v>
      </c>
      <c r="K15" t="s">
        <v>100</v>
      </c>
      <c r="L15" s="76">
        <v>4.1000000000000002E-2</v>
      </c>
      <c r="M15" s="76">
        <v>9.7999999999999997E-3</v>
      </c>
      <c r="N15" s="75">
        <v>29250003.620000001</v>
      </c>
      <c r="O15" s="75">
        <v>151.19</v>
      </c>
      <c r="P15" s="75">
        <v>44223.080473078</v>
      </c>
      <c r="Q15" s="76">
        <v>7.4999999999999997E-3</v>
      </c>
      <c r="R15" s="76">
        <v>0.20119999999999999</v>
      </c>
      <c r="S15" s="76">
        <v>1.9E-3</v>
      </c>
    </row>
    <row r="16" spans="2:81">
      <c r="B16" t="s">
        <v>3226</v>
      </c>
      <c r="C16" t="s">
        <v>3227</v>
      </c>
      <c r="D16" t="s">
        <v>121</v>
      </c>
      <c r="E16" t="s">
        <v>3228</v>
      </c>
      <c r="F16" t="s">
        <v>977</v>
      </c>
      <c r="G16" t="s">
        <v>433</v>
      </c>
      <c r="H16" t="s">
        <v>148</v>
      </c>
      <c r="I16" t="s">
        <v>3229</v>
      </c>
      <c r="J16" s="75">
        <v>6.2</v>
      </c>
      <c r="K16" t="s">
        <v>100</v>
      </c>
      <c r="L16" s="76">
        <v>2.1399999999999999E-2</v>
      </c>
      <c r="M16" s="76">
        <v>2.0999999999999999E-3</v>
      </c>
      <c r="N16" s="75">
        <v>4126911.51</v>
      </c>
      <c r="O16" s="75">
        <v>119.68</v>
      </c>
      <c r="P16" s="75">
        <v>4939.0876951680002</v>
      </c>
      <c r="Q16" s="76">
        <v>8.9999999999999993E-3</v>
      </c>
      <c r="R16" s="76">
        <v>2.2499999999999999E-2</v>
      </c>
      <c r="S16" s="76">
        <v>2.0000000000000001E-4</v>
      </c>
    </row>
    <row r="17" spans="2:19">
      <c r="B17" t="s">
        <v>3230</v>
      </c>
      <c r="C17" t="s">
        <v>3231</v>
      </c>
      <c r="D17" t="s">
        <v>121</v>
      </c>
      <c r="E17" t="s">
        <v>3232</v>
      </c>
      <c r="F17" t="s">
        <v>503</v>
      </c>
      <c r="G17" t="s">
        <v>433</v>
      </c>
      <c r="H17" t="s">
        <v>148</v>
      </c>
      <c r="I17" t="s">
        <v>3233</v>
      </c>
      <c r="J17" s="75">
        <v>9.5</v>
      </c>
      <c r="K17" t="s">
        <v>100</v>
      </c>
      <c r="L17" s="76">
        <v>8.3000000000000001E-3</v>
      </c>
      <c r="M17" s="76">
        <v>8.5000000000000006E-3</v>
      </c>
      <c r="N17" s="75">
        <v>4519837</v>
      </c>
      <c r="O17" s="75">
        <v>103.6</v>
      </c>
      <c r="P17" s="75">
        <v>4682.5511319999996</v>
      </c>
      <c r="Q17" s="76">
        <v>1.29E-2</v>
      </c>
      <c r="R17" s="76">
        <v>2.1299999999999999E-2</v>
      </c>
      <c r="S17" s="76">
        <v>2.0000000000000001E-4</v>
      </c>
    </row>
    <row r="18" spans="2:19">
      <c r="B18" t="s">
        <v>3234</v>
      </c>
      <c r="C18" t="s">
        <v>3235</v>
      </c>
      <c r="D18" t="s">
        <v>121</v>
      </c>
      <c r="E18" t="s">
        <v>430</v>
      </c>
      <c r="F18" t="s">
        <v>417</v>
      </c>
      <c r="G18" t="s">
        <v>493</v>
      </c>
      <c r="H18" t="s">
        <v>209</v>
      </c>
      <c r="I18" t="s">
        <v>3236</v>
      </c>
      <c r="J18" s="75">
        <v>0</v>
      </c>
      <c r="K18" t="s">
        <v>100</v>
      </c>
      <c r="L18" s="76">
        <v>6.6000000000000003E-2</v>
      </c>
      <c r="M18" s="76">
        <v>0</v>
      </c>
      <c r="N18" s="75">
        <v>500000</v>
      </c>
      <c r="O18" s="75">
        <v>157.52000000000001</v>
      </c>
      <c r="P18" s="75">
        <v>787.6</v>
      </c>
      <c r="Q18" s="76">
        <v>0</v>
      </c>
      <c r="R18" s="76">
        <v>3.5999999999999999E-3</v>
      </c>
      <c r="S18" s="76">
        <v>0</v>
      </c>
    </row>
    <row r="19" spans="2:19">
      <c r="B19" t="s">
        <v>3237</v>
      </c>
      <c r="C19" t="s">
        <v>3238</v>
      </c>
      <c r="D19" t="s">
        <v>121</v>
      </c>
      <c r="E19" t="s">
        <v>3239</v>
      </c>
      <c r="F19" t="s">
        <v>828</v>
      </c>
      <c r="G19" t="s">
        <v>666</v>
      </c>
      <c r="H19" t="s">
        <v>148</v>
      </c>
      <c r="I19" t="s">
        <v>3240</v>
      </c>
      <c r="J19" s="75">
        <v>1.8</v>
      </c>
      <c r="K19" t="s">
        <v>100</v>
      </c>
      <c r="L19" s="76">
        <v>2.5000000000000001E-2</v>
      </c>
      <c r="M19" s="76">
        <v>-4.4999999999999997E-3</v>
      </c>
      <c r="N19" s="75">
        <v>807008.83</v>
      </c>
      <c r="O19" s="75">
        <v>109.2</v>
      </c>
      <c r="P19" s="75">
        <v>881.25364235999996</v>
      </c>
      <c r="Q19" s="76">
        <v>8.3000000000000001E-3</v>
      </c>
      <c r="R19" s="76">
        <v>4.0000000000000001E-3</v>
      </c>
      <c r="S19" s="76">
        <v>0</v>
      </c>
    </row>
    <row r="20" spans="2:19">
      <c r="B20" t="s">
        <v>3241</v>
      </c>
      <c r="C20" t="s">
        <v>3242</v>
      </c>
      <c r="D20" t="s">
        <v>121</v>
      </c>
      <c r="E20" t="s">
        <v>827</v>
      </c>
      <c r="F20" t="s">
        <v>828</v>
      </c>
      <c r="G20" t="s">
        <v>789</v>
      </c>
      <c r="H20" t="s">
        <v>148</v>
      </c>
      <c r="I20" t="s">
        <v>3243</v>
      </c>
      <c r="J20" s="75">
        <v>0.75</v>
      </c>
      <c r="K20" t="s">
        <v>100</v>
      </c>
      <c r="L20" s="76">
        <v>3.15E-2</v>
      </c>
      <c r="M20" s="76">
        <v>-9.7000000000000003E-3</v>
      </c>
      <c r="N20" s="75">
        <v>4174017.56</v>
      </c>
      <c r="O20" s="75">
        <v>108.93</v>
      </c>
      <c r="P20" s="75">
        <v>4546.7573281080004</v>
      </c>
      <c r="Q20" s="76">
        <v>2.4E-2</v>
      </c>
      <c r="R20" s="76">
        <v>2.07E-2</v>
      </c>
      <c r="S20" s="76">
        <v>2.0000000000000001E-4</v>
      </c>
    </row>
    <row r="21" spans="2:19">
      <c r="B21" t="s">
        <v>3244</v>
      </c>
      <c r="C21" t="s">
        <v>3245</v>
      </c>
      <c r="D21" t="s">
        <v>121</v>
      </c>
      <c r="E21" t="s">
        <v>3246</v>
      </c>
      <c r="F21" t="s">
        <v>498</v>
      </c>
      <c r="G21" t="s">
        <v>217</v>
      </c>
      <c r="H21" t="s">
        <v>218</v>
      </c>
      <c r="I21" t="s">
        <v>3247</v>
      </c>
      <c r="J21" s="75">
        <v>0</v>
      </c>
      <c r="K21" t="s">
        <v>100</v>
      </c>
      <c r="L21" s="76">
        <v>0.08</v>
      </c>
      <c r="M21" s="76">
        <v>0</v>
      </c>
      <c r="N21" s="75">
        <v>2815079.1</v>
      </c>
      <c r="O21" s="75">
        <v>9.9999999999999995E-7</v>
      </c>
      <c r="P21" s="75">
        <v>2.8150791E-5</v>
      </c>
      <c r="Q21" s="76">
        <v>2.5000000000000001E-2</v>
      </c>
      <c r="R21" s="76">
        <v>0</v>
      </c>
      <c r="S21" s="76">
        <v>0</v>
      </c>
    </row>
    <row r="22" spans="2:19">
      <c r="B22" t="s">
        <v>3248</v>
      </c>
      <c r="C22" t="s">
        <v>3249</v>
      </c>
      <c r="D22" t="s">
        <v>121</v>
      </c>
      <c r="E22" t="s">
        <v>3250</v>
      </c>
      <c r="F22" t="s">
        <v>762</v>
      </c>
      <c r="G22" t="s">
        <v>217</v>
      </c>
      <c r="H22" t="s">
        <v>218</v>
      </c>
      <c r="I22" t="s">
        <v>3251</v>
      </c>
      <c r="J22" s="75">
        <v>0</v>
      </c>
      <c r="K22" t="s">
        <v>100</v>
      </c>
      <c r="L22" s="76">
        <v>7.4499999999999997E-2</v>
      </c>
      <c r="M22" s="76">
        <v>0</v>
      </c>
      <c r="N22" s="75">
        <v>608840</v>
      </c>
      <c r="O22" s="75">
        <v>9.9999999999999995E-7</v>
      </c>
      <c r="P22" s="75">
        <v>6.0884E-6</v>
      </c>
      <c r="Q22" s="76">
        <v>1.2500000000000001E-2</v>
      </c>
      <c r="R22" s="76">
        <v>0</v>
      </c>
      <c r="S22" s="76">
        <v>0</v>
      </c>
    </row>
    <row r="23" spans="2:19">
      <c r="B23" t="s">
        <v>3252</v>
      </c>
      <c r="C23" t="s">
        <v>3253</v>
      </c>
      <c r="D23" t="s">
        <v>121</v>
      </c>
      <c r="E23" t="s">
        <v>3250</v>
      </c>
      <c r="F23" t="s">
        <v>762</v>
      </c>
      <c r="G23" t="s">
        <v>217</v>
      </c>
      <c r="H23" t="s">
        <v>218</v>
      </c>
      <c r="I23" t="s">
        <v>3254</v>
      </c>
      <c r="J23" s="75">
        <v>0</v>
      </c>
      <c r="K23" t="s">
        <v>100</v>
      </c>
      <c r="L23" s="76">
        <v>7.4999999999999997E-2</v>
      </c>
      <c r="M23" s="76">
        <v>0</v>
      </c>
      <c r="N23" s="75">
        <v>475854.14</v>
      </c>
      <c r="O23" s="75">
        <v>9.9999999999999995E-7</v>
      </c>
      <c r="P23" s="75">
        <v>4.7585413999999997E-6</v>
      </c>
      <c r="Q23" s="76">
        <v>8.3000000000000001E-3</v>
      </c>
      <c r="R23" s="76">
        <v>0</v>
      </c>
      <c r="S23" s="76">
        <v>0</v>
      </c>
    </row>
    <row r="24" spans="2:19">
      <c r="B24" t="s">
        <v>3255</v>
      </c>
      <c r="C24" t="s">
        <v>3256</v>
      </c>
      <c r="D24" t="s">
        <v>121</v>
      </c>
      <c r="E24" t="s">
        <v>3250</v>
      </c>
      <c r="F24" t="s">
        <v>762</v>
      </c>
      <c r="G24" t="s">
        <v>217</v>
      </c>
      <c r="H24" t="s">
        <v>218</v>
      </c>
      <c r="J24" s="75">
        <v>0</v>
      </c>
      <c r="K24" t="s">
        <v>100</v>
      </c>
      <c r="L24" s="76">
        <v>7.4999999999999997E-2</v>
      </c>
      <c r="M24" s="76">
        <v>0</v>
      </c>
      <c r="N24" s="75">
        <v>158617.87</v>
      </c>
      <c r="O24" s="75">
        <v>9.9999999999999995E-7</v>
      </c>
      <c r="P24" s="75">
        <v>1.5861787E-6</v>
      </c>
      <c r="Q24" s="76">
        <v>0</v>
      </c>
      <c r="R24" s="76">
        <v>0</v>
      </c>
      <c r="S24" s="76">
        <v>0</v>
      </c>
    </row>
    <row r="25" spans="2:19">
      <c r="B25" t="s">
        <v>3257</v>
      </c>
      <c r="C25" t="s">
        <v>3258</v>
      </c>
      <c r="D25" t="s">
        <v>121</v>
      </c>
      <c r="E25" t="s">
        <v>3259</v>
      </c>
      <c r="F25" t="s">
        <v>498</v>
      </c>
      <c r="G25" t="s">
        <v>217</v>
      </c>
      <c r="H25" t="s">
        <v>218</v>
      </c>
      <c r="I25" t="s">
        <v>3243</v>
      </c>
      <c r="J25" s="75">
        <v>0</v>
      </c>
      <c r="K25" t="s">
        <v>100</v>
      </c>
      <c r="L25" s="76">
        <v>6.4000000000000001E-2</v>
      </c>
      <c r="M25" s="76">
        <v>0</v>
      </c>
      <c r="N25" s="75">
        <v>2000000</v>
      </c>
      <c r="O25" s="75">
        <v>9.9999999999999995E-7</v>
      </c>
      <c r="P25" s="75">
        <v>2.0000000000000002E-5</v>
      </c>
      <c r="Q25" s="76">
        <v>1.3299999999999999E-2</v>
      </c>
      <c r="R25" s="76">
        <v>0</v>
      </c>
      <c r="S25" s="76">
        <v>0</v>
      </c>
    </row>
    <row r="26" spans="2:19">
      <c r="B26" t="s">
        <v>3260</v>
      </c>
      <c r="C26" t="s">
        <v>3261</v>
      </c>
      <c r="D26" t="s">
        <v>121</v>
      </c>
      <c r="E26" t="s">
        <v>3262</v>
      </c>
      <c r="F26" t="s">
        <v>470</v>
      </c>
      <c r="G26" t="s">
        <v>217</v>
      </c>
      <c r="H26" t="s">
        <v>218</v>
      </c>
      <c r="I26" t="s">
        <v>3243</v>
      </c>
      <c r="J26" s="75">
        <v>0</v>
      </c>
      <c r="K26" t="s">
        <v>100</v>
      </c>
      <c r="L26" s="76">
        <v>7.3999999999999996E-2</v>
      </c>
      <c r="M26" s="76">
        <v>0</v>
      </c>
      <c r="N26" s="75">
        <v>44576.85</v>
      </c>
      <c r="O26" s="75">
        <v>9.9999999999999995E-7</v>
      </c>
      <c r="P26" s="75">
        <v>4.4576850000000001E-7</v>
      </c>
      <c r="Q26" s="76">
        <v>0</v>
      </c>
      <c r="R26" s="76">
        <v>0</v>
      </c>
      <c r="S26" s="76">
        <v>0</v>
      </c>
    </row>
    <row r="27" spans="2:19">
      <c r="B27" s="77" t="s">
        <v>3216</v>
      </c>
      <c r="C27" s="14"/>
      <c r="D27" s="14"/>
      <c r="E27" s="14"/>
      <c r="J27" s="79">
        <v>2.87</v>
      </c>
      <c r="M27" s="78">
        <v>2.9600000000000001E-2</v>
      </c>
      <c r="N27" s="79">
        <v>153524492.31</v>
      </c>
      <c r="P27" s="79">
        <v>155248.30960249901</v>
      </c>
      <c r="R27" s="78">
        <v>0.70620000000000005</v>
      </c>
      <c r="S27" s="78">
        <v>6.4999999999999997E-3</v>
      </c>
    </row>
    <row r="28" spans="2:19">
      <c r="B28" t="s">
        <v>3263</v>
      </c>
      <c r="C28" t="s">
        <v>3264</v>
      </c>
      <c r="D28" t="s">
        <v>121</v>
      </c>
      <c r="E28" t="s">
        <v>3228</v>
      </c>
      <c r="F28" t="s">
        <v>977</v>
      </c>
      <c r="G28" t="s">
        <v>433</v>
      </c>
      <c r="H28" t="s">
        <v>148</v>
      </c>
      <c r="I28" t="s">
        <v>3229</v>
      </c>
      <c r="J28" s="75">
        <v>5.72</v>
      </c>
      <c r="K28" t="s">
        <v>100</v>
      </c>
      <c r="L28" s="76">
        <v>3.7400000000000003E-2</v>
      </c>
      <c r="M28" s="76">
        <v>2.8000000000000001E-2</v>
      </c>
      <c r="N28" s="75">
        <v>10586586.68</v>
      </c>
      <c r="O28" s="75">
        <v>105.63</v>
      </c>
      <c r="P28" s="75">
        <v>11182.611510084</v>
      </c>
      <c r="Q28" s="76">
        <v>1.44E-2</v>
      </c>
      <c r="R28" s="76">
        <v>5.0900000000000001E-2</v>
      </c>
      <c r="S28" s="76">
        <v>5.0000000000000001E-4</v>
      </c>
    </row>
    <row r="29" spans="2:19">
      <c r="B29" t="s">
        <v>3265</v>
      </c>
      <c r="C29" t="s">
        <v>3266</v>
      </c>
      <c r="D29" t="s">
        <v>121</v>
      </c>
      <c r="E29" t="s">
        <v>3228</v>
      </c>
      <c r="F29" t="s">
        <v>977</v>
      </c>
      <c r="G29" t="s">
        <v>433</v>
      </c>
      <c r="H29" t="s">
        <v>148</v>
      </c>
      <c r="I29" t="s">
        <v>3229</v>
      </c>
      <c r="J29" s="75">
        <v>2.39</v>
      </c>
      <c r="K29" t="s">
        <v>100</v>
      </c>
      <c r="L29" s="76">
        <v>2.5000000000000001E-2</v>
      </c>
      <c r="M29" s="76">
        <v>2.2499999999999999E-2</v>
      </c>
      <c r="N29" s="75">
        <v>10478899.460000001</v>
      </c>
      <c r="O29" s="75">
        <v>100.77</v>
      </c>
      <c r="P29" s="75">
        <v>10559.586985841999</v>
      </c>
      <c r="Q29" s="76">
        <v>1.9300000000000001E-2</v>
      </c>
      <c r="R29" s="76">
        <v>4.8000000000000001E-2</v>
      </c>
      <c r="S29" s="76">
        <v>4.0000000000000002E-4</v>
      </c>
    </row>
    <row r="30" spans="2:19">
      <c r="B30" t="s">
        <v>3267</v>
      </c>
      <c r="C30" t="s">
        <v>3268</v>
      </c>
      <c r="D30" t="s">
        <v>121</v>
      </c>
      <c r="E30" t="s">
        <v>3269</v>
      </c>
      <c r="F30" t="s">
        <v>498</v>
      </c>
      <c r="G30" t="s">
        <v>1003</v>
      </c>
      <c r="H30" t="s">
        <v>148</v>
      </c>
      <c r="I30" t="s">
        <v>3270</v>
      </c>
      <c r="J30" s="75">
        <v>3.45</v>
      </c>
      <c r="K30" t="s">
        <v>100</v>
      </c>
      <c r="L30" s="76">
        <v>3.1E-2</v>
      </c>
      <c r="M30" s="76">
        <v>2.7699999999999999E-2</v>
      </c>
      <c r="N30" s="75">
        <v>13839500.02</v>
      </c>
      <c r="O30" s="75">
        <v>101.22</v>
      </c>
      <c r="P30" s="75">
        <v>14008.341920244</v>
      </c>
      <c r="Q30" s="76">
        <v>1.7000000000000001E-2</v>
      </c>
      <c r="R30" s="76">
        <v>6.3700000000000007E-2</v>
      </c>
      <c r="S30" s="76">
        <v>5.9999999999999995E-4</v>
      </c>
    </row>
    <row r="31" spans="2:19">
      <c r="B31" t="s">
        <v>3271</v>
      </c>
      <c r="C31" t="s">
        <v>3272</v>
      </c>
      <c r="D31" t="s">
        <v>121</v>
      </c>
      <c r="E31" t="s">
        <v>1945</v>
      </c>
      <c r="F31" t="s">
        <v>885</v>
      </c>
      <c r="G31" t="s">
        <v>647</v>
      </c>
      <c r="H31" t="s">
        <v>209</v>
      </c>
      <c r="I31" t="s">
        <v>3273</v>
      </c>
      <c r="J31" s="75">
        <v>4.2300000000000004</v>
      </c>
      <c r="K31" t="s">
        <v>100</v>
      </c>
      <c r="L31" s="76">
        <v>3.3500000000000002E-2</v>
      </c>
      <c r="M31" s="76">
        <v>3.5400000000000001E-2</v>
      </c>
      <c r="N31" s="75">
        <v>23753354</v>
      </c>
      <c r="O31" s="75">
        <v>100.3</v>
      </c>
      <c r="P31" s="75">
        <v>23824.614062000001</v>
      </c>
      <c r="Q31" s="76">
        <v>2.3800000000000002E-2</v>
      </c>
      <c r="R31" s="76">
        <v>0.1084</v>
      </c>
      <c r="S31" s="76">
        <v>1E-3</v>
      </c>
    </row>
    <row r="32" spans="2:19">
      <c r="B32" t="s">
        <v>3274</v>
      </c>
      <c r="C32" t="s">
        <v>3275</v>
      </c>
      <c r="D32" t="s">
        <v>121</v>
      </c>
      <c r="E32" t="s">
        <v>3276</v>
      </c>
      <c r="F32" t="s">
        <v>1013</v>
      </c>
      <c r="G32" t="s">
        <v>647</v>
      </c>
      <c r="H32" t="s">
        <v>209</v>
      </c>
      <c r="I32" t="s">
        <v>1826</v>
      </c>
      <c r="J32" s="75">
        <v>0.17</v>
      </c>
      <c r="K32" t="s">
        <v>100</v>
      </c>
      <c r="L32" s="76">
        <v>1.14E-2</v>
      </c>
      <c r="M32" s="76">
        <v>5.7000000000000002E-3</v>
      </c>
      <c r="N32" s="75">
        <v>2042744.01</v>
      </c>
      <c r="O32" s="75">
        <v>100.28</v>
      </c>
      <c r="P32" s="75">
        <v>2048.463693228</v>
      </c>
      <c r="Q32" s="76">
        <v>2.5600000000000001E-2</v>
      </c>
      <c r="R32" s="76">
        <v>9.2999999999999992E-3</v>
      </c>
      <c r="S32" s="76">
        <v>1E-4</v>
      </c>
    </row>
    <row r="33" spans="2:19">
      <c r="B33" t="s">
        <v>3277</v>
      </c>
      <c r="C33" t="s">
        <v>3278</v>
      </c>
      <c r="D33" t="s">
        <v>121</v>
      </c>
      <c r="E33" t="s">
        <v>3279</v>
      </c>
      <c r="F33" t="s">
        <v>1013</v>
      </c>
      <c r="G33" t="s">
        <v>666</v>
      </c>
      <c r="H33" t="s">
        <v>148</v>
      </c>
      <c r="I33" t="s">
        <v>581</v>
      </c>
      <c r="K33" t="s">
        <v>100</v>
      </c>
      <c r="L33" s="76">
        <v>0.01</v>
      </c>
      <c r="M33" s="76">
        <v>0</v>
      </c>
      <c r="N33" s="75">
        <v>10000000</v>
      </c>
      <c r="O33" s="75">
        <v>100.15</v>
      </c>
      <c r="P33" s="75">
        <v>10015</v>
      </c>
      <c r="Q33" s="76">
        <v>0</v>
      </c>
      <c r="R33" s="76">
        <v>4.5600000000000002E-2</v>
      </c>
      <c r="S33" s="76">
        <v>4.0000000000000002E-4</v>
      </c>
    </row>
    <row r="34" spans="2:19">
      <c r="B34" t="s">
        <v>3280</v>
      </c>
      <c r="C34" t="s">
        <v>3281</v>
      </c>
      <c r="D34" t="s">
        <v>121</v>
      </c>
      <c r="E34" t="s">
        <v>3282</v>
      </c>
      <c r="F34" t="s">
        <v>498</v>
      </c>
      <c r="G34" t="s">
        <v>734</v>
      </c>
      <c r="H34" t="s">
        <v>209</v>
      </c>
      <c r="I34" t="s">
        <v>3283</v>
      </c>
      <c r="J34" s="75">
        <v>2.5</v>
      </c>
      <c r="K34" t="s">
        <v>100</v>
      </c>
      <c r="L34" s="76">
        <v>3.5499999999999997E-2</v>
      </c>
      <c r="M34" s="76">
        <v>2.9100000000000001E-2</v>
      </c>
      <c r="N34" s="75">
        <v>7062000.0099999998</v>
      </c>
      <c r="O34" s="75">
        <v>102.53</v>
      </c>
      <c r="P34" s="75">
        <v>7240.6686102530002</v>
      </c>
      <c r="Q34" s="76">
        <v>2.5100000000000001E-2</v>
      </c>
      <c r="R34" s="76">
        <v>3.2899999999999999E-2</v>
      </c>
      <c r="S34" s="76">
        <v>2.9999999999999997E-4</v>
      </c>
    </row>
    <row r="35" spans="2:19">
      <c r="B35" t="s">
        <v>3284</v>
      </c>
      <c r="C35" t="s">
        <v>3285</v>
      </c>
      <c r="D35" t="s">
        <v>121</v>
      </c>
      <c r="E35" t="s">
        <v>3286</v>
      </c>
      <c r="F35" t="s">
        <v>762</v>
      </c>
      <c r="G35" t="s">
        <v>749</v>
      </c>
      <c r="H35" t="s">
        <v>148</v>
      </c>
      <c r="I35" t="s">
        <v>3287</v>
      </c>
      <c r="J35" s="75">
        <v>3.23</v>
      </c>
      <c r="K35" t="s">
        <v>100</v>
      </c>
      <c r="L35" s="76">
        <v>2.1000000000000001E-2</v>
      </c>
      <c r="M35" s="76">
        <v>3.2000000000000001E-2</v>
      </c>
      <c r="N35" s="75">
        <v>4285715</v>
      </c>
      <c r="O35" s="75">
        <v>96.81</v>
      </c>
      <c r="P35" s="75">
        <v>4149.0006915000004</v>
      </c>
      <c r="Q35" s="76">
        <v>4.1700000000000001E-2</v>
      </c>
      <c r="R35" s="76">
        <v>1.89E-2</v>
      </c>
      <c r="S35" s="76">
        <v>2.0000000000000001E-4</v>
      </c>
    </row>
    <row r="36" spans="2:19">
      <c r="B36" t="s">
        <v>3288</v>
      </c>
      <c r="C36" t="s">
        <v>3289</v>
      </c>
      <c r="D36" t="s">
        <v>121</v>
      </c>
      <c r="E36" t="s">
        <v>1371</v>
      </c>
      <c r="F36" t="s">
        <v>828</v>
      </c>
      <c r="G36" t="s">
        <v>734</v>
      </c>
      <c r="H36" t="s">
        <v>209</v>
      </c>
      <c r="I36" t="s">
        <v>427</v>
      </c>
      <c r="K36" t="s">
        <v>100</v>
      </c>
      <c r="L36" s="76">
        <v>1.2E-2</v>
      </c>
      <c r="M36" s="76">
        <v>0</v>
      </c>
      <c r="N36" s="75">
        <v>11000000</v>
      </c>
      <c r="O36" s="75">
        <v>100.01</v>
      </c>
      <c r="P36" s="75">
        <v>11001.1</v>
      </c>
      <c r="Q36" s="76">
        <v>0</v>
      </c>
      <c r="R36" s="76">
        <v>0.05</v>
      </c>
      <c r="S36" s="76">
        <v>5.0000000000000001E-4</v>
      </c>
    </row>
    <row r="37" spans="2:19">
      <c r="B37" t="s">
        <v>3290</v>
      </c>
      <c r="C37" t="s">
        <v>3291</v>
      </c>
      <c r="D37" t="s">
        <v>121</v>
      </c>
      <c r="E37" t="s">
        <v>3292</v>
      </c>
      <c r="F37" t="s">
        <v>1013</v>
      </c>
      <c r="G37" t="s">
        <v>789</v>
      </c>
      <c r="H37" t="s">
        <v>148</v>
      </c>
      <c r="I37" t="s">
        <v>1624</v>
      </c>
      <c r="J37" s="75">
        <v>1.02</v>
      </c>
      <c r="K37" t="s">
        <v>100</v>
      </c>
      <c r="L37" s="76">
        <v>3.4200000000000001E-2</v>
      </c>
      <c r="M37" s="76">
        <v>2.6100000000000002E-2</v>
      </c>
      <c r="N37" s="75">
        <v>36608</v>
      </c>
      <c r="O37" s="75">
        <v>102.41</v>
      </c>
      <c r="P37" s="75">
        <v>37.4902528</v>
      </c>
      <c r="Q37" s="76">
        <v>5.0000000000000001E-4</v>
      </c>
      <c r="R37" s="76">
        <v>2.0000000000000001E-4</v>
      </c>
      <c r="S37" s="76">
        <v>0</v>
      </c>
    </row>
    <row r="38" spans="2:19">
      <c r="B38" t="s">
        <v>3293</v>
      </c>
      <c r="C38" t="s">
        <v>3294</v>
      </c>
      <c r="D38" t="s">
        <v>121</v>
      </c>
      <c r="E38" t="s">
        <v>3295</v>
      </c>
      <c r="F38" t="s">
        <v>684</v>
      </c>
      <c r="G38" t="s">
        <v>789</v>
      </c>
      <c r="H38" t="s">
        <v>148</v>
      </c>
      <c r="I38" t="s">
        <v>3296</v>
      </c>
      <c r="J38" s="75">
        <v>2.23</v>
      </c>
      <c r="K38" t="s">
        <v>100</v>
      </c>
      <c r="L38" s="76">
        <v>4.1000000000000002E-2</v>
      </c>
      <c r="M38" s="76">
        <v>3.9800000000000002E-2</v>
      </c>
      <c r="N38" s="75">
        <v>15921156.189999999</v>
      </c>
      <c r="O38" s="75">
        <v>100.48</v>
      </c>
      <c r="P38" s="75">
        <v>15997.577739712</v>
      </c>
      <c r="Q38" s="76">
        <v>1.83E-2</v>
      </c>
      <c r="R38" s="76">
        <v>7.2800000000000004E-2</v>
      </c>
      <c r="S38" s="76">
        <v>6.9999999999999999E-4</v>
      </c>
    </row>
    <row r="39" spans="2:19">
      <c r="B39" t="s">
        <v>3297</v>
      </c>
      <c r="C39" t="s">
        <v>3298</v>
      </c>
      <c r="D39" t="s">
        <v>121</v>
      </c>
      <c r="E39" t="s">
        <v>3299</v>
      </c>
      <c r="F39" t="s">
        <v>762</v>
      </c>
      <c r="G39" t="s">
        <v>789</v>
      </c>
      <c r="H39" t="s">
        <v>148</v>
      </c>
      <c r="I39" t="s">
        <v>3300</v>
      </c>
      <c r="J39" s="75">
        <v>3.48</v>
      </c>
      <c r="K39" t="s">
        <v>100</v>
      </c>
      <c r="L39" s="76">
        <v>4.5999999999999999E-2</v>
      </c>
      <c r="M39" s="76">
        <v>3.8399999999999997E-2</v>
      </c>
      <c r="N39" s="75">
        <v>2810243.9</v>
      </c>
      <c r="O39" s="75">
        <v>103.9</v>
      </c>
      <c r="P39" s="75">
        <v>2919.8434121</v>
      </c>
      <c r="Q39" s="76">
        <v>4.8999999999999998E-3</v>
      </c>
      <c r="R39" s="76">
        <v>1.3299999999999999E-2</v>
      </c>
      <c r="S39" s="76">
        <v>1E-4</v>
      </c>
    </row>
    <row r="40" spans="2:19">
      <c r="B40" t="s">
        <v>3301</v>
      </c>
      <c r="C40" t="s">
        <v>3302</v>
      </c>
      <c r="D40" t="s">
        <v>121</v>
      </c>
      <c r="E40" t="s">
        <v>3303</v>
      </c>
      <c r="F40" t="s">
        <v>762</v>
      </c>
      <c r="G40" t="s">
        <v>798</v>
      </c>
      <c r="H40" t="s">
        <v>209</v>
      </c>
      <c r="I40" t="s">
        <v>675</v>
      </c>
      <c r="J40" s="75">
        <v>3.49</v>
      </c>
      <c r="K40" t="s">
        <v>100</v>
      </c>
      <c r="L40" s="76">
        <v>2.86E-2</v>
      </c>
      <c r="M40" s="76">
        <v>3.9100000000000003E-2</v>
      </c>
      <c r="N40" s="75">
        <v>5000000</v>
      </c>
      <c r="O40" s="75">
        <v>97.54</v>
      </c>
      <c r="P40" s="75">
        <v>4877</v>
      </c>
      <c r="Q40" s="76">
        <v>3.1199999999999999E-2</v>
      </c>
      <c r="R40" s="76">
        <v>2.2200000000000001E-2</v>
      </c>
      <c r="S40" s="76">
        <v>2.0000000000000001E-4</v>
      </c>
    </row>
    <row r="41" spans="2:19">
      <c r="B41" t="s">
        <v>3304</v>
      </c>
      <c r="C41" t="s">
        <v>3305</v>
      </c>
      <c r="D41" t="s">
        <v>121</v>
      </c>
      <c r="E41" t="s">
        <v>3306</v>
      </c>
      <c r="F41" t="s">
        <v>762</v>
      </c>
      <c r="G41" t="s">
        <v>789</v>
      </c>
      <c r="H41" t="s">
        <v>148</v>
      </c>
      <c r="I41" t="s">
        <v>3307</v>
      </c>
      <c r="J41" s="75">
        <v>3.52</v>
      </c>
      <c r="K41" t="s">
        <v>100</v>
      </c>
      <c r="L41" s="76">
        <v>4.4699999999999997E-2</v>
      </c>
      <c r="M41" s="76">
        <v>4.1799999999999997E-2</v>
      </c>
      <c r="N41" s="75">
        <v>18703490.440000001</v>
      </c>
      <c r="O41" s="75">
        <v>102.24</v>
      </c>
      <c r="P41" s="75">
        <v>19122.448625855999</v>
      </c>
      <c r="Q41" s="76">
        <v>3.1E-2</v>
      </c>
      <c r="R41" s="76">
        <v>8.6999999999999994E-2</v>
      </c>
      <c r="S41" s="76">
        <v>8.0000000000000004E-4</v>
      </c>
    </row>
    <row r="42" spans="2:19">
      <c r="B42" t="s">
        <v>3308</v>
      </c>
      <c r="C42" t="s">
        <v>3309</v>
      </c>
      <c r="D42" t="s">
        <v>121</v>
      </c>
      <c r="E42" t="s">
        <v>3310</v>
      </c>
      <c r="F42" t="s">
        <v>689</v>
      </c>
      <c r="G42" t="s">
        <v>850</v>
      </c>
      <c r="H42" t="s">
        <v>148</v>
      </c>
      <c r="I42" t="s">
        <v>3311</v>
      </c>
      <c r="J42" s="75">
        <v>3.12</v>
      </c>
      <c r="K42" t="s">
        <v>100</v>
      </c>
      <c r="L42" s="76">
        <v>4.2999999999999997E-2</v>
      </c>
      <c r="M42" s="76">
        <v>3.6799999999999999E-2</v>
      </c>
      <c r="N42" s="75">
        <v>10350000</v>
      </c>
      <c r="O42" s="75">
        <v>103.09</v>
      </c>
      <c r="P42" s="75">
        <v>10669.815000000001</v>
      </c>
      <c r="Q42" s="76">
        <v>5.6300000000000003E-2</v>
      </c>
      <c r="R42" s="76">
        <v>4.8500000000000001E-2</v>
      </c>
      <c r="S42" s="76">
        <v>4.0000000000000002E-4</v>
      </c>
    </row>
    <row r="43" spans="2:19">
      <c r="B43" t="s">
        <v>3312</v>
      </c>
      <c r="C43" t="s">
        <v>3313</v>
      </c>
      <c r="D43" t="s">
        <v>121</v>
      </c>
      <c r="E43" t="s">
        <v>556</v>
      </c>
      <c r="F43" t="s">
        <v>498</v>
      </c>
      <c r="G43" t="s">
        <v>848</v>
      </c>
      <c r="H43" t="s">
        <v>209</v>
      </c>
      <c r="I43" t="s">
        <v>3314</v>
      </c>
      <c r="K43" t="s">
        <v>100</v>
      </c>
      <c r="L43" s="76">
        <v>6.0000000000000001E-3</v>
      </c>
      <c r="M43" s="76">
        <v>0</v>
      </c>
      <c r="N43" s="75">
        <v>800000</v>
      </c>
      <c r="O43" s="75">
        <v>100</v>
      </c>
      <c r="P43" s="75">
        <v>800</v>
      </c>
      <c r="Q43" s="76">
        <v>0</v>
      </c>
      <c r="R43" s="76">
        <v>3.5999999999999999E-3</v>
      </c>
      <c r="S43" s="76">
        <v>0</v>
      </c>
    </row>
    <row r="44" spans="2:19">
      <c r="B44" t="s">
        <v>3315</v>
      </c>
      <c r="C44" t="s">
        <v>3316</v>
      </c>
      <c r="D44" t="s">
        <v>121</v>
      </c>
      <c r="E44" t="s">
        <v>3317</v>
      </c>
      <c r="F44" t="s">
        <v>823</v>
      </c>
      <c r="G44" t="s">
        <v>217</v>
      </c>
      <c r="H44" t="s">
        <v>218</v>
      </c>
      <c r="I44" t="s">
        <v>3318</v>
      </c>
      <c r="J44" s="75">
        <v>0</v>
      </c>
      <c r="K44" t="s">
        <v>100</v>
      </c>
      <c r="L44" s="76">
        <v>8.6499999999999994E-2</v>
      </c>
      <c r="M44" s="76">
        <v>0</v>
      </c>
      <c r="N44" s="75">
        <v>54194.6</v>
      </c>
      <c r="O44" s="75">
        <v>49.28</v>
      </c>
      <c r="P44" s="75">
        <v>26.70709888</v>
      </c>
      <c r="Q44" s="76">
        <v>2E-3</v>
      </c>
      <c r="R44" s="76">
        <v>1E-4</v>
      </c>
      <c r="S44" s="76">
        <v>0</v>
      </c>
    </row>
    <row r="45" spans="2:19">
      <c r="B45" t="s">
        <v>3319</v>
      </c>
      <c r="C45" t="s">
        <v>3320</v>
      </c>
      <c r="D45" t="s">
        <v>121</v>
      </c>
      <c r="E45" t="s">
        <v>3321</v>
      </c>
      <c r="F45" t="s">
        <v>828</v>
      </c>
      <c r="G45" t="s">
        <v>217</v>
      </c>
      <c r="H45" t="s">
        <v>218</v>
      </c>
      <c r="I45" t="s">
        <v>3322</v>
      </c>
      <c r="J45" s="75">
        <v>1.1399999999999999</v>
      </c>
      <c r="K45" t="s">
        <v>100</v>
      </c>
      <c r="L45" s="76">
        <v>4.1500000000000002E-2</v>
      </c>
      <c r="M45" s="76">
        <v>4.6699999999999998E-2</v>
      </c>
      <c r="N45" s="75">
        <v>3800000</v>
      </c>
      <c r="O45" s="75">
        <v>99.83</v>
      </c>
      <c r="P45" s="75">
        <v>3793.54</v>
      </c>
      <c r="Q45" s="76">
        <v>2.3800000000000002E-2</v>
      </c>
      <c r="R45" s="76">
        <v>1.7299999999999999E-2</v>
      </c>
      <c r="S45" s="76">
        <v>2.0000000000000001E-4</v>
      </c>
    </row>
    <row r="46" spans="2:19">
      <c r="B46" t="s">
        <v>3323</v>
      </c>
      <c r="C46" t="s">
        <v>3324</v>
      </c>
      <c r="D46" t="s">
        <v>121</v>
      </c>
      <c r="E46" t="s">
        <v>3321</v>
      </c>
      <c r="F46" t="s">
        <v>1013</v>
      </c>
      <c r="G46" t="s">
        <v>217</v>
      </c>
      <c r="H46" t="s">
        <v>218</v>
      </c>
      <c r="I46" t="s">
        <v>829</v>
      </c>
      <c r="J46" s="75">
        <v>2.4</v>
      </c>
      <c r="K46" t="s">
        <v>100</v>
      </c>
      <c r="L46" s="76">
        <v>4.0500000000000001E-2</v>
      </c>
      <c r="M46" s="76">
        <v>4.8000000000000001E-2</v>
      </c>
      <c r="N46" s="75">
        <v>3000000</v>
      </c>
      <c r="O46" s="75">
        <v>99.15</v>
      </c>
      <c r="P46" s="75">
        <v>2974.5</v>
      </c>
      <c r="Q46" s="76">
        <v>3.7100000000000001E-2</v>
      </c>
      <c r="R46" s="76">
        <v>1.35E-2</v>
      </c>
      <c r="S46" s="76">
        <v>1E-4</v>
      </c>
    </row>
    <row r="47" spans="2:19">
      <c r="B47" s="77" t="s">
        <v>403</v>
      </c>
      <c r="C47" s="14"/>
      <c r="D47" s="14"/>
      <c r="E47" s="14"/>
      <c r="J47" s="79">
        <v>0</v>
      </c>
      <c r="M47" s="78">
        <v>0</v>
      </c>
      <c r="N47" s="79">
        <v>0</v>
      </c>
      <c r="P47" s="79">
        <v>0</v>
      </c>
      <c r="R47" s="78">
        <v>0</v>
      </c>
      <c r="S47" s="78">
        <v>0</v>
      </c>
    </row>
    <row r="48" spans="2:19">
      <c r="B48" t="s">
        <v>217</v>
      </c>
      <c r="C48" t="s">
        <v>217</v>
      </c>
      <c r="D48" s="14"/>
      <c r="E48" s="14"/>
      <c r="F48" t="s">
        <v>217</v>
      </c>
      <c r="G48" t="s">
        <v>217</v>
      </c>
      <c r="J48" s="75">
        <v>0</v>
      </c>
      <c r="K48" t="s">
        <v>217</v>
      </c>
      <c r="L48" s="76">
        <v>0</v>
      </c>
      <c r="M48" s="76">
        <v>0</v>
      </c>
      <c r="N48" s="75">
        <v>0</v>
      </c>
      <c r="O48" s="75">
        <v>0</v>
      </c>
      <c r="P48" s="75">
        <v>0</v>
      </c>
      <c r="Q48" s="76">
        <v>0</v>
      </c>
      <c r="R48" s="76">
        <v>0</v>
      </c>
      <c r="S48" s="76">
        <v>0</v>
      </c>
    </row>
    <row r="49" spans="2:19">
      <c r="B49" s="77" t="s">
        <v>1714</v>
      </c>
      <c r="C49" s="14"/>
      <c r="D49" s="14"/>
      <c r="E49" s="14"/>
      <c r="J49" s="79">
        <v>0.46</v>
      </c>
      <c r="M49" s="78">
        <v>3.6799999999999999E-2</v>
      </c>
      <c r="N49" s="79">
        <v>1250000</v>
      </c>
      <c r="P49" s="79">
        <v>3991.4380000000001</v>
      </c>
      <c r="R49" s="78">
        <v>1.8200000000000001E-2</v>
      </c>
      <c r="S49" s="78">
        <v>2.0000000000000001E-4</v>
      </c>
    </row>
    <row r="50" spans="2:19">
      <c r="B50" t="s">
        <v>3325</v>
      </c>
      <c r="C50" t="s">
        <v>3326</v>
      </c>
      <c r="D50" t="s">
        <v>121</v>
      </c>
      <c r="E50" t="s">
        <v>1945</v>
      </c>
      <c r="F50" t="s">
        <v>885</v>
      </c>
      <c r="G50" t="s">
        <v>647</v>
      </c>
      <c r="H50" t="s">
        <v>209</v>
      </c>
      <c r="I50" t="s">
        <v>3327</v>
      </c>
      <c r="J50" s="75">
        <v>0.46</v>
      </c>
      <c r="K50" t="s">
        <v>104</v>
      </c>
      <c r="L50" s="76">
        <v>4.4499999999999998E-2</v>
      </c>
      <c r="M50" s="76">
        <v>3.6799999999999999E-2</v>
      </c>
      <c r="N50" s="75">
        <v>1250000</v>
      </c>
      <c r="O50" s="75">
        <v>100.54</v>
      </c>
      <c r="P50" s="75">
        <v>3991.4380000000001</v>
      </c>
      <c r="Q50" s="76">
        <v>5.7000000000000002E-3</v>
      </c>
      <c r="R50" s="76">
        <v>1.8200000000000001E-2</v>
      </c>
      <c r="S50" s="76">
        <v>2.0000000000000001E-4</v>
      </c>
    </row>
    <row r="51" spans="2:19">
      <c r="B51" s="77" t="s">
        <v>262</v>
      </c>
      <c r="C51" s="14"/>
      <c r="D51" s="14"/>
      <c r="E51" s="14"/>
      <c r="J51" s="79">
        <v>0</v>
      </c>
      <c r="M51" s="78">
        <v>0</v>
      </c>
      <c r="N51" s="79">
        <v>0</v>
      </c>
      <c r="P51" s="79">
        <v>0</v>
      </c>
      <c r="R51" s="78">
        <v>0</v>
      </c>
      <c r="S51" s="78">
        <v>0</v>
      </c>
    </row>
    <row r="52" spans="2:19">
      <c r="B52" s="77" t="s">
        <v>404</v>
      </c>
      <c r="C52" s="14"/>
      <c r="D52" s="14"/>
      <c r="E52" s="14"/>
      <c r="J52" s="79">
        <v>0</v>
      </c>
      <c r="M52" s="78">
        <v>0</v>
      </c>
      <c r="N52" s="79">
        <v>0</v>
      </c>
      <c r="P52" s="79">
        <v>0</v>
      </c>
      <c r="R52" s="78">
        <v>0</v>
      </c>
      <c r="S52" s="78">
        <v>0</v>
      </c>
    </row>
    <row r="53" spans="2:19">
      <c r="B53" t="s">
        <v>217</v>
      </c>
      <c r="C53" t="s">
        <v>217</v>
      </c>
      <c r="D53" s="14"/>
      <c r="E53" s="14"/>
      <c r="F53" t="s">
        <v>217</v>
      </c>
      <c r="G53" t="s">
        <v>217</v>
      </c>
      <c r="J53" s="75">
        <v>0</v>
      </c>
      <c r="K53" t="s">
        <v>217</v>
      </c>
      <c r="L53" s="76">
        <v>0</v>
      </c>
      <c r="M53" s="76">
        <v>0</v>
      </c>
      <c r="N53" s="75">
        <v>0</v>
      </c>
      <c r="O53" s="75">
        <v>0</v>
      </c>
      <c r="P53" s="75">
        <v>0</v>
      </c>
      <c r="Q53" s="76">
        <v>0</v>
      </c>
      <c r="R53" s="76">
        <v>0</v>
      </c>
      <c r="S53" s="76">
        <v>0</v>
      </c>
    </row>
    <row r="54" spans="2:19">
      <c r="B54" s="77" t="s">
        <v>405</v>
      </c>
      <c r="C54" s="14"/>
      <c r="D54" s="14"/>
      <c r="E54" s="14"/>
      <c r="J54" s="79">
        <v>0</v>
      </c>
      <c r="M54" s="78">
        <v>0</v>
      </c>
      <c r="N54" s="79">
        <v>0</v>
      </c>
      <c r="P54" s="79">
        <v>0</v>
      </c>
      <c r="R54" s="78">
        <v>0</v>
      </c>
      <c r="S54" s="78">
        <v>0</v>
      </c>
    </row>
    <row r="55" spans="2:19">
      <c r="B55" t="s">
        <v>217</v>
      </c>
      <c r="C55" t="s">
        <v>217</v>
      </c>
      <c r="D55" s="14"/>
      <c r="E55" s="14"/>
      <c r="F55" t="s">
        <v>217</v>
      </c>
      <c r="G55" t="s">
        <v>217</v>
      </c>
      <c r="J55" s="75">
        <v>0</v>
      </c>
      <c r="K55" t="s">
        <v>217</v>
      </c>
      <c r="L55" s="76">
        <v>0</v>
      </c>
      <c r="M55" s="76">
        <v>0</v>
      </c>
      <c r="N55" s="75">
        <v>0</v>
      </c>
      <c r="O55" s="75">
        <v>0</v>
      </c>
      <c r="P55" s="75">
        <v>0</v>
      </c>
      <c r="Q55" s="76">
        <v>0</v>
      </c>
      <c r="R55" s="76">
        <v>0</v>
      </c>
      <c r="S55" s="76">
        <v>0</v>
      </c>
    </row>
    <row r="56" spans="2:19">
      <c r="B56" t="s">
        <v>264</v>
      </c>
      <c r="C56" s="14"/>
      <c r="D56" s="14"/>
      <c r="E56" s="14"/>
    </row>
    <row r="57" spans="2:19">
      <c r="B57" t="s">
        <v>398</v>
      </c>
      <c r="C57" s="14"/>
      <c r="D57" s="14"/>
      <c r="E57" s="14"/>
    </row>
    <row r="58" spans="2:19">
      <c r="B58" t="s">
        <v>399</v>
      </c>
      <c r="C58" s="14"/>
      <c r="D58" s="14"/>
      <c r="E58" s="14"/>
    </row>
    <row r="59" spans="2:19">
      <c r="B59" t="s">
        <v>400</v>
      </c>
      <c r="C59" s="14"/>
      <c r="D59" s="14"/>
      <c r="E59" s="14"/>
    </row>
    <row r="60" spans="2:19">
      <c r="C60" s="14"/>
      <c r="D60" s="14"/>
      <c r="E60" s="14"/>
    </row>
    <row r="61" spans="2:19">
      <c r="C61" s="14"/>
      <c r="D61" s="14"/>
      <c r="E61" s="14"/>
    </row>
    <row r="62" spans="2:19">
      <c r="C62" s="14"/>
      <c r="D62" s="14"/>
      <c r="E62" s="14"/>
    </row>
    <row r="63" spans="2:19">
      <c r="C63" s="14"/>
      <c r="D63" s="14"/>
      <c r="E63" s="14"/>
    </row>
    <row r="64" spans="2:19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3:5">
      <c r="C289" s="14"/>
      <c r="D289" s="14"/>
      <c r="E289" s="14"/>
    </row>
    <row r="290" spans="3:5">
      <c r="C290" s="14"/>
      <c r="D290" s="14"/>
      <c r="E290" s="14"/>
    </row>
    <row r="291" spans="3:5">
      <c r="C291" s="14"/>
      <c r="D291" s="14"/>
      <c r="E291" s="14"/>
    </row>
    <row r="292" spans="3:5">
      <c r="C292" s="14"/>
      <c r="D292" s="14"/>
      <c r="E292" s="14"/>
    </row>
    <row r="293" spans="3:5">
      <c r="C293" s="14"/>
      <c r="D293" s="14"/>
      <c r="E293" s="14"/>
    </row>
    <row r="294" spans="3:5">
      <c r="C294" s="14"/>
      <c r="D294" s="14"/>
      <c r="E294" s="14"/>
    </row>
    <row r="295" spans="3:5">
      <c r="C295" s="14"/>
      <c r="D295" s="14"/>
      <c r="E295" s="14"/>
    </row>
    <row r="296" spans="3:5">
      <c r="C296" s="14"/>
      <c r="D296" s="14"/>
      <c r="E296" s="14"/>
    </row>
    <row r="297" spans="3:5">
      <c r="C297" s="14"/>
      <c r="D297" s="14"/>
      <c r="E297" s="14"/>
    </row>
    <row r="298" spans="3:5">
      <c r="C298" s="14"/>
      <c r="D298" s="14"/>
      <c r="E298" s="14"/>
    </row>
    <row r="299" spans="3:5">
      <c r="C299" s="14"/>
      <c r="D299" s="14"/>
      <c r="E299" s="14"/>
    </row>
    <row r="300" spans="3:5">
      <c r="C300" s="14"/>
      <c r="D300" s="14"/>
      <c r="E300" s="14"/>
    </row>
    <row r="301" spans="3:5">
      <c r="C301" s="14"/>
      <c r="D301" s="14"/>
      <c r="E301" s="14"/>
    </row>
    <row r="302" spans="3:5">
      <c r="C302" s="14"/>
      <c r="D302" s="14"/>
      <c r="E302" s="14"/>
    </row>
    <row r="303" spans="3:5">
      <c r="C303" s="14"/>
      <c r="D303" s="14"/>
      <c r="E303" s="14"/>
    </row>
    <row r="304" spans="3:5">
      <c r="C304" s="14"/>
      <c r="D304" s="14"/>
      <c r="E304" s="14"/>
    </row>
    <row r="305" spans="3:5">
      <c r="C305" s="14"/>
      <c r="D305" s="14"/>
      <c r="E305" s="14"/>
    </row>
    <row r="306" spans="3:5">
      <c r="C306" s="14"/>
      <c r="D306" s="14"/>
      <c r="E306" s="14"/>
    </row>
    <row r="307" spans="3:5">
      <c r="C307" s="14"/>
      <c r="D307" s="14"/>
      <c r="E307" s="14"/>
    </row>
    <row r="308" spans="3:5">
      <c r="C308" s="14"/>
      <c r="D308" s="14"/>
      <c r="E308" s="14"/>
    </row>
    <row r="309" spans="3:5">
      <c r="C309" s="14"/>
      <c r="D309" s="14"/>
      <c r="E309" s="14"/>
    </row>
    <row r="310" spans="3:5">
      <c r="C310" s="14"/>
      <c r="D310" s="14"/>
      <c r="E310" s="14"/>
    </row>
    <row r="311" spans="3:5">
      <c r="C311" s="14"/>
      <c r="D311" s="14"/>
      <c r="E311" s="14"/>
    </row>
    <row r="312" spans="3:5">
      <c r="C312" s="14"/>
      <c r="D312" s="14"/>
      <c r="E312" s="14"/>
    </row>
    <row r="313" spans="3:5">
      <c r="C313" s="14"/>
      <c r="D313" s="14"/>
      <c r="E313" s="14"/>
    </row>
    <row r="314" spans="3:5">
      <c r="C314" s="14"/>
      <c r="D314" s="14"/>
      <c r="E314" s="14"/>
    </row>
    <row r="315" spans="3:5">
      <c r="C315" s="14"/>
      <c r="D315" s="14"/>
      <c r="E315" s="14"/>
    </row>
    <row r="316" spans="3:5">
      <c r="C316" s="14"/>
      <c r="D316" s="14"/>
      <c r="E316" s="14"/>
    </row>
    <row r="317" spans="3:5">
      <c r="C317" s="14"/>
      <c r="D317" s="14"/>
      <c r="E317" s="14"/>
    </row>
    <row r="318" spans="3:5">
      <c r="C318" s="14"/>
      <c r="D318" s="14"/>
      <c r="E318" s="14"/>
    </row>
    <row r="319" spans="3:5">
      <c r="C319" s="14"/>
      <c r="D319" s="14"/>
      <c r="E319" s="14"/>
    </row>
    <row r="320" spans="3:5">
      <c r="C320" s="14"/>
      <c r="D320" s="14"/>
      <c r="E320" s="14"/>
    </row>
    <row r="321" spans="3:5">
      <c r="C321" s="14"/>
      <c r="D321" s="14"/>
      <c r="E321" s="14"/>
    </row>
    <row r="322" spans="3:5">
      <c r="C322" s="14"/>
      <c r="D322" s="14"/>
      <c r="E322" s="14"/>
    </row>
    <row r="323" spans="3:5">
      <c r="C323" s="14"/>
      <c r="D323" s="14"/>
      <c r="E323" s="14"/>
    </row>
    <row r="324" spans="3:5">
      <c r="C324" s="14"/>
      <c r="D324" s="14"/>
      <c r="E324" s="14"/>
    </row>
    <row r="325" spans="3:5">
      <c r="C325" s="14"/>
      <c r="D325" s="14"/>
      <c r="E325" s="14"/>
    </row>
    <row r="326" spans="3:5">
      <c r="C326" s="14"/>
      <c r="D326" s="14"/>
      <c r="E326" s="14"/>
    </row>
    <row r="327" spans="3:5">
      <c r="C327" s="14"/>
      <c r="D327" s="14"/>
      <c r="E327" s="14"/>
    </row>
    <row r="328" spans="3:5">
      <c r="C328" s="14"/>
      <c r="D328" s="14"/>
      <c r="E328" s="14"/>
    </row>
    <row r="329" spans="3:5">
      <c r="C329" s="14"/>
      <c r="D329" s="14"/>
      <c r="E329" s="14"/>
    </row>
    <row r="330" spans="3:5">
      <c r="C330" s="14"/>
      <c r="D330" s="14"/>
      <c r="E330" s="14"/>
    </row>
    <row r="331" spans="3:5">
      <c r="C331" s="14"/>
      <c r="D331" s="14"/>
      <c r="E331" s="14"/>
    </row>
    <row r="332" spans="3:5">
      <c r="C332" s="14"/>
      <c r="D332" s="14"/>
      <c r="E332" s="14"/>
    </row>
    <row r="333" spans="3:5">
      <c r="C333" s="14"/>
      <c r="D333" s="14"/>
      <c r="E333" s="14"/>
    </row>
    <row r="334" spans="3:5">
      <c r="C334" s="14"/>
      <c r="D334" s="14"/>
      <c r="E334" s="14"/>
    </row>
    <row r="335" spans="3:5">
      <c r="C335" s="14"/>
      <c r="D335" s="14"/>
      <c r="E335" s="14"/>
    </row>
    <row r="336" spans="3:5">
      <c r="C336" s="14"/>
      <c r="D336" s="14"/>
      <c r="E336" s="14"/>
    </row>
    <row r="337" spans="3:5">
      <c r="C337" s="14"/>
      <c r="D337" s="14"/>
      <c r="E337" s="14"/>
    </row>
    <row r="338" spans="3:5">
      <c r="C338" s="14"/>
      <c r="D338" s="14"/>
      <c r="E338" s="14"/>
    </row>
    <row r="339" spans="3:5">
      <c r="C339" s="14"/>
      <c r="D339" s="14"/>
      <c r="E339" s="14"/>
    </row>
    <row r="340" spans="3:5">
      <c r="C340" s="14"/>
      <c r="D340" s="14"/>
      <c r="E340" s="14"/>
    </row>
    <row r="341" spans="3:5">
      <c r="C341" s="14"/>
      <c r="D341" s="14"/>
      <c r="E341" s="14"/>
    </row>
    <row r="342" spans="3:5">
      <c r="C342" s="14"/>
      <c r="D342" s="14"/>
      <c r="E342" s="14"/>
    </row>
    <row r="343" spans="3:5">
      <c r="C343" s="14"/>
      <c r="D343" s="14"/>
      <c r="E343" s="14"/>
    </row>
    <row r="344" spans="3:5">
      <c r="C344" s="14"/>
      <c r="D344" s="14"/>
      <c r="E344" s="14"/>
    </row>
    <row r="345" spans="3:5">
      <c r="C345" s="14"/>
      <c r="D345" s="14"/>
      <c r="E345" s="14"/>
    </row>
    <row r="346" spans="3:5">
      <c r="C346" s="14"/>
      <c r="D346" s="14"/>
      <c r="E346" s="14"/>
    </row>
    <row r="347" spans="3:5">
      <c r="C347" s="14"/>
      <c r="D347" s="14"/>
      <c r="E347" s="14"/>
    </row>
    <row r="348" spans="3:5">
      <c r="C348" s="14"/>
      <c r="D348" s="14"/>
      <c r="E348" s="14"/>
    </row>
    <row r="349" spans="3:5">
      <c r="C349" s="14"/>
      <c r="D349" s="14"/>
      <c r="E349" s="14"/>
    </row>
    <row r="350" spans="3:5">
      <c r="C350" s="14"/>
      <c r="D350" s="14"/>
      <c r="E350" s="14"/>
    </row>
    <row r="351" spans="3:5">
      <c r="C351" s="14"/>
      <c r="D351" s="14"/>
      <c r="E351" s="14"/>
    </row>
    <row r="352" spans="3:5">
      <c r="C352" s="14"/>
      <c r="D352" s="14"/>
      <c r="E352" s="14"/>
    </row>
    <row r="353" spans="3:5">
      <c r="C353" s="14"/>
      <c r="D353" s="14"/>
      <c r="E353" s="14"/>
    </row>
    <row r="354" spans="3:5">
      <c r="C354" s="14"/>
      <c r="D354" s="14"/>
      <c r="E354" s="14"/>
    </row>
    <row r="355" spans="3:5">
      <c r="C355" s="14"/>
      <c r="D355" s="14"/>
      <c r="E355" s="14"/>
    </row>
    <row r="356" spans="3:5">
      <c r="C356" s="14"/>
      <c r="D356" s="14"/>
      <c r="E356" s="14"/>
    </row>
    <row r="357" spans="3:5">
      <c r="C357" s="14"/>
      <c r="D357" s="14"/>
      <c r="E357" s="14"/>
    </row>
    <row r="358" spans="3:5">
      <c r="C358" s="14"/>
      <c r="D358" s="14"/>
      <c r="E358" s="14"/>
    </row>
    <row r="359" spans="3:5">
      <c r="C359" s="14"/>
      <c r="D359" s="14"/>
      <c r="E359" s="14"/>
    </row>
    <row r="360" spans="3:5">
      <c r="C360" s="14"/>
      <c r="D360" s="14"/>
      <c r="E360" s="14"/>
    </row>
    <row r="361" spans="3:5">
      <c r="C361" s="14"/>
      <c r="D361" s="14"/>
      <c r="E361" s="14"/>
    </row>
    <row r="362" spans="3:5">
      <c r="C362" s="14"/>
      <c r="D362" s="14"/>
      <c r="E362" s="14"/>
    </row>
    <row r="363" spans="3:5">
      <c r="C363" s="14"/>
      <c r="D363" s="14"/>
      <c r="E363" s="14"/>
    </row>
    <row r="364" spans="3:5">
      <c r="C364" s="14"/>
      <c r="D364" s="14"/>
      <c r="E364" s="14"/>
    </row>
    <row r="365" spans="3:5">
      <c r="C365" s="14"/>
      <c r="D365" s="14"/>
      <c r="E365" s="14"/>
    </row>
    <row r="366" spans="3:5">
      <c r="C366" s="14"/>
      <c r="D366" s="14"/>
      <c r="E366" s="14"/>
    </row>
    <row r="367" spans="3:5">
      <c r="C367" s="14"/>
      <c r="D367" s="14"/>
      <c r="E367" s="14"/>
    </row>
    <row r="368" spans="3:5">
      <c r="C368" s="14"/>
      <c r="D368" s="14"/>
      <c r="E368" s="14"/>
    </row>
    <row r="369" spans="3:5">
      <c r="C369" s="14"/>
      <c r="D369" s="14"/>
      <c r="E369" s="14"/>
    </row>
    <row r="370" spans="3:5">
      <c r="C370" s="14"/>
      <c r="D370" s="14"/>
      <c r="E370" s="14"/>
    </row>
    <row r="371" spans="3:5">
      <c r="C371" s="14"/>
      <c r="D371" s="14"/>
      <c r="E371" s="14"/>
    </row>
    <row r="372" spans="3:5">
      <c r="C372" s="14"/>
      <c r="D372" s="14"/>
      <c r="E372" s="14"/>
    </row>
    <row r="373" spans="3:5">
      <c r="C373" s="14"/>
      <c r="D373" s="14"/>
      <c r="E373" s="14"/>
    </row>
    <row r="374" spans="3:5">
      <c r="C374" s="14"/>
      <c r="D374" s="14"/>
      <c r="E374" s="14"/>
    </row>
    <row r="375" spans="3:5">
      <c r="C375" s="14"/>
      <c r="D375" s="14"/>
      <c r="E375" s="14"/>
    </row>
    <row r="376" spans="3:5">
      <c r="C376" s="14"/>
      <c r="D376" s="14"/>
      <c r="E376" s="14"/>
    </row>
    <row r="377" spans="3:5">
      <c r="C377" s="14"/>
      <c r="D377" s="14"/>
      <c r="E377" s="14"/>
    </row>
    <row r="378" spans="3:5">
      <c r="C378" s="14"/>
      <c r="D378" s="14"/>
      <c r="E378" s="14"/>
    </row>
    <row r="379" spans="3:5">
      <c r="C379" s="14"/>
      <c r="D379" s="14"/>
      <c r="E379" s="14"/>
    </row>
    <row r="380" spans="3:5">
      <c r="C380" s="14"/>
      <c r="D380" s="14"/>
      <c r="E380" s="14"/>
    </row>
    <row r="381" spans="3:5">
      <c r="C381" s="14"/>
      <c r="D381" s="14"/>
      <c r="E381" s="14"/>
    </row>
    <row r="382" spans="3:5">
      <c r="C382" s="14"/>
      <c r="D382" s="14"/>
      <c r="E382" s="14"/>
    </row>
    <row r="383" spans="3:5">
      <c r="C383" s="14"/>
      <c r="D383" s="14"/>
      <c r="E383" s="14"/>
    </row>
    <row r="384" spans="3:5">
      <c r="C384" s="14"/>
      <c r="D384" s="14"/>
      <c r="E384" s="14"/>
    </row>
    <row r="385" spans="3:5">
      <c r="C385" s="14"/>
      <c r="D385" s="14"/>
      <c r="E385" s="14"/>
    </row>
    <row r="386" spans="3:5">
      <c r="C386" s="14"/>
      <c r="D386" s="14"/>
      <c r="E386" s="14"/>
    </row>
    <row r="387" spans="3:5">
      <c r="C387" s="14"/>
      <c r="D387" s="14"/>
      <c r="E387" s="14"/>
    </row>
    <row r="388" spans="3:5">
      <c r="C388" s="14"/>
      <c r="D388" s="14"/>
      <c r="E388" s="14"/>
    </row>
    <row r="389" spans="3:5">
      <c r="C389" s="14"/>
      <c r="D389" s="14"/>
      <c r="E389" s="14"/>
    </row>
    <row r="390" spans="3:5">
      <c r="C390" s="14"/>
      <c r="D390" s="14"/>
      <c r="E390" s="14"/>
    </row>
    <row r="391" spans="3:5">
      <c r="C391" s="14"/>
      <c r="D391" s="14"/>
      <c r="E391" s="14"/>
    </row>
    <row r="392" spans="3:5">
      <c r="C392" s="14"/>
      <c r="D392" s="14"/>
      <c r="E392" s="14"/>
    </row>
    <row r="393" spans="3:5">
      <c r="C393" s="14"/>
      <c r="D393" s="14"/>
      <c r="E393" s="14"/>
    </row>
    <row r="394" spans="3:5">
      <c r="C394" s="14"/>
      <c r="D394" s="14"/>
      <c r="E394" s="14"/>
    </row>
    <row r="395" spans="3:5">
      <c r="C395" s="14"/>
      <c r="D395" s="14"/>
      <c r="E395" s="14"/>
    </row>
    <row r="396" spans="3:5">
      <c r="C396" s="14"/>
      <c r="D396" s="14"/>
      <c r="E396" s="14"/>
    </row>
    <row r="397" spans="3:5">
      <c r="C397" s="14"/>
      <c r="D397" s="14"/>
      <c r="E397" s="14"/>
    </row>
    <row r="398" spans="3:5">
      <c r="C398" s="14"/>
      <c r="D398" s="14"/>
      <c r="E398" s="14"/>
    </row>
    <row r="399" spans="3:5">
      <c r="C399" s="14"/>
      <c r="D399" s="14"/>
      <c r="E399" s="14"/>
    </row>
    <row r="400" spans="3:5">
      <c r="C400" s="14"/>
      <c r="D400" s="14"/>
      <c r="E400" s="14"/>
    </row>
    <row r="401" spans="3:5">
      <c r="C401" s="14"/>
      <c r="D401" s="14"/>
      <c r="E401" s="14"/>
    </row>
    <row r="402" spans="3:5">
      <c r="C402" s="14"/>
      <c r="D402" s="14"/>
      <c r="E402" s="14"/>
    </row>
    <row r="403" spans="3:5">
      <c r="C403" s="14"/>
      <c r="D403" s="14"/>
      <c r="E403" s="14"/>
    </row>
    <row r="404" spans="3:5">
      <c r="C404" s="14"/>
      <c r="D404" s="14"/>
      <c r="E404" s="14"/>
    </row>
    <row r="405" spans="3:5">
      <c r="C405" s="14"/>
      <c r="D405" s="14"/>
      <c r="E405" s="14"/>
    </row>
    <row r="406" spans="3:5">
      <c r="C406" s="14"/>
      <c r="D406" s="14"/>
      <c r="E406" s="14"/>
    </row>
    <row r="407" spans="3:5">
      <c r="C407" s="14"/>
      <c r="D407" s="14"/>
      <c r="E407" s="14"/>
    </row>
    <row r="408" spans="3:5">
      <c r="C408" s="14"/>
      <c r="D408" s="14"/>
      <c r="E408" s="14"/>
    </row>
    <row r="409" spans="3:5">
      <c r="C409" s="14"/>
      <c r="D409" s="14"/>
      <c r="E409" s="14"/>
    </row>
    <row r="410" spans="3:5">
      <c r="C410" s="14"/>
      <c r="D410" s="14"/>
      <c r="E410" s="14"/>
    </row>
    <row r="411" spans="3:5">
      <c r="C411" s="14"/>
      <c r="D411" s="14"/>
      <c r="E411" s="14"/>
    </row>
    <row r="412" spans="3:5">
      <c r="C412" s="14"/>
      <c r="D412" s="14"/>
      <c r="E412" s="14"/>
    </row>
    <row r="413" spans="3:5">
      <c r="C413" s="14"/>
      <c r="D413" s="14"/>
      <c r="E413" s="14"/>
    </row>
    <row r="414" spans="3:5">
      <c r="C414" s="14"/>
      <c r="D414" s="14"/>
      <c r="E414" s="14"/>
    </row>
    <row r="415" spans="3:5">
      <c r="C415" s="14"/>
      <c r="D415" s="14"/>
      <c r="E415" s="14"/>
    </row>
    <row r="416" spans="3:5">
      <c r="C416" s="14"/>
      <c r="D416" s="14"/>
      <c r="E416" s="14"/>
    </row>
    <row r="417" spans="3:5">
      <c r="C417" s="14"/>
      <c r="D417" s="14"/>
      <c r="E417" s="14"/>
    </row>
    <row r="418" spans="3:5">
      <c r="C418" s="14"/>
      <c r="D418" s="14"/>
      <c r="E418" s="14"/>
    </row>
    <row r="419" spans="3:5">
      <c r="C419" s="14"/>
      <c r="D419" s="14"/>
      <c r="E419" s="14"/>
    </row>
    <row r="420" spans="3:5">
      <c r="C420" s="14"/>
      <c r="D420" s="14"/>
      <c r="E420" s="14"/>
    </row>
    <row r="421" spans="3:5">
      <c r="C421" s="14"/>
      <c r="D421" s="14"/>
      <c r="E421" s="14"/>
    </row>
    <row r="422" spans="3:5">
      <c r="C422" s="14"/>
      <c r="D422" s="14"/>
      <c r="E422" s="14"/>
    </row>
    <row r="423" spans="3:5">
      <c r="C423" s="14"/>
      <c r="D423" s="14"/>
      <c r="E423" s="14"/>
    </row>
    <row r="424" spans="3:5">
      <c r="C424" s="14"/>
      <c r="D424" s="14"/>
      <c r="E424" s="14"/>
    </row>
    <row r="425" spans="3:5">
      <c r="C425" s="14"/>
      <c r="D425" s="14"/>
      <c r="E425" s="14"/>
    </row>
    <row r="426" spans="3:5">
      <c r="C426" s="14"/>
      <c r="D426" s="14"/>
      <c r="E426" s="14"/>
    </row>
    <row r="427" spans="3:5">
      <c r="C427" s="14"/>
      <c r="D427" s="14"/>
      <c r="E427" s="14"/>
    </row>
    <row r="428" spans="3:5">
      <c r="C428" s="14"/>
      <c r="D428" s="14"/>
      <c r="E428" s="14"/>
    </row>
    <row r="429" spans="3:5">
      <c r="C429" s="14"/>
      <c r="D429" s="14"/>
      <c r="E429" s="14"/>
    </row>
    <row r="430" spans="3:5">
      <c r="C430" s="14"/>
      <c r="D430" s="14"/>
      <c r="E430" s="14"/>
    </row>
    <row r="431" spans="3:5">
      <c r="C431" s="14"/>
      <c r="D431" s="14"/>
      <c r="E431" s="14"/>
    </row>
    <row r="432" spans="3:5">
      <c r="C432" s="14"/>
      <c r="D432" s="14"/>
      <c r="E432" s="14"/>
    </row>
    <row r="433" spans="3:5">
      <c r="C433" s="14"/>
      <c r="D433" s="14"/>
      <c r="E433" s="14"/>
    </row>
    <row r="434" spans="3:5">
      <c r="C434" s="14"/>
      <c r="D434" s="14"/>
      <c r="E434" s="14"/>
    </row>
    <row r="435" spans="3:5">
      <c r="C435" s="14"/>
      <c r="D435" s="14"/>
      <c r="E435" s="14"/>
    </row>
    <row r="436" spans="3:5">
      <c r="C436" s="14"/>
      <c r="D436" s="14"/>
      <c r="E436" s="14"/>
    </row>
    <row r="437" spans="3:5">
      <c r="C437" s="14"/>
      <c r="D437" s="14"/>
      <c r="E437" s="14"/>
    </row>
    <row r="438" spans="3:5">
      <c r="C438" s="14"/>
      <c r="D438" s="14"/>
      <c r="E438" s="14"/>
    </row>
    <row r="439" spans="3:5">
      <c r="C439" s="14"/>
      <c r="D439" s="14"/>
      <c r="E439" s="14"/>
    </row>
    <row r="440" spans="3:5">
      <c r="C440" s="14"/>
      <c r="D440" s="14"/>
      <c r="E440" s="14"/>
    </row>
    <row r="441" spans="3:5">
      <c r="C441" s="14"/>
      <c r="D441" s="14"/>
      <c r="E441" s="14"/>
    </row>
    <row r="442" spans="3:5">
      <c r="C442" s="14"/>
      <c r="D442" s="14"/>
      <c r="E442" s="14"/>
    </row>
    <row r="443" spans="3:5">
      <c r="C443" s="14"/>
      <c r="D443" s="14"/>
      <c r="E443" s="14"/>
    </row>
    <row r="444" spans="3:5">
      <c r="C444" s="14"/>
      <c r="D444" s="14"/>
      <c r="E444" s="14"/>
    </row>
    <row r="445" spans="3:5">
      <c r="C445" s="14"/>
      <c r="D445" s="14"/>
      <c r="E445" s="14"/>
    </row>
    <row r="446" spans="3:5">
      <c r="C446" s="14"/>
      <c r="D446" s="14"/>
      <c r="E446" s="14"/>
    </row>
    <row r="447" spans="3:5">
      <c r="C447" s="14"/>
      <c r="D447" s="14"/>
      <c r="E447" s="14"/>
    </row>
    <row r="448" spans="3:5">
      <c r="C448" s="14"/>
      <c r="D448" s="14"/>
      <c r="E448" s="14"/>
    </row>
    <row r="449" spans="3:5">
      <c r="C449" s="14"/>
      <c r="D449" s="14"/>
      <c r="E449" s="14"/>
    </row>
    <row r="450" spans="3:5">
      <c r="C450" s="14"/>
      <c r="D450" s="14"/>
      <c r="E450" s="14"/>
    </row>
    <row r="451" spans="3:5">
      <c r="C451" s="14"/>
      <c r="D451" s="14"/>
      <c r="E451" s="14"/>
    </row>
    <row r="452" spans="3:5">
      <c r="C452" s="14"/>
      <c r="D452" s="14"/>
      <c r="E452" s="14"/>
    </row>
    <row r="453" spans="3:5">
      <c r="C453" s="14"/>
      <c r="D453" s="14"/>
      <c r="E453" s="14"/>
    </row>
    <row r="454" spans="3:5">
      <c r="C454" s="14"/>
      <c r="D454" s="14"/>
      <c r="E454" s="14"/>
    </row>
    <row r="455" spans="3:5">
      <c r="C455" s="14"/>
      <c r="D455" s="14"/>
      <c r="E455" s="14"/>
    </row>
    <row r="456" spans="3:5">
      <c r="C456" s="14"/>
      <c r="D456" s="14"/>
      <c r="E456" s="14"/>
    </row>
    <row r="457" spans="3:5">
      <c r="C457" s="14"/>
      <c r="D457" s="14"/>
      <c r="E457" s="14"/>
    </row>
    <row r="458" spans="3:5">
      <c r="C458" s="14"/>
      <c r="D458" s="14"/>
      <c r="E458" s="14"/>
    </row>
    <row r="459" spans="3:5">
      <c r="C459" s="14"/>
      <c r="D459" s="14"/>
      <c r="E459" s="14"/>
    </row>
    <row r="460" spans="3:5">
      <c r="C460" s="14"/>
      <c r="D460" s="14"/>
      <c r="E460" s="14"/>
    </row>
    <row r="461" spans="3:5">
      <c r="C461" s="14"/>
      <c r="D461" s="14"/>
      <c r="E461" s="14"/>
    </row>
    <row r="462" spans="3:5">
      <c r="C462" s="14"/>
      <c r="D462" s="14"/>
      <c r="E462" s="14"/>
    </row>
    <row r="463" spans="3:5">
      <c r="C463" s="14"/>
      <c r="D463" s="14"/>
      <c r="E463" s="14"/>
    </row>
    <row r="464" spans="3:5">
      <c r="C464" s="14"/>
      <c r="D464" s="14"/>
      <c r="E464" s="14"/>
    </row>
    <row r="465" spans="3:5">
      <c r="C465" s="14"/>
      <c r="D465" s="14"/>
      <c r="E465" s="14"/>
    </row>
    <row r="466" spans="3:5">
      <c r="C466" s="14"/>
      <c r="D466" s="14"/>
      <c r="E466" s="14"/>
    </row>
    <row r="467" spans="3:5">
      <c r="C467" s="14"/>
      <c r="D467" s="14"/>
      <c r="E467" s="14"/>
    </row>
    <row r="468" spans="3:5">
      <c r="C468" s="14"/>
      <c r="D468" s="14"/>
      <c r="E468" s="14"/>
    </row>
    <row r="469" spans="3:5">
      <c r="C469" s="14"/>
      <c r="D469" s="14"/>
      <c r="E469" s="14"/>
    </row>
    <row r="470" spans="3:5">
      <c r="C470" s="14"/>
      <c r="D470" s="14"/>
      <c r="E470" s="14"/>
    </row>
    <row r="471" spans="3:5">
      <c r="C471" s="14"/>
      <c r="D471" s="14"/>
      <c r="E471" s="14"/>
    </row>
    <row r="472" spans="3:5">
      <c r="C472" s="14"/>
      <c r="D472" s="14"/>
      <c r="E472" s="14"/>
    </row>
    <row r="473" spans="3:5">
      <c r="C473" s="14"/>
      <c r="D473" s="14"/>
      <c r="E473" s="14"/>
    </row>
    <row r="474" spans="3:5">
      <c r="C474" s="14"/>
      <c r="D474" s="14"/>
      <c r="E474" s="14"/>
    </row>
    <row r="475" spans="3:5">
      <c r="C475" s="14"/>
      <c r="D475" s="14"/>
      <c r="E475" s="14"/>
    </row>
    <row r="476" spans="3:5">
      <c r="C476" s="14"/>
      <c r="D476" s="14"/>
      <c r="E476" s="14"/>
    </row>
    <row r="477" spans="3:5">
      <c r="C477" s="14"/>
      <c r="D477" s="14"/>
      <c r="E477" s="14"/>
    </row>
    <row r="478" spans="3:5">
      <c r="C478" s="14"/>
      <c r="D478" s="14"/>
      <c r="E478" s="14"/>
    </row>
    <row r="479" spans="3:5">
      <c r="C479" s="14"/>
      <c r="D479" s="14"/>
      <c r="E479" s="14"/>
    </row>
    <row r="480" spans="3:5">
      <c r="C480" s="14"/>
      <c r="D480" s="14"/>
      <c r="E480" s="14"/>
    </row>
    <row r="481" spans="3:5">
      <c r="C481" s="14"/>
      <c r="D481" s="14"/>
      <c r="E481" s="14"/>
    </row>
    <row r="482" spans="3:5">
      <c r="C482" s="14"/>
      <c r="D482" s="14"/>
      <c r="E482" s="14"/>
    </row>
    <row r="483" spans="3:5">
      <c r="C483" s="14"/>
      <c r="D483" s="14"/>
      <c r="E483" s="14"/>
    </row>
    <row r="484" spans="3:5">
      <c r="C484" s="14"/>
      <c r="D484" s="14"/>
      <c r="E484" s="14"/>
    </row>
    <row r="485" spans="3:5">
      <c r="C485" s="14"/>
      <c r="D485" s="14"/>
      <c r="E485" s="14"/>
    </row>
    <row r="486" spans="3:5">
      <c r="C486" s="14"/>
      <c r="D486" s="14"/>
      <c r="E486" s="14"/>
    </row>
    <row r="487" spans="3:5">
      <c r="C487" s="14"/>
      <c r="D487" s="14"/>
      <c r="E487" s="14"/>
    </row>
    <row r="488" spans="3:5">
      <c r="C488" s="14"/>
      <c r="D488" s="14"/>
      <c r="E488" s="14"/>
    </row>
    <row r="489" spans="3:5">
      <c r="C489" s="14"/>
      <c r="D489" s="14"/>
      <c r="E489" s="14"/>
    </row>
    <row r="490" spans="3:5">
      <c r="C490" s="14"/>
      <c r="D490" s="14"/>
      <c r="E490" s="14"/>
    </row>
    <row r="491" spans="3:5">
      <c r="C491" s="14"/>
      <c r="D491" s="14"/>
      <c r="E491" s="14"/>
    </row>
    <row r="492" spans="3:5">
      <c r="C492" s="14"/>
      <c r="D492" s="14"/>
      <c r="E492" s="14"/>
    </row>
    <row r="493" spans="3:5">
      <c r="C493" s="14"/>
      <c r="D493" s="14"/>
      <c r="E493" s="14"/>
    </row>
    <row r="494" spans="3:5">
      <c r="C494" s="14"/>
      <c r="D494" s="14"/>
      <c r="E494" s="14"/>
    </row>
    <row r="495" spans="3:5">
      <c r="C495" s="14"/>
      <c r="D495" s="14"/>
      <c r="E495" s="14"/>
    </row>
    <row r="496" spans="3:5">
      <c r="C496" s="14"/>
      <c r="D496" s="14"/>
      <c r="E496" s="14"/>
    </row>
    <row r="497" spans="3:5">
      <c r="C497" s="14"/>
      <c r="D497" s="14"/>
      <c r="E497" s="14"/>
    </row>
    <row r="498" spans="3:5">
      <c r="C498" s="14"/>
      <c r="D498" s="14"/>
      <c r="E498" s="14"/>
    </row>
    <row r="499" spans="3:5">
      <c r="C499" s="14"/>
      <c r="D499" s="14"/>
      <c r="E499" s="14"/>
    </row>
    <row r="500" spans="3:5">
      <c r="C500" s="14"/>
      <c r="D500" s="14"/>
      <c r="E500" s="14"/>
    </row>
    <row r="501" spans="3:5">
      <c r="C501" s="14"/>
      <c r="D501" s="14"/>
      <c r="E501" s="14"/>
    </row>
    <row r="502" spans="3:5">
      <c r="C502" s="14"/>
      <c r="D502" s="14"/>
      <c r="E502" s="14"/>
    </row>
    <row r="503" spans="3:5">
      <c r="C503" s="14"/>
      <c r="D503" s="14"/>
      <c r="E503" s="14"/>
    </row>
    <row r="504" spans="3:5">
      <c r="C504" s="14"/>
      <c r="D504" s="14"/>
      <c r="E504" s="14"/>
    </row>
    <row r="505" spans="3:5">
      <c r="C505" s="14"/>
      <c r="D505" s="14"/>
      <c r="E505" s="14"/>
    </row>
    <row r="506" spans="3:5">
      <c r="C506" s="14"/>
      <c r="D506" s="14"/>
      <c r="E506" s="14"/>
    </row>
    <row r="507" spans="3:5">
      <c r="C507" s="14"/>
      <c r="D507" s="14"/>
      <c r="E507" s="14"/>
    </row>
    <row r="508" spans="3:5">
      <c r="C508" s="14"/>
      <c r="D508" s="14"/>
      <c r="E508" s="14"/>
    </row>
    <row r="509" spans="3:5">
      <c r="C509" s="14"/>
      <c r="D509" s="14"/>
      <c r="E509" s="14"/>
    </row>
    <row r="510" spans="3:5">
      <c r="C510" s="14"/>
      <c r="D510" s="14"/>
      <c r="E510" s="14"/>
    </row>
    <row r="514" spans="2:2">
      <c r="B514" s="14"/>
    </row>
    <row r="515" spans="2:2">
      <c r="B515" s="14"/>
    </row>
    <row r="516" spans="2:2">
      <c r="B516" s="17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topLeftCell="A7" workbookViewId="0">
      <selection activeCell="B24" sqref="B24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6" width="10.7109375" style="14" customWidth="1"/>
    <col min="7" max="7" width="10.85546875" style="14" customWidth="1"/>
    <col min="8" max="9" width="12.7109375" style="14" bestFit="1" customWidth="1"/>
    <col min="10" max="10" width="14.7109375" style="14" customWidth="1"/>
    <col min="11" max="13" width="10.710937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98">
      <c r="B1" s="2" t="s">
        <v>0</v>
      </c>
      <c r="C1" t="s">
        <v>195</v>
      </c>
    </row>
    <row r="2" spans="2:98">
      <c r="B2" s="2" t="s">
        <v>1</v>
      </c>
    </row>
    <row r="3" spans="2:98">
      <c r="B3" s="2" t="s">
        <v>2</v>
      </c>
      <c r="C3" t="s">
        <v>196</v>
      </c>
    </row>
    <row r="4" spans="2:98">
      <c r="B4" s="2" t="s">
        <v>3</v>
      </c>
    </row>
    <row r="6" spans="2:98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2"/>
    </row>
    <row r="7" spans="2:98" ht="26.25" customHeight="1">
      <c r="B7" s="110" t="s">
        <v>89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2"/>
    </row>
    <row r="8" spans="2:98" s="17" customFormat="1" ht="63">
      <c r="B8" s="4" t="s">
        <v>94</v>
      </c>
      <c r="C8" s="26" t="s">
        <v>47</v>
      </c>
      <c r="D8" s="26" t="s">
        <v>135</v>
      </c>
      <c r="E8" s="26" t="s">
        <v>48</v>
      </c>
      <c r="F8" s="26" t="s">
        <v>82</v>
      </c>
      <c r="G8" s="26" t="s">
        <v>51</v>
      </c>
      <c r="H8" s="26" t="s">
        <v>185</v>
      </c>
      <c r="I8" s="26" t="s">
        <v>186</v>
      </c>
      <c r="J8" s="26" t="s">
        <v>5</v>
      </c>
      <c r="K8" s="26" t="s">
        <v>71</v>
      </c>
      <c r="L8" s="26" t="s">
        <v>55</v>
      </c>
      <c r="M8" s="34" t="s">
        <v>181</v>
      </c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CT8" s="14"/>
    </row>
    <row r="9" spans="2:98" s="17" customFormat="1" ht="14.25" customHeight="1">
      <c r="B9" s="18"/>
      <c r="C9" s="29"/>
      <c r="D9" s="19"/>
      <c r="E9" s="19"/>
      <c r="F9" s="29"/>
      <c r="G9" s="29"/>
      <c r="H9" s="29" t="s">
        <v>182</v>
      </c>
      <c r="I9" s="29"/>
      <c r="J9" s="29" t="s">
        <v>6</v>
      </c>
      <c r="K9" s="29" t="s">
        <v>7</v>
      </c>
      <c r="L9" s="29" t="s">
        <v>7</v>
      </c>
      <c r="M9" s="30" t="s">
        <v>7</v>
      </c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CT9" s="14"/>
    </row>
    <row r="10" spans="2:9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32" t="s">
        <v>64</v>
      </c>
      <c r="M10" s="32" t="s">
        <v>74</v>
      </c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CT10" s="14"/>
    </row>
    <row r="11" spans="2:98" s="21" customFormat="1" ht="18" customHeight="1">
      <c r="B11" s="22" t="s">
        <v>90</v>
      </c>
      <c r="C11" s="6"/>
      <c r="D11" s="6"/>
      <c r="E11" s="6"/>
      <c r="F11" s="6"/>
      <c r="G11" s="6"/>
      <c r="H11" s="73">
        <v>27508950.289999999</v>
      </c>
      <c r="I11" s="6"/>
      <c r="J11" s="73">
        <v>300343.07422360423</v>
      </c>
      <c r="K11" s="6"/>
      <c r="L11" s="74">
        <v>1</v>
      </c>
      <c r="M11" s="74">
        <v>1.26E-2</v>
      </c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CT11" s="14"/>
    </row>
    <row r="12" spans="2:98">
      <c r="B12" s="77" t="s">
        <v>203</v>
      </c>
      <c r="C12" s="14"/>
      <c r="D12" s="14"/>
      <c r="E12" s="14"/>
      <c r="H12" s="79">
        <v>8007548.7000000002</v>
      </c>
      <c r="J12" s="79">
        <v>228841.38591759111</v>
      </c>
      <c r="K12" s="85"/>
      <c r="L12" s="78">
        <v>0.76190000000000002</v>
      </c>
      <c r="M12" s="78">
        <v>9.5999999999999992E-3</v>
      </c>
    </row>
    <row r="13" spans="2:98">
      <c r="B13" t="s">
        <v>3328</v>
      </c>
      <c r="C13" t="s">
        <v>3329</v>
      </c>
      <c r="D13" t="s">
        <v>121</v>
      </c>
      <c r="E13" t="s">
        <v>3330</v>
      </c>
      <c r="F13" t="s">
        <v>977</v>
      </c>
      <c r="G13" t="s">
        <v>104</v>
      </c>
      <c r="H13" s="75">
        <v>891003</v>
      </c>
      <c r="I13" s="75">
        <v>361.52860000000021</v>
      </c>
      <c r="J13" s="75">
        <v>10230.628613821</v>
      </c>
      <c r="K13" s="86">
        <v>2.8500000000000001E-2</v>
      </c>
      <c r="L13" s="76">
        <v>3.4099999999999998E-2</v>
      </c>
      <c r="M13" s="76">
        <v>4.0000000000000002E-4</v>
      </c>
    </row>
    <row r="14" spans="2:98">
      <c r="B14" t="s">
        <v>3331</v>
      </c>
      <c r="C14" t="s">
        <v>3332</v>
      </c>
      <c r="D14" t="s">
        <v>121</v>
      </c>
      <c r="E14" t="s">
        <v>3333</v>
      </c>
      <c r="F14" t="s">
        <v>762</v>
      </c>
      <c r="G14" t="s">
        <v>100</v>
      </c>
      <c r="H14" s="75">
        <v>115593</v>
      </c>
      <c r="I14" s="75">
        <v>38408.029839000046</v>
      </c>
      <c r="J14" s="75">
        <v>44396.993931795303</v>
      </c>
      <c r="K14" s="86">
        <v>8.2199999999999995E-2</v>
      </c>
      <c r="L14" s="76">
        <v>0.14779999999999999</v>
      </c>
      <c r="M14" s="76">
        <v>1.9E-3</v>
      </c>
    </row>
    <row r="15" spans="2:98">
      <c r="B15" t="s">
        <v>3334</v>
      </c>
      <c r="C15" t="s">
        <v>3335</v>
      </c>
      <c r="D15" t="s">
        <v>121</v>
      </c>
      <c r="E15" t="s">
        <v>3336</v>
      </c>
      <c r="F15" t="s">
        <v>2086</v>
      </c>
      <c r="G15" t="s">
        <v>100</v>
      </c>
      <c r="H15" s="75">
        <v>800</v>
      </c>
      <c r="I15" s="75">
        <v>500000</v>
      </c>
      <c r="J15" s="75">
        <v>4000</v>
      </c>
      <c r="K15" s="86">
        <v>1.61E-2</v>
      </c>
      <c r="L15" s="76">
        <v>1.3299999999999999E-2</v>
      </c>
      <c r="M15" s="76">
        <v>2.0000000000000001E-4</v>
      </c>
    </row>
    <row r="16" spans="2:98">
      <c r="B16" t="s">
        <v>3337</v>
      </c>
      <c r="C16" t="s">
        <v>3338</v>
      </c>
      <c r="D16" t="s">
        <v>121</v>
      </c>
      <c r="E16" t="s">
        <v>2355</v>
      </c>
      <c r="F16" t="s">
        <v>1980</v>
      </c>
      <c r="G16" t="s">
        <v>100</v>
      </c>
      <c r="H16" s="75">
        <v>25650</v>
      </c>
      <c r="I16" s="75">
        <v>389.86354799999998</v>
      </c>
      <c r="J16" s="75">
        <v>100.000000062</v>
      </c>
      <c r="K16" s="86">
        <v>0.1487</v>
      </c>
      <c r="L16" s="76">
        <v>2.9999999999999997E-4</v>
      </c>
      <c r="M16" s="76">
        <v>0</v>
      </c>
    </row>
    <row r="17" spans="2:13">
      <c r="B17" t="s">
        <v>3339</v>
      </c>
      <c r="C17" t="s">
        <v>3340</v>
      </c>
      <c r="D17" t="s">
        <v>121</v>
      </c>
      <c r="E17" t="s">
        <v>3341</v>
      </c>
      <c r="F17" t="s">
        <v>1471</v>
      </c>
      <c r="G17" t="s">
        <v>100</v>
      </c>
      <c r="H17" s="75">
        <v>174</v>
      </c>
      <c r="I17" s="75">
        <v>38276775.862068959</v>
      </c>
      <c r="J17" s="75">
        <v>66601.590000000098</v>
      </c>
      <c r="K17" s="86">
        <v>0.16500000000000001</v>
      </c>
      <c r="L17" s="76">
        <v>0.2218</v>
      </c>
      <c r="M17" s="76">
        <v>2.8E-3</v>
      </c>
    </row>
    <row r="18" spans="2:13">
      <c r="B18" t="s">
        <v>3342</v>
      </c>
      <c r="C18" t="s">
        <v>3343</v>
      </c>
      <c r="D18" t="s">
        <v>121</v>
      </c>
      <c r="E18" t="s">
        <v>3310</v>
      </c>
      <c r="F18" t="s">
        <v>689</v>
      </c>
      <c r="G18" t="s">
        <v>104</v>
      </c>
      <c r="H18" s="75">
        <v>12841.7</v>
      </c>
      <c r="I18" s="75">
        <v>63937</v>
      </c>
      <c r="J18" s="75">
        <v>26076.858387304001</v>
      </c>
      <c r="K18" s="86">
        <v>2.8000000000000001E-2</v>
      </c>
      <c r="L18" s="76">
        <v>8.6800000000000002E-2</v>
      </c>
      <c r="M18" s="76">
        <v>1.1000000000000001E-3</v>
      </c>
    </row>
    <row r="19" spans="2:13">
      <c r="B19" t="s">
        <v>3344</v>
      </c>
      <c r="C19" t="s">
        <v>3345</v>
      </c>
      <c r="D19" t="s">
        <v>121</v>
      </c>
      <c r="E19" t="s">
        <v>3346</v>
      </c>
      <c r="F19" t="s">
        <v>498</v>
      </c>
      <c r="G19" t="s">
        <v>100</v>
      </c>
      <c r="H19" s="75">
        <v>735</v>
      </c>
      <c r="I19" s="75">
        <v>4645000</v>
      </c>
      <c r="J19" s="75">
        <v>34140.75</v>
      </c>
      <c r="K19" s="86">
        <v>0.36749999999999999</v>
      </c>
      <c r="L19" s="76">
        <v>0.1137</v>
      </c>
      <c r="M19" s="76">
        <v>1.4E-3</v>
      </c>
    </row>
    <row r="20" spans="2:13">
      <c r="B20" t="s">
        <v>3347</v>
      </c>
      <c r="C20" t="s">
        <v>3348</v>
      </c>
      <c r="D20" t="s">
        <v>121</v>
      </c>
      <c r="E20" t="s">
        <v>3349</v>
      </c>
      <c r="F20" t="s">
        <v>498</v>
      </c>
      <c r="G20" t="s">
        <v>108</v>
      </c>
      <c r="H20" s="75">
        <v>500000</v>
      </c>
      <c r="I20" s="75">
        <v>1E-26</v>
      </c>
      <c r="J20" s="75">
        <v>1.7620000000000001E-25</v>
      </c>
      <c r="K20" s="86">
        <v>0</v>
      </c>
      <c r="L20" s="76">
        <v>0</v>
      </c>
      <c r="M20" s="76">
        <v>0</v>
      </c>
    </row>
    <row r="21" spans="2:13">
      <c r="B21" t="s">
        <v>3350</v>
      </c>
      <c r="C21" t="s">
        <v>3351</v>
      </c>
      <c r="D21" t="s">
        <v>121</v>
      </c>
      <c r="E21" t="s">
        <v>3352</v>
      </c>
      <c r="F21" t="s">
        <v>2010</v>
      </c>
      <c r="G21" t="s">
        <v>100</v>
      </c>
      <c r="H21" s="75">
        <v>3231018</v>
      </c>
      <c r="I21" s="75">
        <v>400</v>
      </c>
      <c r="J21" s="75">
        <v>12924.072</v>
      </c>
      <c r="K21" s="86">
        <v>5.5999999999999999E-3</v>
      </c>
      <c r="L21" s="76">
        <v>4.2999999999999997E-2</v>
      </c>
      <c r="M21" s="76">
        <v>5.0000000000000001E-4</v>
      </c>
    </row>
    <row r="22" spans="2:13">
      <c r="B22" t="s">
        <v>3353</v>
      </c>
      <c r="C22" t="s">
        <v>3354</v>
      </c>
      <c r="D22" t="s">
        <v>121</v>
      </c>
      <c r="E22" t="s">
        <v>3355</v>
      </c>
      <c r="F22" t="s">
        <v>1013</v>
      </c>
      <c r="G22" t="s">
        <v>104</v>
      </c>
      <c r="H22" s="75">
        <v>3229734</v>
      </c>
      <c r="I22" s="75">
        <v>296.07694600000019</v>
      </c>
      <c r="J22" s="75">
        <v>30370.4929846087</v>
      </c>
      <c r="K22" s="86">
        <v>3.2099999999999997E-2</v>
      </c>
      <c r="L22" s="76">
        <v>0.1011</v>
      </c>
      <c r="M22" s="76">
        <v>1.2999999999999999E-3</v>
      </c>
    </row>
    <row r="23" spans="2:13">
      <c r="B23" s="77" t="s">
        <v>262</v>
      </c>
      <c r="C23" s="14"/>
      <c r="D23" s="14"/>
      <c r="E23" s="14"/>
      <c r="H23" s="79">
        <v>19501401.59</v>
      </c>
      <c r="J23" s="79">
        <v>71501.688306013093</v>
      </c>
      <c r="K23" s="85"/>
      <c r="L23" s="78">
        <v>0.23810000000000001</v>
      </c>
      <c r="M23" s="78">
        <v>3.0000000000000001E-3</v>
      </c>
    </row>
    <row r="24" spans="2:13">
      <c r="B24" s="77" t="s">
        <v>404</v>
      </c>
      <c r="C24" s="14"/>
      <c r="D24" s="14"/>
      <c r="E24" s="14"/>
      <c r="H24" s="79">
        <v>0</v>
      </c>
      <c r="J24" s="79">
        <v>0</v>
      </c>
      <c r="K24" s="85"/>
      <c r="L24" s="78">
        <v>0</v>
      </c>
      <c r="M24" s="78">
        <v>0</v>
      </c>
    </row>
    <row r="25" spans="2:13">
      <c r="B25" t="s">
        <v>217</v>
      </c>
      <c r="C25" t="s">
        <v>217</v>
      </c>
      <c r="D25" s="14"/>
      <c r="E25" s="14"/>
      <c r="F25" t="s">
        <v>217</v>
      </c>
      <c r="G25" t="s">
        <v>217</v>
      </c>
      <c r="H25" s="75">
        <v>0</v>
      </c>
      <c r="I25" s="75">
        <v>0</v>
      </c>
      <c r="J25" s="75">
        <v>0</v>
      </c>
      <c r="K25" s="86">
        <v>0</v>
      </c>
      <c r="L25" s="76">
        <v>0</v>
      </c>
      <c r="M25" s="76">
        <v>0</v>
      </c>
    </row>
    <row r="26" spans="2:13">
      <c r="B26" s="77" t="s">
        <v>405</v>
      </c>
      <c r="C26" s="14"/>
      <c r="D26" s="14"/>
      <c r="E26" s="14"/>
      <c r="H26" s="79">
        <v>19501401.59</v>
      </c>
      <c r="J26" s="79">
        <v>71501.688306013093</v>
      </c>
      <c r="K26" s="85"/>
      <c r="L26" s="78">
        <v>0.23810000000000001</v>
      </c>
      <c r="M26" s="78">
        <v>3.0000000000000001E-3</v>
      </c>
    </row>
    <row r="27" spans="2:13">
      <c r="B27" t="s">
        <v>3356</v>
      </c>
      <c r="C27" t="s">
        <v>3357</v>
      </c>
      <c r="D27" t="s">
        <v>121</v>
      </c>
      <c r="E27" t="s">
        <v>3358</v>
      </c>
      <c r="F27" t="s">
        <v>1801</v>
      </c>
      <c r="G27" t="s">
        <v>108</v>
      </c>
      <c r="H27" s="75">
        <v>10000000</v>
      </c>
      <c r="I27" s="75">
        <v>100</v>
      </c>
      <c r="J27" s="75">
        <v>35236</v>
      </c>
      <c r="K27" s="86">
        <v>7.2700000000000001E-2</v>
      </c>
      <c r="L27" s="76">
        <v>0.1173</v>
      </c>
      <c r="M27" s="76">
        <v>1.5E-3</v>
      </c>
    </row>
    <row r="28" spans="2:13">
      <c r="B28" t="s">
        <v>3359</v>
      </c>
      <c r="C28" t="s">
        <v>3360</v>
      </c>
      <c r="D28" t="s">
        <v>121</v>
      </c>
      <c r="E28" t="s">
        <v>3361</v>
      </c>
      <c r="F28" t="s">
        <v>1801</v>
      </c>
      <c r="G28" t="s">
        <v>108</v>
      </c>
      <c r="H28" s="75">
        <v>7999999</v>
      </c>
      <c r="I28" s="75">
        <v>113.47748599999984</v>
      </c>
      <c r="J28" s="75">
        <v>31987.937575075201</v>
      </c>
      <c r="K28" s="86">
        <v>5.8099999999999999E-2</v>
      </c>
      <c r="L28" s="76">
        <v>0.1065</v>
      </c>
      <c r="M28" s="76">
        <v>1.2999999999999999E-3</v>
      </c>
    </row>
    <row r="29" spans="2:13">
      <c r="B29" t="s">
        <v>3362</v>
      </c>
      <c r="C29" t="s">
        <v>3363</v>
      </c>
      <c r="D29" t="s">
        <v>121</v>
      </c>
      <c r="E29" t="s">
        <v>3341</v>
      </c>
      <c r="F29" t="s">
        <v>1801</v>
      </c>
      <c r="G29" t="s">
        <v>108</v>
      </c>
      <c r="H29" s="75">
        <v>1501402.59</v>
      </c>
      <c r="I29" s="75">
        <v>80.859622999999758</v>
      </c>
      <c r="J29" s="75">
        <v>4277.7507309378998</v>
      </c>
      <c r="K29" s="86">
        <v>0.14000000000000001</v>
      </c>
      <c r="L29" s="76">
        <v>1.4200000000000001E-2</v>
      </c>
      <c r="M29" s="76">
        <v>2.0000000000000001E-4</v>
      </c>
    </row>
    <row r="30" spans="2:13">
      <c r="B30" t="s">
        <v>264</v>
      </c>
      <c r="C30" s="14"/>
      <c r="D30" s="14"/>
      <c r="E30" s="14"/>
    </row>
    <row r="31" spans="2:13">
      <c r="B31" t="s">
        <v>398</v>
      </c>
      <c r="C31" s="14"/>
      <c r="D31" s="14"/>
      <c r="E31" s="14"/>
    </row>
    <row r="32" spans="2:13">
      <c r="B32" t="s">
        <v>399</v>
      </c>
      <c r="C32" s="14"/>
      <c r="D32" s="14"/>
      <c r="E32" s="14"/>
    </row>
    <row r="33" spans="2:5">
      <c r="B33" t="s">
        <v>400</v>
      </c>
      <c r="C33" s="14"/>
      <c r="D33" s="14"/>
      <c r="E33" s="14"/>
    </row>
    <row r="34" spans="2:5">
      <c r="C34" s="14"/>
      <c r="D34" s="14"/>
      <c r="E34" s="14"/>
    </row>
    <row r="35" spans="2:5">
      <c r="C35" s="14"/>
      <c r="D35" s="14"/>
      <c r="E35" s="14"/>
    </row>
    <row r="36" spans="2:5">
      <c r="C36" s="14"/>
      <c r="D36" s="14"/>
      <c r="E36" s="14"/>
    </row>
    <row r="37" spans="2:5">
      <c r="C37" s="14"/>
      <c r="D37" s="14"/>
      <c r="E37" s="14"/>
    </row>
    <row r="38" spans="2:5">
      <c r="C38" s="14"/>
      <c r="D38" s="14"/>
      <c r="E38" s="14"/>
    </row>
    <row r="39" spans="2:5">
      <c r="C39" s="14"/>
      <c r="D39" s="14"/>
      <c r="E39" s="14"/>
    </row>
    <row r="40" spans="2:5">
      <c r="C40" s="14"/>
      <c r="D40" s="14"/>
      <c r="E40" s="14"/>
    </row>
    <row r="41" spans="2:5">
      <c r="C41" s="14"/>
      <c r="D41" s="14"/>
      <c r="E41" s="14"/>
    </row>
    <row r="42" spans="2:5">
      <c r="C42" s="14"/>
      <c r="D42" s="14"/>
      <c r="E42" s="14"/>
    </row>
    <row r="43" spans="2:5">
      <c r="C43" s="14"/>
      <c r="D43" s="14"/>
      <c r="E43" s="14"/>
    </row>
    <row r="44" spans="2:5">
      <c r="C44" s="14"/>
      <c r="D44" s="14"/>
      <c r="E44" s="14"/>
    </row>
    <row r="45" spans="2:5">
      <c r="C45" s="14"/>
      <c r="D45" s="14"/>
      <c r="E45" s="14"/>
    </row>
    <row r="46" spans="2:5">
      <c r="C46" s="14"/>
      <c r="D46" s="14"/>
      <c r="E46" s="14"/>
    </row>
    <row r="47" spans="2:5">
      <c r="C47" s="14"/>
      <c r="D47" s="14"/>
      <c r="E47" s="14"/>
    </row>
    <row r="48" spans="2:5">
      <c r="C48" s="14"/>
      <c r="D48" s="14"/>
      <c r="E48" s="14"/>
    </row>
    <row r="49" spans="3:5">
      <c r="C49" s="14"/>
      <c r="D49" s="14"/>
      <c r="E49" s="14"/>
    </row>
    <row r="50" spans="3:5">
      <c r="C50" s="14"/>
      <c r="D50" s="14"/>
      <c r="E50" s="14"/>
    </row>
    <row r="51" spans="3:5">
      <c r="C51" s="14"/>
      <c r="D51" s="14"/>
      <c r="E51" s="14"/>
    </row>
    <row r="52" spans="3:5">
      <c r="C52" s="14"/>
      <c r="D52" s="14"/>
      <c r="E52" s="14"/>
    </row>
    <row r="53" spans="3:5">
      <c r="C53" s="14"/>
      <c r="D53" s="14"/>
      <c r="E53" s="14"/>
    </row>
    <row r="54" spans="3:5">
      <c r="C54" s="14"/>
      <c r="D54" s="14"/>
      <c r="E54" s="14"/>
    </row>
    <row r="55" spans="3:5">
      <c r="C55" s="14"/>
      <c r="D55" s="14"/>
      <c r="E55" s="14"/>
    </row>
    <row r="56" spans="3:5">
      <c r="C56" s="14"/>
      <c r="D56" s="14"/>
      <c r="E56" s="14"/>
    </row>
    <row r="57" spans="3:5">
      <c r="C57" s="14"/>
      <c r="D57" s="14"/>
      <c r="E57" s="14"/>
    </row>
    <row r="58" spans="3:5">
      <c r="C58" s="14"/>
      <c r="D58" s="14"/>
      <c r="E58" s="14"/>
    </row>
    <row r="59" spans="3:5">
      <c r="C59" s="14"/>
      <c r="D59" s="14"/>
      <c r="E59" s="14"/>
    </row>
    <row r="60" spans="3:5">
      <c r="C60" s="14"/>
      <c r="D60" s="14"/>
      <c r="E60" s="14"/>
    </row>
    <row r="61" spans="3:5">
      <c r="C61" s="14"/>
      <c r="D61" s="14"/>
      <c r="E61" s="14"/>
    </row>
    <row r="62" spans="3:5">
      <c r="C62" s="14"/>
      <c r="D62" s="14"/>
      <c r="E62" s="14"/>
    </row>
    <row r="63" spans="3:5">
      <c r="C63" s="14"/>
      <c r="D63" s="14"/>
      <c r="E63" s="14"/>
    </row>
    <row r="64" spans="3:5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3:5">
      <c r="C289" s="14"/>
      <c r="D289" s="14"/>
      <c r="E289" s="14"/>
    </row>
    <row r="290" spans="3:5">
      <c r="C290" s="14"/>
      <c r="D290" s="14"/>
      <c r="E290" s="14"/>
    </row>
    <row r="291" spans="3:5">
      <c r="C291" s="14"/>
      <c r="D291" s="14"/>
      <c r="E291" s="14"/>
    </row>
    <row r="292" spans="3:5">
      <c r="C292" s="14"/>
      <c r="D292" s="14"/>
      <c r="E292" s="14"/>
    </row>
    <row r="293" spans="3:5">
      <c r="C293" s="14"/>
      <c r="D293" s="14"/>
      <c r="E293" s="14"/>
    </row>
    <row r="294" spans="3:5">
      <c r="C294" s="14"/>
      <c r="D294" s="14"/>
      <c r="E294" s="14"/>
    </row>
    <row r="295" spans="3:5">
      <c r="C295" s="14"/>
      <c r="D295" s="14"/>
      <c r="E295" s="14"/>
    </row>
    <row r="296" spans="3:5">
      <c r="C296" s="14"/>
      <c r="D296" s="14"/>
      <c r="E296" s="14"/>
    </row>
    <row r="297" spans="3:5">
      <c r="C297" s="14"/>
      <c r="D297" s="14"/>
      <c r="E297" s="14"/>
    </row>
    <row r="298" spans="3:5">
      <c r="C298" s="14"/>
      <c r="D298" s="14"/>
      <c r="E298" s="14"/>
    </row>
    <row r="299" spans="3:5">
      <c r="C299" s="14"/>
      <c r="D299" s="14"/>
      <c r="E299" s="14"/>
    </row>
    <row r="300" spans="3:5">
      <c r="C300" s="14"/>
      <c r="D300" s="14"/>
      <c r="E300" s="14"/>
    </row>
    <row r="301" spans="3:5">
      <c r="C301" s="14"/>
      <c r="D301" s="14"/>
      <c r="E301" s="14"/>
    </row>
    <row r="302" spans="3:5">
      <c r="C302" s="14"/>
      <c r="D302" s="14"/>
      <c r="E302" s="14"/>
    </row>
    <row r="303" spans="3:5">
      <c r="C303" s="14"/>
      <c r="D303" s="14"/>
      <c r="E303" s="14"/>
    </row>
    <row r="304" spans="3:5">
      <c r="C304" s="14"/>
      <c r="D304" s="14"/>
      <c r="E304" s="14"/>
    </row>
    <row r="305" spans="3:5">
      <c r="C305" s="14"/>
      <c r="D305" s="14"/>
      <c r="E305" s="14"/>
    </row>
    <row r="306" spans="3:5">
      <c r="C306" s="14"/>
      <c r="D306" s="14"/>
      <c r="E306" s="14"/>
    </row>
    <row r="307" spans="3:5">
      <c r="C307" s="14"/>
      <c r="D307" s="14"/>
      <c r="E307" s="14"/>
    </row>
    <row r="308" spans="3:5">
      <c r="C308" s="14"/>
      <c r="D308" s="14"/>
      <c r="E308" s="14"/>
    </row>
    <row r="309" spans="3:5">
      <c r="C309" s="14"/>
      <c r="D309" s="14"/>
      <c r="E309" s="14"/>
    </row>
    <row r="310" spans="3:5">
      <c r="C310" s="14"/>
      <c r="D310" s="14"/>
      <c r="E310" s="14"/>
    </row>
    <row r="311" spans="3:5">
      <c r="C311" s="14"/>
      <c r="D311" s="14"/>
      <c r="E311" s="14"/>
    </row>
    <row r="312" spans="3:5">
      <c r="C312" s="14"/>
      <c r="D312" s="14"/>
      <c r="E312" s="14"/>
    </row>
    <row r="313" spans="3:5">
      <c r="C313" s="14"/>
      <c r="D313" s="14"/>
      <c r="E313" s="14"/>
    </row>
    <row r="314" spans="3:5">
      <c r="C314" s="14"/>
      <c r="D314" s="14"/>
      <c r="E314" s="14"/>
    </row>
    <row r="315" spans="3:5">
      <c r="C315" s="14"/>
      <c r="D315" s="14"/>
      <c r="E315" s="14"/>
    </row>
    <row r="316" spans="3:5">
      <c r="C316" s="14"/>
      <c r="D316" s="14"/>
      <c r="E316" s="14"/>
    </row>
    <row r="317" spans="3:5">
      <c r="C317" s="14"/>
      <c r="D317" s="14"/>
      <c r="E317" s="14"/>
    </row>
    <row r="318" spans="3:5">
      <c r="C318" s="14"/>
      <c r="D318" s="14"/>
      <c r="E318" s="14"/>
    </row>
    <row r="319" spans="3:5">
      <c r="C319" s="14"/>
      <c r="D319" s="14"/>
      <c r="E319" s="14"/>
    </row>
    <row r="320" spans="3:5">
      <c r="C320" s="14"/>
      <c r="D320" s="14"/>
      <c r="E320" s="14"/>
    </row>
    <row r="321" spans="3:5">
      <c r="C321" s="14"/>
      <c r="D321" s="14"/>
      <c r="E321" s="14"/>
    </row>
    <row r="322" spans="3:5">
      <c r="C322" s="14"/>
      <c r="D322" s="14"/>
      <c r="E322" s="14"/>
    </row>
    <row r="323" spans="3:5">
      <c r="C323" s="14"/>
      <c r="D323" s="14"/>
      <c r="E323" s="14"/>
    </row>
    <row r="324" spans="3:5">
      <c r="C324" s="14"/>
      <c r="D324" s="14"/>
      <c r="E324" s="14"/>
    </row>
    <row r="325" spans="3:5">
      <c r="C325" s="14"/>
      <c r="D325" s="14"/>
      <c r="E325" s="14"/>
    </row>
    <row r="326" spans="3:5">
      <c r="C326" s="14"/>
      <c r="D326" s="14"/>
      <c r="E326" s="14"/>
    </row>
    <row r="327" spans="3:5">
      <c r="C327" s="14"/>
      <c r="D327" s="14"/>
      <c r="E327" s="14"/>
    </row>
    <row r="328" spans="3:5">
      <c r="C328" s="14"/>
      <c r="D328" s="14"/>
      <c r="E328" s="14"/>
    </row>
    <row r="329" spans="3:5">
      <c r="C329" s="14"/>
      <c r="D329" s="14"/>
      <c r="E329" s="14"/>
    </row>
    <row r="330" spans="3:5">
      <c r="C330" s="14"/>
      <c r="D330" s="14"/>
      <c r="E330" s="14"/>
    </row>
    <row r="331" spans="3:5">
      <c r="C331" s="14"/>
      <c r="D331" s="14"/>
      <c r="E331" s="14"/>
    </row>
    <row r="332" spans="3:5">
      <c r="C332" s="14"/>
      <c r="D332" s="14"/>
      <c r="E332" s="14"/>
    </row>
    <row r="333" spans="3:5">
      <c r="C333" s="14"/>
      <c r="D333" s="14"/>
      <c r="E333" s="14"/>
    </row>
    <row r="334" spans="3:5">
      <c r="C334" s="14"/>
      <c r="D334" s="14"/>
      <c r="E334" s="14"/>
    </row>
    <row r="335" spans="3:5">
      <c r="C335" s="14"/>
      <c r="D335" s="14"/>
      <c r="E335" s="14"/>
    </row>
    <row r="336" spans="3:5">
      <c r="C336" s="14"/>
      <c r="D336" s="14"/>
      <c r="E336" s="14"/>
    </row>
    <row r="337" spans="3:5">
      <c r="C337" s="14"/>
      <c r="D337" s="14"/>
      <c r="E337" s="14"/>
    </row>
    <row r="338" spans="3:5">
      <c r="C338" s="14"/>
      <c r="D338" s="14"/>
      <c r="E338" s="14"/>
    </row>
    <row r="339" spans="3:5">
      <c r="C339" s="14"/>
      <c r="D339" s="14"/>
      <c r="E339" s="14"/>
    </row>
    <row r="340" spans="3:5">
      <c r="C340" s="14"/>
      <c r="D340" s="14"/>
      <c r="E340" s="14"/>
    </row>
    <row r="341" spans="3:5">
      <c r="C341" s="14"/>
      <c r="D341" s="14"/>
      <c r="E341" s="14"/>
    </row>
    <row r="342" spans="3:5">
      <c r="C342" s="14"/>
      <c r="D342" s="14"/>
      <c r="E342" s="14"/>
    </row>
    <row r="343" spans="3:5">
      <c r="C343" s="14"/>
      <c r="D343" s="14"/>
      <c r="E343" s="14"/>
    </row>
    <row r="344" spans="3:5">
      <c r="C344" s="14"/>
      <c r="D344" s="14"/>
      <c r="E344" s="14"/>
    </row>
    <row r="345" spans="3:5">
      <c r="C345" s="14"/>
      <c r="D345" s="14"/>
      <c r="E345" s="14"/>
    </row>
    <row r="346" spans="3:5">
      <c r="C346" s="14"/>
      <c r="D346" s="14"/>
      <c r="E346" s="14"/>
    </row>
    <row r="347" spans="3:5">
      <c r="C347" s="14"/>
      <c r="D347" s="14"/>
      <c r="E347" s="14"/>
    </row>
    <row r="348" spans="3:5">
      <c r="C348" s="14"/>
      <c r="D348" s="14"/>
      <c r="E348" s="14"/>
    </row>
    <row r="349" spans="3:5">
      <c r="C349" s="14"/>
      <c r="D349" s="14"/>
      <c r="E349" s="14"/>
    </row>
    <row r="350" spans="3:5">
      <c r="C350" s="14"/>
      <c r="D350" s="14"/>
      <c r="E350" s="14"/>
    </row>
    <row r="351" spans="3:5">
      <c r="C351" s="14"/>
      <c r="D351" s="14"/>
      <c r="E351" s="14"/>
    </row>
    <row r="352" spans="3:5">
      <c r="C352" s="14"/>
      <c r="D352" s="14"/>
      <c r="E352" s="14"/>
    </row>
    <row r="353" spans="3:5">
      <c r="C353" s="14"/>
      <c r="D353" s="14"/>
      <c r="E353" s="14"/>
    </row>
    <row r="354" spans="3:5">
      <c r="C354" s="14"/>
      <c r="D354" s="14"/>
      <c r="E354" s="14"/>
    </row>
    <row r="355" spans="3:5">
      <c r="C355" s="14"/>
      <c r="D355" s="14"/>
      <c r="E355" s="14"/>
    </row>
    <row r="356" spans="3:5">
      <c r="C356" s="14"/>
      <c r="D356" s="14"/>
      <c r="E356" s="14"/>
    </row>
    <row r="357" spans="3:5">
      <c r="C357" s="14"/>
      <c r="D357" s="14"/>
      <c r="E357" s="14"/>
    </row>
    <row r="358" spans="3:5">
      <c r="C358" s="14"/>
      <c r="D358" s="14"/>
      <c r="E358" s="14"/>
    </row>
    <row r="359" spans="3:5">
      <c r="C359" s="14"/>
      <c r="D359" s="14"/>
      <c r="E359" s="14"/>
    </row>
    <row r="360" spans="3:5">
      <c r="C360" s="14"/>
      <c r="D360" s="14"/>
      <c r="E360" s="14"/>
    </row>
    <row r="361" spans="3:5">
      <c r="C361" s="14"/>
      <c r="D361" s="14"/>
      <c r="E361" s="14"/>
    </row>
    <row r="362" spans="3:5">
      <c r="C362" s="14"/>
      <c r="D362" s="14"/>
      <c r="E362" s="14"/>
    </row>
    <row r="363" spans="3:5">
      <c r="C363" s="14"/>
      <c r="D363" s="14"/>
      <c r="E363" s="14"/>
    </row>
    <row r="364" spans="3:5">
      <c r="C364" s="14"/>
      <c r="D364" s="14"/>
      <c r="E364" s="14"/>
    </row>
    <row r="365" spans="3:5">
      <c r="C365" s="14"/>
      <c r="D365" s="14"/>
      <c r="E365" s="14"/>
    </row>
    <row r="366" spans="3:5">
      <c r="C366" s="14"/>
      <c r="D366" s="14"/>
      <c r="E366" s="14"/>
    </row>
    <row r="367" spans="3:5">
      <c r="C367" s="14"/>
      <c r="D367" s="14"/>
      <c r="E367" s="14"/>
    </row>
    <row r="368" spans="3:5">
      <c r="C368" s="14"/>
      <c r="D368" s="14"/>
      <c r="E368" s="14"/>
    </row>
    <row r="369" spans="3:5">
      <c r="C369" s="14"/>
      <c r="D369" s="14"/>
      <c r="E369" s="14"/>
    </row>
    <row r="370" spans="3:5">
      <c r="C370" s="14"/>
      <c r="D370" s="14"/>
      <c r="E370" s="14"/>
    </row>
    <row r="371" spans="3:5">
      <c r="C371" s="14"/>
      <c r="D371" s="14"/>
      <c r="E371" s="14"/>
    </row>
    <row r="372" spans="3:5">
      <c r="C372" s="14"/>
      <c r="D372" s="14"/>
      <c r="E372" s="14"/>
    </row>
    <row r="373" spans="3:5">
      <c r="C373" s="14"/>
      <c r="D373" s="14"/>
      <c r="E373" s="14"/>
    </row>
    <row r="374" spans="3:5">
      <c r="C374" s="14"/>
      <c r="D374" s="14"/>
      <c r="E374" s="14"/>
    </row>
    <row r="375" spans="3:5">
      <c r="C375" s="14"/>
      <c r="D375" s="14"/>
      <c r="E375" s="14"/>
    </row>
    <row r="376" spans="3:5">
      <c r="C376" s="14"/>
      <c r="D376" s="14"/>
      <c r="E376" s="14"/>
    </row>
    <row r="377" spans="3:5">
      <c r="C377" s="14"/>
      <c r="D377" s="14"/>
      <c r="E377" s="14"/>
    </row>
    <row r="378" spans="3:5">
      <c r="C378" s="14"/>
      <c r="D378" s="14"/>
      <c r="E378" s="14"/>
    </row>
    <row r="379" spans="3:5">
      <c r="C379" s="14"/>
      <c r="D379" s="14"/>
      <c r="E379" s="14"/>
    </row>
    <row r="380" spans="3:5">
      <c r="C380" s="14"/>
      <c r="D380" s="14"/>
      <c r="E380" s="14"/>
    </row>
    <row r="381" spans="3:5">
      <c r="C381" s="14"/>
      <c r="D381" s="14"/>
      <c r="E381" s="14"/>
    </row>
    <row r="382" spans="3:5">
      <c r="C382" s="14"/>
      <c r="D382" s="14"/>
      <c r="E382" s="14"/>
    </row>
    <row r="383" spans="3:5">
      <c r="C383" s="14"/>
      <c r="D383" s="14"/>
      <c r="E383" s="14"/>
    </row>
    <row r="384" spans="3:5">
      <c r="C384" s="14"/>
      <c r="D384" s="14"/>
      <c r="E384" s="14"/>
    </row>
    <row r="385" spans="2:5">
      <c r="C385" s="14"/>
      <c r="D385" s="14"/>
      <c r="E385" s="14"/>
    </row>
    <row r="386" spans="2:5">
      <c r="C386" s="14"/>
      <c r="D386" s="14"/>
      <c r="E386" s="14"/>
    </row>
    <row r="387" spans="2:5">
      <c r="C387" s="14"/>
      <c r="D387" s="14"/>
      <c r="E387" s="14"/>
    </row>
    <row r="388" spans="2:5">
      <c r="C388" s="14"/>
      <c r="D388" s="14"/>
      <c r="E388" s="14"/>
    </row>
    <row r="389" spans="2:5">
      <c r="B389" s="14"/>
      <c r="C389" s="14"/>
      <c r="D389" s="14"/>
      <c r="E389" s="14"/>
    </row>
    <row r="390" spans="2:5">
      <c r="B390" s="14"/>
      <c r="C390" s="14"/>
      <c r="D390" s="14"/>
      <c r="E390" s="14"/>
    </row>
    <row r="391" spans="2:5">
      <c r="B391" s="17"/>
      <c r="C391" s="14"/>
      <c r="D391" s="14"/>
      <c r="E391" s="14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A586"/>
  <sheetViews>
    <sheetView rightToLeft="1" workbookViewId="0">
      <selection activeCell="C71" sqref="C71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0.7109375" style="13" customWidth="1"/>
    <col min="4" max="5" width="10.7109375" style="14" customWidth="1"/>
    <col min="6" max="6" width="14.7109375" style="14" customWidth="1"/>
    <col min="7" max="7" width="11.7109375" style="14" customWidth="1"/>
    <col min="8" max="8" width="14.7109375" style="14" customWidth="1"/>
    <col min="9" max="11" width="10.7109375" style="14" customWidth="1"/>
    <col min="12" max="12" width="7.5703125" style="17" customWidth="1"/>
    <col min="13" max="13" width="6.7109375" style="17" customWidth="1"/>
    <col min="14" max="14" width="6" style="17" customWidth="1"/>
    <col min="15" max="15" width="7.85546875" style="17" customWidth="1"/>
    <col min="16" max="16" width="8.140625" style="17" customWidth="1"/>
    <col min="17" max="17" width="6.28515625" style="17" customWidth="1"/>
    <col min="18" max="18" width="8" style="17" customWidth="1"/>
    <col min="19" max="19" width="8.7109375" style="17" customWidth="1"/>
    <col min="20" max="20" width="10" style="17" customWidth="1"/>
    <col min="21" max="21" width="9.5703125" style="14" customWidth="1"/>
    <col min="22" max="22" width="6.140625" style="14" customWidth="1"/>
    <col min="23" max="24" width="5.7109375" style="14" customWidth="1"/>
    <col min="25" max="25" width="6.85546875" style="14" customWidth="1"/>
    <col min="26" max="26" width="6.42578125" style="14" customWidth="1"/>
    <col min="27" max="27" width="6.7109375" style="14" customWidth="1"/>
    <col min="28" max="28" width="7.28515625" style="14" customWidth="1"/>
    <col min="29" max="40" width="5.7109375" style="14" customWidth="1"/>
    <col min="41" max="16384" width="9.140625" style="14"/>
  </cols>
  <sheetData>
    <row r="1" spans="2:53">
      <c r="B1" s="2" t="s">
        <v>0</v>
      </c>
      <c r="C1" t="s">
        <v>195</v>
      </c>
    </row>
    <row r="2" spans="2:53">
      <c r="B2" s="2" t="s">
        <v>1</v>
      </c>
    </row>
    <row r="3" spans="2:53">
      <c r="B3" s="2" t="s">
        <v>2</v>
      </c>
      <c r="C3" t="s">
        <v>196</v>
      </c>
    </row>
    <row r="4" spans="2:53">
      <c r="B4" s="2" t="s">
        <v>3</v>
      </c>
    </row>
    <row r="6" spans="2:53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2"/>
    </row>
    <row r="7" spans="2:53" ht="26.25" customHeight="1">
      <c r="B7" s="110" t="s">
        <v>137</v>
      </c>
      <c r="C7" s="111"/>
      <c r="D7" s="111"/>
      <c r="E7" s="111"/>
      <c r="F7" s="111"/>
      <c r="G7" s="111"/>
      <c r="H7" s="111"/>
      <c r="I7" s="111"/>
      <c r="J7" s="111"/>
      <c r="K7" s="112"/>
    </row>
    <row r="8" spans="2:53" s="17" customFormat="1" ht="63">
      <c r="B8" s="4" t="s">
        <v>94</v>
      </c>
      <c r="C8" s="26" t="s">
        <v>47</v>
      </c>
      <c r="D8" s="26" t="s">
        <v>51</v>
      </c>
      <c r="E8" s="26" t="s">
        <v>69</v>
      </c>
      <c r="F8" s="26" t="s">
        <v>185</v>
      </c>
      <c r="G8" s="26" t="s">
        <v>186</v>
      </c>
      <c r="H8" s="26" t="s">
        <v>5</v>
      </c>
      <c r="I8" s="26" t="s">
        <v>71</v>
      </c>
      <c r="J8" s="26" t="s">
        <v>55</v>
      </c>
      <c r="K8" s="34" t="s">
        <v>181</v>
      </c>
      <c r="BA8" s="14"/>
    </row>
    <row r="9" spans="2:53" s="17" customFormat="1" ht="21" customHeight="1">
      <c r="B9" s="18"/>
      <c r="C9" s="19"/>
      <c r="D9" s="19"/>
      <c r="E9" s="29" t="s">
        <v>72</v>
      </c>
      <c r="F9" s="29" t="s">
        <v>182</v>
      </c>
      <c r="G9" s="29"/>
      <c r="H9" s="29" t="s">
        <v>6</v>
      </c>
      <c r="I9" s="29" t="s">
        <v>7</v>
      </c>
      <c r="J9" s="29" t="s">
        <v>7</v>
      </c>
      <c r="K9" s="30" t="s">
        <v>7</v>
      </c>
      <c r="BA9" s="14"/>
    </row>
    <row r="10" spans="2:53" s="21" customFormat="1" ht="18" customHeight="1">
      <c r="B10" s="20"/>
      <c r="C10" s="6" t="s">
        <v>8</v>
      </c>
      <c r="D10" s="6" t="s">
        <v>57</v>
      </c>
      <c r="E10" s="6" t="s">
        <v>58</v>
      </c>
      <c r="F10" s="6" t="s">
        <v>59</v>
      </c>
      <c r="G10" s="6" t="s">
        <v>60</v>
      </c>
      <c r="H10" s="6" t="s">
        <v>61</v>
      </c>
      <c r="I10" s="6" t="s">
        <v>62</v>
      </c>
      <c r="J10" s="6" t="s">
        <v>63</v>
      </c>
      <c r="K10" s="32" t="s">
        <v>64</v>
      </c>
      <c r="L10" s="17"/>
      <c r="M10" s="17"/>
      <c r="N10" s="17"/>
      <c r="O10" s="17"/>
      <c r="P10" s="17"/>
      <c r="Q10" s="17"/>
      <c r="R10" s="17"/>
      <c r="S10" s="17"/>
      <c r="BA10" s="14"/>
    </row>
    <row r="11" spans="2:53" s="21" customFormat="1" ht="18" customHeight="1">
      <c r="B11" s="22" t="s">
        <v>138</v>
      </c>
      <c r="C11" s="6"/>
      <c r="D11" s="6"/>
      <c r="E11" s="6"/>
      <c r="F11" s="73">
        <v>558329507.55999994</v>
      </c>
      <c r="G11" s="6"/>
      <c r="H11" s="73">
        <v>1060686.909992073</v>
      </c>
      <c r="I11" s="6"/>
      <c r="J11" s="74">
        <v>1</v>
      </c>
      <c r="K11" s="74">
        <v>4.4499999999999998E-2</v>
      </c>
      <c r="L11" s="17"/>
      <c r="M11" s="17"/>
      <c r="N11" s="17"/>
      <c r="O11" s="17"/>
      <c r="P11" s="17"/>
      <c r="Q11" s="17"/>
      <c r="R11" s="17"/>
      <c r="S11" s="17"/>
      <c r="BA11" s="14"/>
    </row>
    <row r="12" spans="2:53">
      <c r="B12" s="77" t="s">
        <v>203</v>
      </c>
      <c r="C12" s="14"/>
      <c r="F12" s="79">
        <v>448769750.54000002</v>
      </c>
      <c r="H12" s="79">
        <v>603090.73477359465</v>
      </c>
      <c r="J12" s="78">
        <v>0.56859999999999999</v>
      </c>
      <c r="K12" s="78">
        <v>2.53E-2</v>
      </c>
    </row>
    <row r="13" spans="2:53">
      <c r="B13" s="77" t="s">
        <v>3364</v>
      </c>
      <c r="C13" s="14"/>
      <c r="F13" s="79">
        <v>20668665.620000001</v>
      </c>
      <c r="H13" s="79">
        <v>90695.542452436988</v>
      </c>
      <c r="J13" s="78">
        <v>8.5500000000000007E-2</v>
      </c>
      <c r="K13" s="78">
        <v>3.8E-3</v>
      </c>
    </row>
    <row r="14" spans="2:53">
      <c r="B14" t="s">
        <v>3365</v>
      </c>
      <c r="C14">
        <v>74221</v>
      </c>
      <c r="D14" t="s">
        <v>104</v>
      </c>
      <c r="E14" t="s">
        <v>3366</v>
      </c>
      <c r="F14" s="75">
        <v>3200000</v>
      </c>
      <c r="G14" s="75">
        <v>97.454563000000206</v>
      </c>
      <c r="H14" s="75">
        <v>9904.5021468160103</v>
      </c>
      <c r="I14" s="76">
        <v>8.0299999999999996E-2</v>
      </c>
      <c r="J14" s="76">
        <v>9.2999999999999992E-3</v>
      </c>
      <c r="K14" s="76">
        <v>4.0000000000000002E-4</v>
      </c>
    </row>
    <row r="15" spans="2:53">
      <c r="B15" t="s">
        <v>3367</v>
      </c>
      <c r="C15">
        <v>74173</v>
      </c>
      <c r="D15" t="s">
        <v>104</v>
      </c>
      <c r="E15" t="s">
        <v>913</v>
      </c>
      <c r="F15" s="75">
        <v>4228776.5</v>
      </c>
      <c r="G15" s="75">
        <v>73.207320999999993</v>
      </c>
      <c r="H15" s="75">
        <v>9832.1781818467407</v>
      </c>
      <c r="I15" s="76">
        <v>0.10349999999999999</v>
      </c>
      <c r="J15" s="76">
        <v>9.2999999999999992E-3</v>
      </c>
      <c r="K15" s="76">
        <v>4.0000000000000002E-4</v>
      </c>
    </row>
    <row r="16" spans="2:53">
      <c r="B16" t="s">
        <v>3368</v>
      </c>
      <c r="C16">
        <v>74183</v>
      </c>
      <c r="D16" t="s">
        <v>104</v>
      </c>
      <c r="E16" t="s">
        <v>3369</v>
      </c>
      <c r="F16" s="75">
        <v>3800485.85</v>
      </c>
      <c r="G16" s="75">
        <v>306.51283699999971</v>
      </c>
      <c r="H16" s="75">
        <v>36997.150947612601</v>
      </c>
      <c r="I16" s="76">
        <v>5.1900000000000002E-2</v>
      </c>
      <c r="J16" s="76">
        <v>3.49E-2</v>
      </c>
      <c r="K16" s="76">
        <v>1.6000000000000001E-3</v>
      </c>
    </row>
    <row r="17" spans="2:11">
      <c r="B17" t="s">
        <v>3370</v>
      </c>
      <c r="C17">
        <v>74216</v>
      </c>
      <c r="D17" t="s">
        <v>104</v>
      </c>
      <c r="E17" t="s">
        <v>1648</v>
      </c>
      <c r="F17" s="75">
        <v>3339403.27</v>
      </c>
      <c r="G17" s="75">
        <v>82.429787000000019</v>
      </c>
      <c r="H17" s="75">
        <v>8742.4576960417398</v>
      </c>
      <c r="I17" s="76">
        <v>1.6E-2</v>
      </c>
      <c r="J17" s="76">
        <v>8.2000000000000007E-3</v>
      </c>
      <c r="K17" s="76">
        <v>4.0000000000000002E-4</v>
      </c>
    </row>
    <row r="18" spans="2:11">
      <c r="B18" t="s">
        <v>3371</v>
      </c>
      <c r="C18">
        <v>74228</v>
      </c>
      <c r="D18" t="s">
        <v>104</v>
      </c>
      <c r="E18" t="s">
        <v>311</v>
      </c>
      <c r="F18" s="75">
        <v>6100000</v>
      </c>
      <c r="G18" s="75">
        <v>130.17329499999997</v>
      </c>
      <c r="H18" s="75">
        <v>25219.2534801199</v>
      </c>
      <c r="I18" s="76">
        <v>5.9200000000000003E-2</v>
      </c>
      <c r="J18" s="76">
        <v>2.3800000000000002E-2</v>
      </c>
      <c r="K18" s="76">
        <v>1.1000000000000001E-3</v>
      </c>
    </row>
    <row r="19" spans="2:11">
      <c r="B19" s="77" t="s">
        <v>3372</v>
      </c>
      <c r="C19" s="14"/>
      <c r="F19" s="79">
        <v>52539413.100000001</v>
      </c>
      <c r="H19" s="79">
        <v>67620.110181302298</v>
      </c>
      <c r="J19" s="78">
        <v>6.3799999999999996E-2</v>
      </c>
      <c r="K19" s="78">
        <v>2.8E-3</v>
      </c>
    </row>
    <row r="20" spans="2:11">
      <c r="B20" t="s">
        <v>3373</v>
      </c>
      <c r="C20">
        <v>74233</v>
      </c>
      <c r="D20" t="s">
        <v>100</v>
      </c>
      <c r="E20" t="s">
        <v>319</v>
      </c>
      <c r="F20" s="75">
        <v>30000000</v>
      </c>
      <c r="G20" s="75">
        <v>100</v>
      </c>
      <c r="H20" s="75">
        <v>30000</v>
      </c>
      <c r="I20" s="76">
        <v>0.1012</v>
      </c>
      <c r="J20" s="76">
        <v>2.8299999999999999E-2</v>
      </c>
      <c r="K20" s="76">
        <v>1.2999999999999999E-3</v>
      </c>
    </row>
    <row r="21" spans="2:11">
      <c r="B21" t="s">
        <v>3374</v>
      </c>
      <c r="C21">
        <v>74176</v>
      </c>
      <c r="D21" t="s">
        <v>100</v>
      </c>
      <c r="E21" t="s">
        <v>3375</v>
      </c>
      <c r="F21" s="75">
        <v>14441114</v>
      </c>
      <c r="G21" s="75">
        <v>171.46154999999999</v>
      </c>
      <c r="H21" s="75">
        <v>24760.957901667</v>
      </c>
      <c r="I21" s="76">
        <v>1.7999999999999999E-2</v>
      </c>
      <c r="J21" s="76">
        <v>2.3300000000000001E-2</v>
      </c>
      <c r="K21" s="76">
        <v>1E-3</v>
      </c>
    </row>
    <row r="22" spans="2:11">
      <c r="B22" t="s">
        <v>3376</v>
      </c>
      <c r="C22">
        <v>74177</v>
      </c>
      <c r="D22" t="s">
        <v>100</v>
      </c>
      <c r="E22" t="s">
        <v>3377</v>
      </c>
      <c r="F22" s="75">
        <v>8098299.0999999996</v>
      </c>
      <c r="G22" s="75">
        <v>158.78831</v>
      </c>
      <c r="H22" s="75">
        <v>12859.1522796353</v>
      </c>
      <c r="I22" s="76">
        <v>0.06</v>
      </c>
      <c r="J22" s="76">
        <v>1.21E-2</v>
      </c>
      <c r="K22" s="76">
        <v>5.0000000000000001E-4</v>
      </c>
    </row>
    <row r="23" spans="2:11">
      <c r="B23" s="77" t="s">
        <v>3378</v>
      </c>
      <c r="C23" s="14"/>
      <c r="F23" s="79">
        <v>77240325.349999994</v>
      </c>
      <c r="H23" s="79">
        <v>108516.99987562151</v>
      </c>
      <c r="J23" s="78">
        <v>0.1023</v>
      </c>
      <c r="K23" s="78">
        <v>4.5999999999999999E-3</v>
      </c>
    </row>
    <row r="24" spans="2:11">
      <c r="B24" t="s">
        <v>3379</v>
      </c>
      <c r="C24">
        <v>74204</v>
      </c>
      <c r="D24" t="s">
        <v>100</v>
      </c>
      <c r="E24" t="s">
        <v>3380</v>
      </c>
      <c r="F24" s="75">
        <v>18707768.170000002</v>
      </c>
      <c r="G24" s="75">
        <v>225.43576300000018</v>
      </c>
      <c r="H24" s="75">
        <v>42173.999914310603</v>
      </c>
      <c r="I24" s="76">
        <v>7.8700000000000006E-2</v>
      </c>
      <c r="J24" s="76">
        <v>3.9800000000000002E-2</v>
      </c>
      <c r="K24" s="76">
        <v>1.8E-3</v>
      </c>
    </row>
    <row r="25" spans="2:11">
      <c r="B25" t="s">
        <v>3381</v>
      </c>
      <c r="C25">
        <v>74186</v>
      </c>
      <c r="D25" t="s">
        <v>100</v>
      </c>
      <c r="E25" t="s">
        <v>3380</v>
      </c>
      <c r="F25" s="75">
        <v>58532557.18</v>
      </c>
      <c r="G25" s="75">
        <v>113.34375800000001</v>
      </c>
      <c r="H25" s="75">
        <v>66342.999961310896</v>
      </c>
      <c r="I25" s="76">
        <v>7.8700000000000006E-2</v>
      </c>
      <c r="J25" s="76">
        <v>6.25E-2</v>
      </c>
      <c r="K25" s="76">
        <v>2.8E-3</v>
      </c>
    </row>
    <row r="26" spans="2:11">
      <c r="B26" s="77" t="s">
        <v>3382</v>
      </c>
      <c r="C26" s="14"/>
      <c r="F26" s="79">
        <v>298321346.47000003</v>
      </c>
      <c r="H26" s="79">
        <v>336258.0822642339</v>
      </c>
      <c r="J26" s="78">
        <v>0.317</v>
      </c>
      <c r="K26" s="78">
        <v>1.41E-2</v>
      </c>
    </row>
    <row r="27" spans="2:11">
      <c r="B27" t="s">
        <v>3383</v>
      </c>
      <c r="C27">
        <v>74168</v>
      </c>
      <c r="D27" t="s">
        <v>104</v>
      </c>
      <c r="E27" t="s">
        <v>585</v>
      </c>
      <c r="F27" s="75">
        <v>9495032.9800000004</v>
      </c>
      <c r="G27" s="75">
        <v>172.31453600000034</v>
      </c>
      <c r="H27" s="75">
        <v>51963.558743567999</v>
      </c>
      <c r="I27" s="76">
        <v>1.09E-2</v>
      </c>
      <c r="J27" s="76">
        <v>4.9000000000000002E-2</v>
      </c>
      <c r="K27" s="76">
        <v>2.2000000000000001E-3</v>
      </c>
    </row>
    <row r="28" spans="2:11">
      <c r="B28" t="s">
        <v>3384</v>
      </c>
      <c r="C28">
        <v>74166</v>
      </c>
      <c r="D28" t="s">
        <v>100</v>
      </c>
      <c r="E28" t="s">
        <v>3243</v>
      </c>
      <c r="F28" s="75">
        <v>9702104.2400000002</v>
      </c>
      <c r="G28" s="75">
        <v>63.400658999999983</v>
      </c>
      <c r="H28" s="75">
        <v>6151.1980250269398</v>
      </c>
      <c r="I28" s="76">
        <v>0.16389999999999999</v>
      </c>
      <c r="J28" s="76">
        <v>5.7999999999999996E-3</v>
      </c>
      <c r="K28" s="76">
        <v>2.9999999999999997E-4</v>
      </c>
    </row>
    <row r="29" spans="2:11">
      <c r="B29" t="s">
        <v>3385</v>
      </c>
      <c r="C29">
        <v>74167</v>
      </c>
      <c r="D29" t="s">
        <v>100</v>
      </c>
      <c r="E29" t="s">
        <v>3386</v>
      </c>
      <c r="F29" s="75">
        <v>66851743.57</v>
      </c>
      <c r="G29" s="75">
        <v>62.459149999999902</v>
      </c>
      <c r="H29" s="75">
        <v>41755.030794001599</v>
      </c>
      <c r="I29" s="76">
        <v>0.30430000000000001</v>
      </c>
      <c r="J29" s="76">
        <v>3.9399999999999998E-2</v>
      </c>
      <c r="K29" s="76">
        <v>1.8E-3</v>
      </c>
    </row>
    <row r="30" spans="2:11">
      <c r="B30" t="s">
        <v>3387</v>
      </c>
      <c r="C30">
        <v>74217</v>
      </c>
      <c r="D30" t="s">
        <v>100</v>
      </c>
      <c r="E30" t="s">
        <v>448</v>
      </c>
      <c r="F30" s="75">
        <v>9961464.9800000004</v>
      </c>
      <c r="G30" s="75">
        <v>90.102651000000066</v>
      </c>
      <c r="H30" s="75">
        <v>8975.5440254166206</v>
      </c>
      <c r="I30" s="76">
        <v>0.15770000000000001</v>
      </c>
      <c r="J30" s="76">
        <v>8.5000000000000006E-3</v>
      </c>
      <c r="K30" s="76">
        <v>4.0000000000000002E-4</v>
      </c>
    </row>
    <row r="31" spans="2:11">
      <c r="B31" t="s">
        <v>3388</v>
      </c>
      <c r="C31">
        <v>74231</v>
      </c>
      <c r="D31" t="s">
        <v>100</v>
      </c>
      <c r="E31" t="s">
        <v>571</v>
      </c>
      <c r="F31" s="75">
        <v>4137631</v>
      </c>
      <c r="G31" s="75">
        <v>100</v>
      </c>
      <c r="H31" s="75">
        <v>4137.6310000000003</v>
      </c>
      <c r="I31" s="76">
        <v>5.2299999999999999E-2</v>
      </c>
      <c r="J31" s="76">
        <v>3.8999999999999998E-3</v>
      </c>
      <c r="K31" s="76">
        <v>2.0000000000000001E-4</v>
      </c>
    </row>
    <row r="32" spans="2:11">
      <c r="B32" t="s">
        <v>3389</v>
      </c>
      <c r="C32">
        <v>74171</v>
      </c>
      <c r="D32" t="s">
        <v>100</v>
      </c>
      <c r="E32" t="s">
        <v>448</v>
      </c>
      <c r="F32" s="75">
        <v>86991659.879999995</v>
      </c>
      <c r="G32" s="75">
        <v>13.379836000000005</v>
      </c>
      <c r="H32" s="75">
        <v>11639.3414256218</v>
      </c>
      <c r="I32" s="76">
        <v>8.1039999999999987E-2</v>
      </c>
      <c r="J32" s="76">
        <v>1.0999999999999999E-2</v>
      </c>
      <c r="K32" s="76">
        <v>5.0000000000000001E-4</v>
      </c>
    </row>
    <row r="33" spans="2:11">
      <c r="B33" t="s">
        <v>3390</v>
      </c>
      <c r="C33">
        <v>74201</v>
      </c>
      <c r="D33" t="s">
        <v>100</v>
      </c>
      <c r="E33" t="s">
        <v>480</v>
      </c>
      <c r="F33" s="75">
        <v>9349354.3599999994</v>
      </c>
      <c r="G33" s="75">
        <v>124.11</v>
      </c>
      <c r="H33" s="75">
        <v>11603.483696196001</v>
      </c>
      <c r="I33" s="76">
        <v>2.2400000000000003E-2</v>
      </c>
      <c r="J33" s="76">
        <v>1.09E-2</v>
      </c>
      <c r="K33" s="76">
        <v>5.0000000000000001E-4</v>
      </c>
    </row>
    <row r="34" spans="2:11">
      <c r="B34" t="s">
        <v>3391</v>
      </c>
      <c r="C34">
        <v>74170</v>
      </c>
      <c r="D34" t="s">
        <v>100</v>
      </c>
      <c r="E34" t="s">
        <v>1283</v>
      </c>
      <c r="F34" s="75">
        <v>29445309.899999999</v>
      </c>
      <c r="G34" s="75">
        <v>26.074610999999969</v>
      </c>
      <c r="H34" s="75">
        <v>7677.75001416948</v>
      </c>
      <c r="I34" s="76">
        <v>4.0399999999999998E-2</v>
      </c>
      <c r="J34" s="76">
        <v>7.1999999999999998E-3</v>
      </c>
      <c r="K34" s="76">
        <v>2.9999999999999997E-4</v>
      </c>
    </row>
    <row r="35" spans="2:11">
      <c r="B35" t="s">
        <v>3392</v>
      </c>
      <c r="C35">
        <v>74196</v>
      </c>
      <c r="D35" t="s">
        <v>100</v>
      </c>
      <c r="E35" t="s">
        <v>3393</v>
      </c>
      <c r="F35" s="75">
        <v>152180</v>
      </c>
      <c r="G35" s="75">
        <v>65171.83</v>
      </c>
      <c r="H35" s="75">
        <v>99178.490894000002</v>
      </c>
      <c r="I35" s="76">
        <v>5.6399999999999999E-2</v>
      </c>
      <c r="J35" s="76">
        <v>9.35E-2</v>
      </c>
      <c r="K35" s="76">
        <v>4.1999999999999997E-3</v>
      </c>
    </row>
    <row r="36" spans="2:11">
      <c r="B36" t="s">
        <v>3394</v>
      </c>
      <c r="C36">
        <v>74185</v>
      </c>
      <c r="D36" t="s">
        <v>100</v>
      </c>
      <c r="E36" t="s">
        <v>3395</v>
      </c>
      <c r="F36" s="75">
        <v>44118540</v>
      </c>
      <c r="G36" s="75">
        <v>125.15485800000012</v>
      </c>
      <c r="H36" s="75">
        <v>55216.496088673201</v>
      </c>
      <c r="I36" s="76">
        <v>0.12670000000000001</v>
      </c>
      <c r="J36" s="76">
        <v>5.21E-2</v>
      </c>
      <c r="K36" s="76">
        <v>2.3E-3</v>
      </c>
    </row>
    <row r="37" spans="2:11">
      <c r="B37" t="s">
        <v>3396</v>
      </c>
      <c r="C37">
        <v>74202</v>
      </c>
      <c r="D37" t="s">
        <v>100</v>
      </c>
      <c r="E37" t="s">
        <v>3397</v>
      </c>
      <c r="F37" s="75">
        <v>17501039</v>
      </c>
      <c r="G37" s="75">
        <v>167.94477199999943</v>
      </c>
      <c r="H37" s="75">
        <v>29392.080046180999</v>
      </c>
      <c r="I37" s="76">
        <v>0.10299999999999999</v>
      </c>
      <c r="J37" s="76">
        <v>2.7699999999999999E-2</v>
      </c>
      <c r="K37" s="76">
        <v>1.1999999999999999E-3</v>
      </c>
    </row>
    <row r="38" spans="2:11">
      <c r="B38" t="s">
        <v>3398</v>
      </c>
      <c r="C38">
        <v>74179</v>
      </c>
      <c r="D38" t="s">
        <v>100</v>
      </c>
      <c r="E38" t="s">
        <v>499</v>
      </c>
      <c r="F38" s="75">
        <v>10615286.560000001</v>
      </c>
      <c r="G38" s="75">
        <v>80.708867000000041</v>
      </c>
      <c r="H38" s="75">
        <v>8567.4775113792803</v>
      </c>
      <c r="I38" s="76">
        <v>0.11990000000000001</v>
      </c>
      <c r="J38" s="76">
        <v>8.0999999999999996E-3</v>
      </c>
      <c r="K38" s="76">
        <v>4.0000000000000002E-4</v>
      </c>
    </row>
    <row r="39" spans="2:11">
      <c r="B39" s="77" t="s">
        <v>262</v>
      </c>
      <c r="C39" s="14"/>
      <c r="F39" s="79">
        <v>109559757.02</v>
      </c>
      <c r="H39" s="79">
        <v>457596.17521847837</v>
      </c>
      <c r="J39" s="78">
        <v>0.43140000000000001</v>
      </c>
      <c r="K39" s="78">
        <v>1.9199999999999998E-2</v>
      </c>
    </row>
    <row r="40" spans="2:11">
      <c r="B40" s="77" t="s">
        <v>3399</v>
      </c>
      <c r="C40" s="14"/>
      <c r="F40" s="79">
        <v>16076277.07</v>
      </c>
      <c r="H40" s="79">
        <v>141569.72237007431</v>
      </c>
      <c r="J40" s="78">
        <v>0.13350000000000001</v>
      </c>
      <c r="K40" s="78">
        <v>5.8999999999999999E-3</v>
      </c>
    </row>
    <row r="41" spans="2:11">
      <c r="B41" t="s">
        <v>3400</v>
      </c>
      <c r="C41">
        <v>74180</v>
      </c>
      <c r="D41" t="s">
        <v>104</v>
      </c>
      <c r="E41" t="s">
        <v>3401</v>
      </c>
      <c r="F41" s="75">
        <v>3149563.07</v>
      </c>
      <c r="G41" s="75">
        <v>634.76425900000095</v>
      </c>
      <c r="H41" s="75">
        <v>63495.546969281502</v>
      </c>
      <c r="I41" s="76">
        <v>7.8478000000000006E-2</v>
      </c>
      <c r="J41" s="76">
        <v>5.9900000000000002E-2</v>
      </c>
      <c r="K41" s="76">
        <v>2.7000000000000001E-3</v>
      </c>
    </row>
    <row r="42" spans="2:11">
      <c r="B42" t="s">
        <v>3402</v>
      </c>
      <c r="C42">
        <v>74200</v>
      </c>
      <c r="D42" t="s">
        <v>104</v>
      </c>
      <c r="E42" t="s">
        <v>635</v>
      </c>
      <c r="F42" s="75">
        <v>5905828.1699999999</v>
      </c>
      <c r="G42" s="75">
        <v>273.90098399999977</v>
      </c>
      <c r="H42" s="75">
        <v>51375.361791830001</v>
      </c>
      <c r="I42" s="76">
        <v>8.3299999999999999E-2</v>
      </c>
      <c r="J42" s="76">
        <v>4.8399999999999999E-2</v>
      </c>
      <c r="K42" s="76">
        <v>2.2000000000000001E-3</v>
      </c>
    </row>
    <row r="43" spans="2:11">
      <c r="B43" t="s">
        <v>3403</v>
      </c>
      <c r="C43">
        <v>74215</v>
      </c>
      <c r="D43" t="s">
        <v>104</v>
      </c>
      <c r="E43" t="s">
        <v>3404</v>
      </c>
      <c r="F43" s="75">
        <v>7020885.8300000001</v>
      </c>
      <c r="G43" s="75">
        <v>119.73456999999996</v>
      </c>
      <c r="H43" s="75">
        <v>26698.813608962799</v>
      </c>
      <c r="I43" s="76">
        <v>3.5450000000000002E-2</v>
      </c>
      <c r="J43" s="76">
        <v>2.52E-2</v>
      </c>
      <c r="K43" s="76">
        <v>1.1000000000000001E-3</v>
      </c>
    </row>
    <row r="44" spans="2:11">
      <c r="B44" s="77" t="s">
        <v>3405</v>
      </c>
      <c r="C44" s="14"/>
      <c r="F44" s="79">
        <v>6860093.7699999996</v>
      </c>
      <c r="H44" s="79">
        <v>44096.112967239897</v>
      </c>
      <c r="J44" s="78">
        <v>4.1599999999999998E-2</v>
      </c>
      <c r="K44" s="78">
        <v>1.8E-3</v>
      </c>
    </row>
    <row r="45" spans="2:11">
      <c r="B45" t="s">
        <v>3406</v>
      </c>
      <c r="C45">
        <v>74188</v>
      </c>
      <c r="D45" t="s">
        <v>104</v>
      </c>
      <c r="E45" t="s">
        <v>3407</v>
      </c>
      <c r="F45" s="75">
        <v>624618.30000000005</v>
      </c>
      <c r="G45" s="75">
        <v>1147.7231299999999</v>
      </c>
      <c r="H45" s="75">
        <v>22768.390521721401</v>
      </c>
      <c r="I45" s="76">
        <v>1.7000000000000001E-2</v>
      </c>
      <c r="J45" s="76">
        <v>2.1499999999999998E-2</v>
      </c>
      <c r="K45" s="76">
        <v>1E-3</v>
      </c>
    </row>
    <row r="46" spans="2:11">
      <c r="B46" t="s">
        <v>3408</v>
      </c>
      <c r="C46">
        <v>74189</v>
      </c>
      <c r="D46" t="s">
        <v>104</v>
      </c>
      <c r="E46" t="s">
        <v>3409</v>
      </c>
      <c r="F46" s="75">
        <v>6235475.4699999997</v>
      </c>
      <c r="G46" s="75">
        <v>107.69472000000002</v>
      </c>
      <c r="H46" s="75">
        <v>21327.722445518499</v>
      </c>
      <c r="I46" s="76">
        <v>6.1600000000000002E-2</v>
      </c>
      <c r="J46" s="76">
        <v>2.01E-2</v>
      </c>
      <c r="K46" s="76">
        <v>8.9999999999999998E-4</v>
      </c>
    </row>
    <row r="47" spans="2:11">
      <c r="B47" s="77" t="s">
        <v>3410</v>
      </c>
      <c r="C47" s="14"/>
      <c r="F47" s="79">
        <v>48359630</v>
      </c>
      <c r="H47" s="79">
        <v>154415.40656034151</v>
      </c>
      <c r="J47" s="78">
        <v>0.14560000000000001</v>
      </c>
      <c r="K47" s="78">
        <v>6.4999999999999997E-3</v>
      </c>
    </row>
    <row r="48" spans="2:11">
      <c r="B48" t="s">
        <v>3411</v>
      </c>
      <c r="C48">
        <v>74192</v>
      </c>
      <c r="D48" t="s">
        <v>104</v>
      </c>
      <c r="E48" t="s">
        <v>3412</v>
      </c>
      <c r="F48" s="75">
        <v>5000000</v>
      </c>
      <c r="G48" s="75">
        <v>105.28744400000005</v>
      </c>
      <c r="H48" s="75">
        <v>16719.646107199998</v>
      </c>
      <c r="I48" s="76">
        <v>3.5400000000000001E-2</v>
      </c>
      <c r="J48" s="76">
        <v>1.5800000000000002E-2</v>
      </c>
      <c r="K48" s="76">
        <v>6.9999999999999999E-4</v>
      </c>
    </row>
    <row r="49" spans="2:11">
      <c r="B49" t="s">
        <v>3413</v>
      </c>
      <c r="C49">
        <v>74178</v>
      </c>
      <c r="D49" t="s">
        <v>104</v>
      </c>
      <c r="E49" t="s">
        <v>3414</v>
      </c>
      <c r="F49" s="75">
        <v>10906992.550000001</v>
      </c>
      <c r="G49" s="75">
        <v>125.61478999999991</v>
      </c>
      <c r="H49" s="75">
        <v>43513.727419506198</v>
      </c>
      <c r="I49" s="76">
        <v>3.4639999999999997E-2</v>
      </c>
      <c r="J49" s="76">
        <v>4.1000000000000002E-2</v>
      </c>
      <c r="K49" s="76">
        <v>1.8E-3</v>
      </c>
    </row>
    <row r="50" spans="2:11">
      <c r="B50" t="s">
        <v>3415</v>
      </c>
      <c r="C50">
        <v>74208</v>
      </c>
      <c r="D50" t="s">
        <v>104</v>
      </c>
      <c r="E50" t="s">
        <v>1520</v>
      </c>
      <c r="F50" s="75">
        <v>4723368.5199999996</v>
      </c>
      <c r="G50" s="75">
        <v>95.912123000000136</v>
      </c>
      <c r="H50" s="75">
        <v>14388.1788862746</v>
      </c>
      <c r="I50" s="76">
        <v>4.7000000000000002E-3</v>
      </c>
      <c r="J50" s="76">
        <v>1.3599999999999999E-2</v>
      </c>
      <c r="K50" s="76">
        <v>5.9999999999999995E-4</v>
      </c>
    </row>
    <row r="51" spans="2:11">
      <c r="B51" t="s">
        <v>3416</v>
      </c>
      <c r="C51">
        <v>74172</v>
      </c>
      <c r="D51" t="s">
        <v>104</v>
      </c>
      <c r="E51" t="s">
        <v>3417</v>
      </c>
      <c r="F51" s="75">
        <v>12385777.25</v>
      </c>
      <c r="G51" s="75">
        <v>100.83645700000027</v>
      </c>
      <c r="H51" s="75">
        <v>39666.267547779098</v>
      </c>
      <c r="I51" s="76">
        <v>5.1310000000000001E-2</v>
      </c>
      <c r="J51" s="76">
        <v>3.7400000000000003E-2</v>
      </c>
      <c r="K51" s="76">
        <v>1.6999999999999999E-3</v>
      </c>
    </row>
    <row r="52" spans="2:11">
      <c r="B52" t="s">
        <v>3418</v>
      </c>
      <c r="C52">
        <v>74169</v>
      </c>
      <c r="D52" t="s">
        <v>104</v>
      </c>
      <c r="E52" t="s">
        <v>3380</v>
      </c>
      <c r="F52" s="75">
        <v>6343491.6799999997</v>
      </c>
      <c r="G52" s="75">
        <v>106.71652700000026</v>
      </c>
      <c r="H52" s="75">
        <v>21500.103540301599</v>
      </c>
      <c r="I52" s="76">
        <v>0.02</v>
      </c>
      <c r="J52" s="76">
        <v>2.0299999999999999E-2</v>
      </c>
      <c r="K52" s="76">
        <v>8.9999999999999998E-4</v>
      </c>
    </row>
    <row r="53" spans="2:11">
      <c r="B53" t="s">
        <v>3419</v>
      </c>
      <c r="C53">
        <v>74181</v>
      </c>
      <c r="D53" t="s">
        <v>104</v>
      </c>
      <c r="E53" t="s">
        <v>3420</v>
      </c>
      <c r="F53" s="75">
        <v>9000000</v>
      </c>
      <c r="G53" s="75">
        <v>65.167517000000004</v>
      </c>
      <c r="H53" s="75">
        <v>18627.483059279999</v>
      </c>
      <c r="I53" s="76">
        <v>0.19900000000000001</v>
      </c>
      <c r="J53" s="76">
        <v>1.7600000000000001E-2</v>
      </c>
      <c r="K53" s="76">
        <v>8.0000000000000004E-4</v>
      </c>
    </row>
    <row r="54" spans="2:11">
      <c r="B54" s="77" t="s">
        <v>3421</v>
      </c>
      <c r="C54" s="14"/>
      <c r="F54" s="79">
        <v>38263756.18</v>
      </c>
      <c r="H54" s="79">
        <v>117514.93332082266</v>
      </c>
      <c r="J54" s="78">
        <v>0.1108</v>
      </c>
      <c r="K54" s="78">
        <v>4.8999999999999998E-3</v>
      </c>
    </row>
    <row r="55" spans="2:11">
      <c r="B55" t="s">
        <v>3422</v>
      </c>
      <c r="C55" t="s">
        <v>3423</v>
      </c>
      <c r="D55" t="s">
        <v>108</v>
      </c>
      <c r="E55" t="s">
        <v>3424</v>
      </c>
      <c r="F55" s="75">
        <v>1500000</v>
      </c>
      <c r="G55" s="75">
        <v>96.478999999999999</v>
      </c>
      <c r="H55" s="75">
        <v>5099.301066</v>
      </c>
      <c r="I55" s="76">
        <v>2.6100000000000002E-2</v>
      </c>
      <c r="J55" s="76">
        <v>4.7999999999999996E-3</v>
      </c>
      <c r="K55" s="76">
        <v>2.0000000000000001E-4</v>
      </c>
    </row>
    <row r="56" spans="2:11">
      <c r="B56" t="s">
        <v>3425</v>
      </c>
      <c r="C56">
        <v>74187</v>
      </c>
      <c r="D56" t="s">
        <v>104</v>
      </c>
      <c r="E56" t="s">
        <v>3426</v>
      </c>
      <c r="F56" s="75">
        <v>2371672.83</v>
      </c>
      <c r="G56" s="75">
        <v>94.478419000000045</v>
      </c>
      <c r="H56" s="75">
        <v>7116.5235237897105</v>
      </c>
      <c r="I56" s="76">
        <v>3.3300000000000003E-2</v>
      </c>
      <c r="J56" s="76">
        <v>6.7000000000000002E-3</v>
      </c>
      <c r="K56" s="76">
        <v>2.9999999999999997E-4</v>
      </c>
    </row>
    <row r="57" spans="2:11">
      <c r="B57" t="s">
        <v>3427</v>
      </c>
      <c r="C57">
        <v>74207</v>
      </c>
      <c r="D57" t="s">
        <v>104</v>
      </c>
      <c r="E57" t="s">
        <v>535</v>
      </c>
      <c r="F57" s="75">
        <v>3178733.48</v>
      </c>
      <c r="G57" s="75">
        <v>146.34888499999988</v>
      </c>
      <c r="H57" s="75">
        <v>14774.882232202899</v>
      </c>
      <c r="I57" s="76">
        <v>1.1111111111111111E-3</v>
      </c>
      <c r="J57" s="76">
        <v>1.3899999999999999E-2</v>
      </c>
      <c r="K57" s="76">
        <v>5.9999999999999995E-4</v>
      </c>
    </row>
    <row r="58" spans="2:11">
      <c r="B58" t="s">
        <v>3428</v>
      </c>
      <c r="C58">
        <v>74205</v>
      </c>
      <c r="D58" t="s">
        <v>108</v>
      </c>
      <c r="E58" t="s">
        <v>3429</v>
      </c>
      <c r="F58" s="75">
        <v>4060000</v>
      </c>
      <c r="G58" s="75">
        <v>133.51329999999987</v>
      </c>
      <c r="H58" s="75">
        <v>19100.167033528</v>
      </c>
      <c r="I58" s="76">
        <v>0.19639999999999999</v>
      </c>
      <c r="J58" s="76">
        <v>1.7999999999999999E-2</v>
      </c>
      <c r="K58" s="76">
        <v>8.0000000000000004E-4</v>
      </c>
    </row>
    <row r="59" spans="2:11">
      <c r="B59" t="s">
        <v>3430</v>
      </c>
      <c r="C59">
        <v>74199</v>
      </c>
      <c r="D59" t="s">
        <v>104</v>
      </c>
      <c r="E59" t="s">
        <v>319</v>
      </c>
      <c r="F59" s="75">
        <v>8951938.5500000007</v>
      </c>
      <c r="G59" s="75">
        <v>78.632154999999969</v>
      </c>
      <c r="H59" s="75">
        <v>22356.1885749432</v>
      </c>
      <c r="I59" s="76">
        <v>2.6270000000000002E-2</v>
      </c>
      <c r="J59" s="76">
        <v>2.1100000000000001E-2</v>
      </c>
      <c r="K59" s="76">
        <v>8.9999999999999998E-4</v>
      </c>
    </row>
    <row r="60" spans="2:11">
      <c r="B60" t="s">
        <v>3431</v>
      </c>
      <c r="C60">
        <v>74203</v>
      </c>
      <c r="D60" t="s">
        <v>104</v>
      </c>
      <c r="E60" t="s">
        <v>3432</v>
      </c>
      <c r="F60" s="75">
        <v>5000000</v>
      </c>
      <c r="G60" s="75">
        <v>100</v>
      </c>
      <c r="H60" s="75">
        <v>15880</v>
      </c>
      <c r="I60" s="76">
        <v>5.0099999999999999E-2</v>
      </c>
      <c r="J60" s="76">
        <v>1.4999999999999999E-2</v>
      </c>
      <c r="K60" s="76">
        <v>6.9999999999999999E-4</v>
      </c>
    </row>
    <row r="61" spans="2:11">
      <c r="B61" t="s">
        <v>3433</v>
      </c>
      <c r="C61">
        <v>74193</v>
      </c>
      <c r="D61" t="s">
        <v>104</v>
      </c>
      <c r="E61" t="s">
        <v>3434</v>
      </c>
      <c r="F61" s="75">
        <v>1177830.47</v>
      </c>
      <c r="G61" s="75">
        <v>32.435312999999979</v>
      </c>
      <c r="H61" s="75">
        <v>1213.33680658309</v>
      </c>
      <c r="I61" s="76">
        <v>1.0200000000000001E-2</v>
      </c>
      <c r="J61" s="76">
        <v>1.1000000000000001E-3</v>
      </c>
      <c r="K61" s="76">
        <v>1E-4</v>
      </c>
    </row>
    <row r="62" spans="2:11">
      <c r="B62" t="s">
        <v>3435</v>
      </c>
      <c r="C62">
        <v>74190</v>
      </c>
      <c r="D62" t="s">
        <v>104</v>
      </c>
      <c r="E62" t="s">
        <v>3436</v>
      </c>
      <c r="F62" s="75">
        <v>6574251.2199999997</v>
      </c>
      <c r="G62" s="75">
        <v>113.66331700000002</v>
      </c>
      <c r="H62" s="75">
        <v>23732.698126498399</v>
      </c>
      <c r="I62" s="76">
        <v>0.19874</v>
      </c>
      <c r="J62" s="76">
        <v>2.24E-2</v>
      </c>
      <c r="K62" s="76">
        <v>1E-3</v>
      </c>
    </row>
    <row r="63" spans="2:11">
      <c r="B63" t="s">
        <v>3437</v>
      </c>
      <c r="C63">
        <v>74197</v>
      </c>
      <c r="D63" t="s">
        <v>104</v>
      </c>
      <c r="E63" t="s">
        <v>1520</v>
      </c>
      <c r="F63" s="75">
        <v>4504536.63</v>
      </c>
      <c r="G63" s="75">
        <v>44.150124000000076</v>
      </c>
      <c r="H63" s="75">
        <v>6316.2970206788495</v>
      </c>
      <c r="I63" s="76">
        <v>3.9600000000000003E-2</v>
      </c>
      <c r="J63" s="76">
        <v>6.0000000000000001E-3</v>
      </c>
      <c r="K63" s="76">
        <v>2.9999999999999997E-4</v>
      </c>
    </row>
    <row r="64" spans="2:11">
      <c r="B64" t="s">
        <v>3438</v>
      </c>
      <c r="C64">
        <v>74165</v>
      </c>
      <c r="D64" t="s">
        <v>104</v>
      </c>
      <c r="E64" t="s">
        <v>3243</v>
      </c>
      <c r="F64" s="75">
        <v>682102</v>
      </c>
      <c r="G64" s="75">
        <v>63.779611000000152</v>
      </c>
      <c r="H64" s="75">
        <v>1381.69339906095</v>
      </c>
      <c r="I64" s="76">
        <v>0.106</v>
      </c>
      <c r="J64" s="76">
        <v>1.2999999999999999E-3</v>
      </c>
      <c r="K64" s="76">
        <v>1E-4</v>
      </c>
    </row>
    <row r="65" spans="2:11">
      <c r="B65" t="s">
        <v>3439</v>
      </c>
      <c r="C65">
        <v>74163</v>
      </c>
      <c r="D65" t="s">
        <v>104</v>
      </c>
      <c r="E65" t="s">
        <v>3243</v>
      </c>
      <c r="F65" s="75">
        <v>262691</v>
      </c>
      <c r="G65" s="75">
        <v>65.185331999999988</v>
      </c>
      <c r="H65" s="75">
        <v>543.84553753756495</v>
      </c>
      <c r="I65" s="76">
        <v>2.9500000000000002E-2</v>
      </c>
      <c r="J65" s="76">
        <v>5.0000000000000001E-4</v>
      </c>
      <c r="K65" s="76">
        <v>0</v>
      </c>
    </row>
    <row r="66" spans="2:11">
      <c r="B66" t="s">
        <v>264</v>
      </c>
      <c r="C66" s="14"/>
    </row>
    <row r="67" spans="2:11">
      <c r="B67" t="s">
        <v>398</v>
      </c>
      <c r="C67" s="14"/>
    </row>
    <row r="68" spans="2:11">
      <c r="B68" t="s">
        <v>399</v>
      </c>
      <c r="C68" s="14"/>
    </row>
    <row r="69" spans="2:11">
      <c r="B69" t="s">
        <v>400</v>
      </c>
      <c r="C69" s="14"/>
    </row>
    <row r="70" spans="2:11">
      <c r="C70" s="14"/>
    </row>
    <row r="71" spans="2:11">
      <c r="C71" s="14"/>
    </row>
    <row r="72" spans="2:11">
      <c r="C72" s="14"/>
    </row>
    <row r="73" spans="2:11">
      <c r="C73" s="14"/>
    </row>
    <row r="74" spans="2:11">
      <c r="C74" s="14"/>
    </row>
    <row r="75" spans="2:11">
      <c r="C75" s="14"/>
    </row>
    <row r="76" spans="2:11">
      <c r="C76" s="14"/>
    </row>
    <row r="77" spans="2:11">
      <c r="C77" s="14"/>
    </row>
    <row r="78" spans="2:11">
      <c r="C78" s="14"/>
    </row>
    <row r="79" spans="2:11">
      <c r="C79" s="14"/>
    </row>
    <row r="80" spans="2:11">
      <c r="C80" s="14"/>
    </row>
    <row r="81" spans="3:3">
      <c r="C81" s="14"/>
    </row>
    <row r="82" spans="3:3">
      <c r="C82" s="14"/>
    </row>
    <row r="83" spans="3:3">
      <c r="C83" s="14"/>
    </row>
    <row r="84" spans="3:3">
      <c r="C84" s="14"/>
    </row>
    <row r="85" spans="3:3">
      <c r="C85" s="14"/>
    </row>
    <row r="86" spans="3:3">
      <c r="C86" s="14"/>
    </row>
    <row r="87" spans="3:3">
      <c r="C87" s="14"/>
    </row>
    <row r="88" spans="3:3">
      <c r="C88" s="14"/>
    </row>
    <row r="89" spans="3:3">
      <c r="C89" s="14"/>
    </row>
    <row r="90" spans="3:3">
      <c r="C90" s="14"/>
    </row>
    <row r="91" spans="3:3">
      <c r="C91" s="14"/>
    </row>
    <row r="92" spans="3:3">
      <c r="C92" s="14"/>
    </row>
    <row r="93" spans="3:3">
      <c r="C93" s="14"/>
    </row>
    <row r="94" spans="3:3">
      <c r="C94" s="14"/>
    </row>
    <row r="95" spans="3:3">
      <c r="C95" s="14"/>
    </row>
    <row r="96" spans="3:3">
      <c r="C96" s="14"/>
    </row>
    <row r="97" spans="3:3">
      <c r="C97" s="14"/>
    </row>
    <row r="98" spans="3:3">
      <c r="C98" s="14"/>
    </row>
    <row r="99" spans="3:3">
      <c r="C99" s="14"/>
    </row>
    <row r="100" spans="3:3">
      <c r="C100" s="14"/>
    </row>
    <row r="101" spans="3:3">
      <c r="C101" s="14"/>
    </row>
    <row r="102" spans="3:3">
      <c r="C102" s="14"/>
    </row>
    <row r="103" spans="3:3">
      <c r="C103" s="14"/>
    </row>
    <row r="104" spans="3:3">
      <c r="C104" s="14"/>
    </row>
    <row r="105" spans="3:3">
      <c r="C105" s="14"/>
    </row>
    <row r="106" spans="3:3">
      <c r="C106" s="14"/>
    </row>
    <row r="107" spans="3:3">
      <c r="C107" s="14"/>
    </row>
    <row r="108" spans="3:3">
      <c r="C108" s="14"/>
    </row>
    <row r="109" spans="3:3">
      <c r="C109" s="14"/>
    </row>
    <row r="110" spans="3:3">
      <c r="C110" s="14"/>
    </row>
    <row r="111" spans="3:3">
      <c r="C111" s="14"/>
    </row>
    <row r="112" spans="3:3">
      <c r="C112" s="14"/>
    </row>
    <row r="113" spans="3:3">
      <c r="C113" s="14"/>
    </row>
    <row r="114" spans="3:3">
      <c r="C114" s="14"/>
    </row>
    <row r="115" spans="3:3">
      <c r="C115" s="14"/>
    </row>
    <row r="116" spans="3:3">
      <c r="C116" s="14"/>
    </row>
    <row r="117" spans="3:3">
      <c r="C117" s="14"/>
    </row>
    <row r="118" spans="3:3">
      <c r="C118" s="14"/>
    </row>
    <row r="119" spans="3:3">
      <c r="C119" s="14"/>
    </row>
    <row r="120" spans="3:3">
      <c r="C120" s="14"/>
    </row>
    <row r="121" spans="3:3">
      <c r="C121" s="14"/>
    </row>
    <row r="122" spans="3:3">
      <c r="C122" s="14"/>
    </row>
    <row r="123" spans="3:3">
      <c r="C123" s="14"/>
    </row>
    <row r="124" spans="3:3">
      <c r="C124" s="14"/>
    </row>
    <row r="125" spans="3:3">
      <c r="C125" s="14"/>
    </row>
    <row r="126" spans="3:3">
      <c r="C126" s="14"/>
    </row>
    <row r="127" spans="3:3">
      <c r="C127" s="14"/>
    </row>
    <row r="128" spans="3:3">
      <c r="C128" s="14"/>
    </row>
    <row r="129" spans="3:3">
      <c r="C129" s="14"/>
    </row>
    <row r="130" spans="3:3">
      <c r="C130" s="14"/>
    </row>
    <row r="131" spans="3:3">
      <c r="C131" s="14"/>
    </row>
    <row r="132" spans="3:3">
      <c r="C132" s="14"/>
    </row>
    <row r="133" spans="3:3">
      <c r="C133" s="14"/>
    </row>
    <row r="134" spans="3:3">
      <c r="C134" s="14"/>
    </row>
    <row r="135" spans="3:3">
      <c r="C135" s="14"/>
    </row>
    <row r="136" spans="3:3">
      <c r="C136" s="14"/>
    </row>
    <row r="137" spans="3:3">
      <c r="C137" s="14"/>
    </row>
    <row r="138" spans="3:3">
      <c r="C138" s="14"/>
    </row>
    <row r="139" spans="3:3">
      <c r="C139" s="14"/>
    </row>
    <row r="140" spans="3:3">
      <c r="C140" s="14"/>
    </row>
    <row r="141" spans="3:3">
      <c r="C141" s="14"/>
    </row>
    <row r="142" spans="3:3">
      <c r="C142" s="14"/>
    </row>
    <row r="143" spans="3:3">
      <c r="C143" s="14"/>
    </row>
    <row r="144" spans="3:3">
      <c r="C144" s="14"/>
    </row>
    <row r="145" spans="3:3">
      <c r="C145" s="14"/>
    </row>
    <row r="146" spans="3:3">
      <c r="C146" s="14"/>
    </row>
    <row r="147" spans="3:3">
      <c r="C147" s="14"/>
    </row>
    <row r="148" spans="3:3">
      <c r="C148" s="14"/>
    </row>
    <row r="149" spans="3:3">
      <c r="C149" s="14"/>
    </row>
    <row r="150" spans="3:3">
      <c r="C150" s="14"/>
    </row>
    <row r="151" spans="3:3">
      <c r="C151" s="14"/>
    </row>
    <row r="152" spans="3:3">
      <c r="C152" s="14"/>
    </row>
    <row r="153" spans="3:3">
      <c r="C153" s="14"/>
    </row>
    <row r="154" spans="3:3">
      <c r="C154" s="14"/>
    </row>
    <row r="155" spans="3:3">
      <c r="C155" s="14"/>
    </row>
    <row r="156" spans="3:3">
      <c r="C156" s="14"/>
    </row>
    <row r="157" spans="3:3">
      <c r="C157" s="14"/>
    </row>
    <row r="158" spans="3:3">
      <c r="C158" s="14"/>
    </row>
    <row r="159" spans="3:3">
      <c r="C159" s="14"/>
    </row>
    <row r="160" spans="3:3">
      <c r="C160" s="14"/>
    </row>
    <row r="161" spans="3:3">
      <c r="C161" s="14"/>
    </row>
    <row r="162" spans="3:3">
      <c r="C162" s="14"/>
    </row>
    <row r="163" spans="3:3">
      <c r="C163" s="14"/>
    </row>
    <row r="164" spans="3:3">
      <c r="C164" s="14"/>
    </row>
    <row r="165" spans="3:3">
      <c r="C165" s="14"/>
    </row>
    <row r="166" spans="3:3">
      <c r="C166" s="14"/>
    </row>
    <row r="167" spans="3:3">
      <c r="C167" s="14"/>
    </row>
    <row r="168" spans="3:3">
      <c r="C168" s="14"/>
    </row>
    <row r="169" spans="3:3">
      <c r="C169" s="14"/>
    </row>
    <row r="170" spans="3:3">
      <c r="C170" s="14"/>
    </row>
    <row r="171" spans="3:3">
      <c r="C171" s="14"/>
    </row>
    <row r="172" spans="3:3">
      <c r="C172" s="14"/>
    </row>
    <row r="173" spans="3:3">
      <c r="C173" s="14"/>
    </row>
    <row r="174" spans="3:3">
      <c r="C174" s="14"/>
    </row>
    <row r="175" spans="3:3">
      <c r="C175" s="14"/>
    </row>
    <row r="176" spans="3:3">
      <c r="C176" s="14"/>
    </row>
    <row r="177" spans="3:3">
      <c r="C177" s="14"/>
    </row>
    <row r="178" spans="3:3">
      <c r="C178" s="14"/>
    </row>
    <row r="179" spans="3:3">
      <c r="C179" s="14"/>
    </row>
    <row r="180" spans="3:3">
      <c r="C180" s="14"/>
    </row>
    <row r="181" spans="3:3">
      <c r="C181" s="14"/>
    </row>
    <row r="182" spans="3:3">
      <c r="C182" s="14"/>
    </row>
    <row r="183" spans="3:3">
      <c r="C183" s="14"/>
    </row>
    <row r="184" spans="3:3">
      <c r="C184" s="14"/>
    </row>
    <row r="185" spans="3:3">
      <c r="C185" s="14"/>
    </row>
    <row r="186" spans="3:3">
      <c r="C186" s="14"/>
    </row>
    <row r="187" spans="3:3">
      <c r="C187" s="14"/>
    </row>
    <row r="188" spans="3:3">
      <c r="C188" s="14"/>
    </row>
    <row r="189" spans="3:3">
      <c r="C189" s="14"/>
    </row>
    <row r="190" spans="3:3">
      <c r="C190" s="14"/>
    </row>
    <row r="191" spans="3:3">
      <c r="C191" s="14"/>
    </row>
    <row r="192" spans="3:3">
      <c r="C192" s="14"/>
    </row>
    <row r="193" spans="3:3">
      <c r="C193" s="14"/>
    </row>
    <row r="194" spans="3:3">
      <c r="C194" s="14"/>
    </row>
    <row r="195" spans="3:3">
      <c r="C195" s="14"/>
    </row>
    <row r="196" spans="3:3">
      <c r="C196" s="14"/>
    </row>
    <row r="197" spans="3:3">
      <c r="C197" s="14"/>
    </row>
    <row r="198" spans="3:3">
      <c r="C198" s="14"/>
    </row>
    <row r="199" spans="3:3">
      <c r="C199" s="14"/>
    </row>
    <row r="200" spans="3:3">
      <c r="C200" s="14"/>
    </row>
    <row r="201" spans="3:3">
      <c r="C201" s="14"/>
    </row>
    <row r="202" spans="3:3">
      <c r="C202" s="14"/>
    </row>
    <row r="203" spans="3:3">
      <c r="C203" s="14"/>
    </row>
    <row r="204" spans="3:3">
      <c r="C204" s="14"/>
    </row>
    <row r="205" spans="3:3">
      <c r="C205" s="14"/>
    </row>
    <row r="206" spans="3:3">
      <c r="C206" s="14"/>
    </row>
    <row r="207" spans="3:3">
      <c r="C207" s="14"/>
    </row>
    <row r="208" spans="3:3">
      <c r="C208" s="14"/>
    </row>
    <row r="209" spans="3:3">
      <c r="C209" s="14"/>
    </row>
    <row r="210" spans="3:3">
      <c r="C210" s="14"/>
    </row>
    <row r="211" spans="3:3">
      <c r="C211" s="14"/>
    </row>
    <row r="212" spans="3:3">
      <c r="C212" s="14"/>
    </row>
    <row r="213" spans="3:3">
      <c r="C213" s="14"/>
    </row>
    <row r="214" spans="3:3">
      <c r="C214" s="14"/>
    </row>
    <row r="215" spans="3:3">
      <c r="C215" s="14"/>
    </row>
    <row r="216" spans="3:3">
      <c r="C216" s="14"/>
    </row>
    <row r="217" spans="3:3">
      <c r="C217" s="14"/>
    </row>
    <row r="218" spans="3:3">
      <c r="C218" s="14"/>
    </row>
    <row r="219" spans="3:3">
      <c r="C219" s="14"/>
    </row>
    <row r="220" spans="3:3">
      <c r="C220" s="14"/>
    </row>
    <row r="221" spans="3:3">
      <c r="C221" s="14"/>
    </row>
    <row r="222" spans="3:3">
      <c r="C222" s="14"/>
    </row>
    <row r="223" spans="3:3">
      <c r="C223" s="14"/>
    </row>
    <row r="224" spans="3:3">
      <c r="C224" s="14"/>
    </row>
    <row r="225" spans="3:3">
      <c r="C225" s="14"/>
    </row>
    <row r="226" spans="3:3">
      <c r="C226" s="14"/>
    </row>
    <row r="227" spans="3:3">
      <c r="C227" s="14"/>
    </row>
    <row r="228" spans="3:3">
      <c r="C228" s="14"/>
    </row>
    <row r="229" spans="3:3">
      <c r="C229" s="14"/>
    </row>
    <row r="230" spans="3:3">
      <c r="C230" s="14"/>
    </row>
    <row r="231" spans="3:3">
      <c r="C231" s="14"/>
    </row>
    <row r="232" spans="3:3">
      <c r="C232" s="14"/>
    </row>
    <row r="233" spans="3:3">
      <c r="C233" s="14"/>
    </row>
    <row r="234" spans="3:3">
      <c r="C234" s="14"/>
    </row>
    <row r="235" spans="3:3">
      <c r="C235" s="14"/>
    </row>
    <row r="236" spans="3:3">
      <c r="C236" s="14"/>
    </row>
    <row r="237" spans="3:3">
      <c r="C237" s="14"/>
    </row>
    <row r="238" spans="3:3">
      <c r="C238" s="14"/>
    </row>
    <row r="239" spans="3:3">
      <c r="C239" s="14"/>
    </row>
    <row r="240" spans="3:3">
      <c r="C240" s="14"/>
    </row>
    <row r="241" spans="3:3">
      <c r="C241" s="14"/>
    </row>
    <row r="242" spans="3:3">
      <c r="C242" s="14"/>
    </row>
    <row r="243" spans="3:3">
      <c r="C243" s="14"/>
    </row>
    <row r="244" spans="3:3">
      <c r="C244" s="14"/>
    </row>
    <row r="245" spans="3:3">
      <c r="C245" s="14"/>
    </row>
    <row r="246" spans="3:3">
      <c r="C246" s="14"/>
    </row>
    <row r="247" spans="3:3">
      <c r="C247" s="14"/>
    </row>
    <row r="248" spans="3:3">
      <c r="C248" s="14"/>
    </row>
    <row r="249" spans="3:3">
      <c r="C249" s="14"/>
    </row>
    <row r="250" spans="3:3">
      <c r="C250" s="14"/>
    </row>
    <row r="251" spans="3:3">
      <c r="C251" s="14"/>
    </row>
    <row r="252" spans="3:3">
      <c r="C252" s="14"/>
    </row>
    <row r="253" spans="3:3">
      <c r="C253" s="14"/>
    </row>
    <row r="254" spans="3:3">
      <c r="C254" s="14"/>
    </row>
    <row r="255" spans="3:3">
      <c r="C255" s="14"/>
    </row>
    <row r="256" spans="3:3">
      <c r="C256" s="14"/>
    </row>
    <row r="257" spans="3:3">
      <c r="C257" s="14"/>
    </row>
    <row r="258" spans="3:3">
      <c r="C258" s="14"/>
    </row>
    <row r="259" spans="3:3">
      <c r="C259" s="14"/>
    </row>
    <row r="260" spans="3:3">
      <c r="C260" s="14"/>
    </row>
    <row r="261" spans="3:3">
      <c r="C261" s="14"/>
    </row>
    <row r="262" spans="3:3">
      <c r="C262" s="14"/>
    </row>
    <row r="263" spans="3:3">
      <c r="C263" s="14"/>
    </row>
    <row r="264" spans="3:3">
      <c r="C264" s="14"/>
    </row>
    <row r="265" spans="3:3">
      <c r="C265" s="14"/>
    </row>
    <row r="266" spans="3:3">
      <c r="C266" s="14"/>
    </row>
    <row r="267" spans="3:3">
      <c r="C267" s="14"/>
    </row>
    <row r="268" spans="3:3">
      <c r="C268" s="14"/>
    </row>
    <row r="269" spans="3:3">
      <c r="C269" s="14"/>
    </row>
    <row r="270" spans="3:3">
      <c r="C270" s="14"/>
    </row>
    <row r="271" spans="3:3">
      <c r="C271" s="14"/>
    </row>
    <row r="272" spans="3:3">
      <c r="C272" s="14"/>
    </row>
    <row r="273" spans="3:3">
      <c r="C273" s="14"/>
    </row>
    <row r="274" spans="3:3">
      <c r="C274" s="14"/>
    </row>
    <row r="275" spans="3:3">
      <c r="C275" s="14"/>
    </row>
    <row r="276" spans="3:3">
      <c r="C276" s="14"/>
    </row>
    <row r="277" spans="3:3">
      <c r="C277" s="14"/>
    </row>
    <row r="278" spans="3:3">
      <c r="C278" s="14"/>
    </row>
    <row r="279" spans="3:3">
      <c r="C279" s="14"/>
    </row>
    <row r="280" spans="3:3">
      <c r="C280" s="14"/>
    </row>
    <row r="281" spans="3:3">
      <c r="C281" s="14"/>
    </row>
    <row r="282" spans="3:3">
      <c r="C282" s="14"/>
    </row>
    <row r="283" spans="3:3">
      <c r="C283" s="14"/>
    </row>
    <row r="284" spans="3:3">
      <c r="C284" s="14"/>
    </row>
    <row r="285" spans="3:3">
      <c r="C285" s="14"/>
    </row>
    <row r="286" spans="3:3">
      <c r="C286" s="14"/>
    </row>
    <row r="287" spans="3:3">
      <c r="C287" s="14"/>
    </row>
    <row r="288" spans="3:3">
      <c r="C288" s="14"/>
    </row>
    <row r="289" spans="3:3">
      <c r="C289" s="14"/>
    </row>
    <row r="290" spans="3:3">
      <c r="C290" s="14"/>
    </row>
    <row r="291" spans="3:3">
      <c r="C291" s="14"/>
    </row>
    <row r="292" spans="3:3">
      <c r="C292" s="14"/>
    </row>
    <row r="293" spans="3:3">
      <c r="C293" s="14"/>
    </row>
    <row r="294" spans="3:3">
      <c r="C294" s="14"/>
    </row>
    <row r="295" spans="3:3">
      <c r="C295" s="14"/>
    </row>
    <row r="296" spans="3:3">
      <c r="C296" s="14"/>
    </row>
    <row r="297" spans="3:3">
      <c r="C297" s="14"/>
    </row>
    <row r="298" spans="3:3">
      <c r="C298" s="14"/>
    </row>
    <row r="299" spans="3:3">
      <c r="C299" s="14"/>
    </row>
    <row r="300" spans="3:3">
      <c r="C300" s="14"/>
    </row>
    <row r="301" spans="3:3">
      <c r="C301" s="14"/>
    </row>
    <row r="302" spans="3:3">
      <c r="C302" s="14"/>
    </row>
    <row r="303" spans="3:3">
      <c r="C303" s="14"/>
    </row>
    <row r="304" spans="3:3">
      <c r="C304" s="14"/>
    </row>
    <row r="305" spans="3:3">
      <c r="C305" s="14"/>
    </row>
    <row r="306" spans="3:3">
      <c r="C306" s="14"/>
    </row>
    <row r="307" spans="3:3">
      <c r="C307" s="14"/>
    </row>
    <row r="308" spans="3:3">
      <c r="C308" s="14"/>
    </row>
    <row r="309" spans="3:3">
      <c r="C309" s="14"/>
    </row>
    <row r="310" spans="3:3">
      <c r="C310" s="14"/>
    </row>
    <row r="311" spans="3:3">
      <c r="C311" s="14"/>
    </row>
    <row r="312" spans="3:3">
      <c r="C312" s="14"/>
    </row>
    <row r="313" spans="3:3">
      <c r="C313" s="14"/>
    </row>
    <row r="314" spans="3:3">
      <c r="C314" s="14"/>
    </row>
    <row r="315" spans="3:3">
      <c r="C315" s="14"/>
    </row>
    <row r="316" spans="3:3">
      <c r="C316" s="14"/>
    </row>
    <row r="317" spans="3:3">
      <c r="C317" s="14"/>
    </row>
    <row r="318" spans="3:3">
      <c r="C318" s="14"/>
    </row>
    <row r="319" spans="3:3">
      <c r="C319" s="14"/>
    </row>
    <row r="320" spans="3:3">
      <c r="C320" s="14"/>
    </row>
    <row r="321" spans="3:3">
      <c r="C321" s="14"/>
    </row>
    <row r="322" spans="3:3">
      <c r="C322" s="14"/>
    </row>
    <row r="323" spans="3:3">
      <c r="C323" s="14"/>
    </row>
    <row r="324" spans="3:3">
      <c r="C324" s="14"/>
    </row>
    <row r="325" spans="3:3">
      <c r="C325" s="14"/>
    </row>
    <row r="326" spans="3:3">
      <c r="C326" s="14"/>
    </row>
    <row r="327" spans="3:3">
      <c r="C327" s="14"/>
    </row>
    <row r="328" spans="3:3">
      <c r="C328" s="14"/>
    </row>
    <row r="329" spans="3:3">
      <c r="C329" s="14"/>
    </row>
    <row r="330" spans="3:3">
      <c r="C330" s="14"/>
    </row>
    <row r="331" spans="3:3">
      <c r="C331" s="14"/>
    </row>
    <row r="332" spans="3:3">
      <c r="C332" s="14"/>
    </row>
    <row r="333" spans="3:3">
      <c r="C333" s="14"/>
    </row>
    <row r="334" spans="3:3">
      <c r="C334" s="14"/>
    </row>
    <row r="335" spans="3:3">
      <c r="C335" s="14"/>
    </row>
    <row r="336" spans="3:3">
      <c r="C336" s="14"/>
    </row>
    <row r="337" spans="3:3">
      <c r="C337" s="14"/>
    </row>
    <row r="338" spans="3:3">
      <c r="C338" s="14"/>
    </row>
    <row r="339" spans="3:3">
      <c r="C339" s="14"/>
    </row>
    <row r="340" spans="3:3">
      <c r="C340" s="14"/>
    </row>
    <row r="341" spans="3:3">
      <c r="C341" s="14"/>
    </row>
    <row r="342" spans="3:3">
      <c r="C342" s="14"/>
    </row>
    <row r="343" spans="3:3">
      <c r="C343" s="14"/>
    </row>
    <row r="344" spans="3:3">
      <c r="C344" s="14"/>
    </row>
    <row r="345" spans="3:3">
      <c r="C345" s="14"/>
    </row>
    <row r="346" spans="3:3">
      <c r="C346" s="14"/>
    </row>
    <row r="347" spans="3:3">
      <c r="C347" s="14"/>
    </row>
    <row r="348" spans="3:3">
      <c r="C348" s="14"/>
    </row>
    <row r="349" spans="3:3">
      <c r="C349" s="14"/>
    </row>
    <row r="350" spans="3:3">
      <c r="C350" s="14"/>
    </row>
    <row r="351" spans="3:3">
      <c r="C351" s="14"/>
    </row>
    <row r="352" spans="3:3">
      <c r="C352" s="14"/>
    </row>
    <row r="353" spans="3:3">
      <c r="C353" s="14"/>
    </row>
    <row r="354" spans="3:3">
      <c r="C354" s="14"/>
    </row>
    <row r="355" spans="3:3">
      <c r="C355" s="14"/>
    </row>
    <row r="356" spans="3:3">
      <c r="C356" s="14"/>
    </row>
    <row r="357" spans="3:3">
      <c r="C357" s="14"/>
    </row>
    <row r="358" spans="3:3">
      <c r="C358" s="14"/>
    </row>
    <row r="359" spans="3:3">
      <c r="C359" s="14"/>
    </row>
    <row r="360" spans="3:3">
      <c r="C360" s="14"/>
    </row>
    <row r="361" spans="3:3">
      <c r="C361" s="14"/>
    </row>
    <row r="362" spans="3:3">
      <c r="C362" s="14"/>
    </row>
    <row r="363" spans="3:3">
      <c r="C363" s="14"/>
    </row>
    <row r="364" spans="3:3">
      <c r="C364" s="14"/>
    </row>
    <row r="365" spans="3:3">
      <c r="C365" s="14"/>
    </row>
    <row r="366" spans="3:3">
      <c r="C366" s="14"/>
    </row>
    <row r="367" spans="3:3">
      <c r="C367" s="14"/>
    </row>
    <row r="368" spans="3:3">
      <c r="C368" s="14"/>
    </row>
    <row r="369" spans="3:3">
      <c r="C369" s="14"/>
    </row>
    <row r="370" spans="3:3">
      <c r="C370" s="14"/>
    </row>
    <row r="371" spans="3:3">
      <c r="C371" s="14"/>
    </row>
    <row r="372" spans="3:3">
      <c r="C372" s="14"/>
    </row>
    <row r="373" spans="3:3">
      <c r="C373" s="14"/>
    </row>
    <row r="374" spans="3:3">
      <c r="C374" s="14"/>
    </row>
    <row r="375" spans="3:3">
      <c r="C375" s="14"/>
    </row>
    <row r="376" spans="3:3">
      <c r="C376" s="14"/>
    </row>
    <row r="377" spans="3:3">
      <c r="C377" s="14"/>
    </row>
    <row r="378" spans="3:3">
      <c r="C378" s="14"/>
    </row>
    <row r="379" spans="3:3">
      <c r="C379" s="14"/>
    </row>
    <row r="380" spans="3:3">
      <c r="C380" s="14"/>
    </row>
    <row r="381" spans="3:3">
      <c r="C381" s="14"/>
    </row>
    <row r="382" spans="3:3">
      <c r="C382" s="14"/>
    </row>
    <row r="383" spans="3:3">
      <c r="C383" s="14"/>
    </row>
    <row r="384" spans="3:3">
      <c r="C384" s="14"/>
    </row>
    <row r="385" spans="3:3">
      <c r="C385" s="14"/>
    </row>
    <row r="386" spans="3:3">
      <c r="C386" s="14"/>
    </row>
    <row r="387" spans="3:3">
      <c r="C387" s="14"/>
    </row>
    <row r="388" spans="3:3">
      <c r="C388" s="14"/>
    </row>
    <row r="389" spans="3:3">
      <c r="C389" s="14"/>
    </row>
    <row r="390" spans="3:3">
      <c r="C390" s="14"/>
    </row>
    <row r="391" spans="3:3">
      <c r="C391" s="14"/>
    </row>
    <row r="392" spans="3:3">
      <c r="C392" s="14"/>
    </row>
    <row r="393" spans="3:3">
      <c r="C393" s="14"/>
    </row>
    <row r="394" spans="3:3">
      <c r="C394" s="14"/>
    </row>
    <row r="395" spans="3:3">
      <c r="C395" s="14"/>
    </row>
    <row r="396" spans="3:3">
      <c r="C396" s="14"/>
    </row>
    <row r="397" spans="3:3">
      <c r="C397" s="14"/>
    </row>
    <row r="398" spans="3:3">
      <c r="C398" s="14"/>
    </row>
    <row r="399" spans="3:3">
      <c r="C399" s="14"/>
    </row>
    <row r="400" spans="3:3">
      <c r="C400" s="14"/>
    </row>
    <row r="401" spans="3:3">
      <c r="C401" s="14"/>
    </row>
    <row r="402" spans="3:3">
      <c r="C402" s="14"/>
    </row>
    <row r="403" spans="3:3">
      <c r="C403" s="14"/>
    </row>
    <row r="404" spans="3:3">
      <c r="C404" s="14"/>
    </row>
    <row r="405" spans="3:3">
      <c r="C405" s="14"/>
    </row>
    <row r="406" spans="3:3">
      <c r="C406" s="14"/>
    </row>
    <row r="407" spans="3:3">
      <c r="C407" s="14"/>
    </row>
    <row r="408" spans="3:3">
      <c r="C408" s="14"/>
    </row>
    <row r="409" spans="3:3">
      <c r="C409" s="14"/>
    </row>
    <row r="410" spans="3:3">
      <c r="C410" s="14"/>
    </row>
    <row r="411" spans="3:3">
      <c r="C411" s="14"/>
    </row>
    <row r="412" spans="3:3">
      <c r="C412" s="14"/>
    </row>
    <row r="413" spans="3:3">
      <c r="C413" s="14"/>
    </row>
    <row r="414" spans="3:3">
      <c r="C414" s="14"/>
    </row>
    <row r="415" spans="3:3">
      <c r="C415" s="14"/>
    </row>
    <row r="416" spans="3:3">
      <c r="C416" s="14"/>
    </row>
    <row r="417" spans="3:3">
      <c r="C417" s="14"/>
    </row>
    <row r="418" spans="3:3">
      <c r="C418" s="14"/>
    </row>
    <row r="419" spans="3:3">
      <c r="C419" s="14"/>
    </row>
    <row r="420" spans="3:3">
      <c r="C420" s="14"/>
    </row>
    <row r="421" spans="3:3">
      <c r="C421" s="14"/>
    </row>
    <row r="422" spans="3:3">
      <c r="C422" s="14"/>
    </row>
    <row r="423" spans="3:3">
      <c r="C423" s="14"/>
    </row>
    <row r="424" spans="3:3">
      <c r="C424" s="14"/>
    </row>
    <row r="425" spans="3:3">
      <c r="C425" s="14"/>
    </row>
    <row r="426" spans="3:3">
      <c r="C426" s="14"/>
    </row>
    <row r="427" spans="3:3">
      <c r="C427" s="14"/>
    </row>
    <row r="428" spans="3:3">
      <c r="C428" s="14"/>
    </row>
    <row r="429" spans="3:3">
      <c r="C429" s="14"/>
    </row>
    <row r="430" spans="3:3">
      <c r="C430" s="14"/>
    </row>
    <row r="431" spans="3:3">
      <c r="C431" s="14"/>
    </row>
    <row r="432" spans="3:3">
      <c r="C432" s="14"/>
    </row>
    <row r="433" spans="3:3">
      <c r="C433" s="14"/>
    </row>
    <row r="434" spans="3:3">
      <c r="C434" s="14"/>
    </row>
    <row r="435" spans="3:3">
      <c r="C435" s="14"/>
    </row>
    <row r="436" spans="3:3">
      <c r="C436" s="14"/>
    </row>
    <row r="437" spans="3:3">
      <c r="C437" s="14"/>
    </row>
    <row r="438" spans="3:3">
      <c r="C438" s="14"/>
    </row>
    <row r="439" spans="3:3">
      <c r="C439" s="14"/>
    </row>
    <row r="440" spans="3:3">
      <c r="C440" s="14"/>
    </row>
    <row r="441" spans="3:3">
      <c r="C441" s="14"/>
    </row>
    <row r="442" spans="3:3">
      <c r="C442" s="14"/>
    </row>
    <row r="443" spans="3:3">
      <c r="C443" s="14"/>
    </row>
    <row r="444" spans="3:3">
      <c r="C444" s="14"/>
    </row>
    <row r="445" spans="3:3">
      <c r="C445" s="14"/>
    </row>
    <row r="446" spans="3:3">
      <c r="C446" s="14"/>
    </row>
    <row r="447" spans="3:3">
      <c r="C447" s="14"/>
    </row>
    <row r="448" spans="3:3">
      <c r="C448" s="14"/>
    </row>
    <row r="449" spans="3:3">
      <c r="C449" s="14"/>
    </row>
    <row r="450" spans="3:3">
      <c r="C450" s="14"/>
    </row>
    <row r="451" spans="3:3">
      <c r="C451" s="14"/>
    </row>
    <row r="452" spans="3:3">
      <c r="C452" s="14"/>
    </row>
    <row r="453" spans="3:3">
      <c r="C453" s="14"/>
    </row>
    <row r="454" spans="3:3">
      <c r="C454" s="14"/>
    </row>
    <row r="455" spans="3:3">
      <c r="C455" s="14"/>
    </row>
    <row r="456" spans="3:3">
      <c r="C456" s="14"/>
    </row>
    <row r="457" spans="3:3">
      <c r="C457" s="14"/>
    </row>
    <row r="458" spans="3:3">
      <c r="C458" s="14"/>
    </row>
    <row r="459" spans="3:3">
      <c r="C459" s="14"/>
    </row>
    <row r="460" spans="3:3">
      <c r="C460" s="14"/>
    </row>
    <row r="461" spans="3:3">
      <c r="C461" s="14"/>
    </row>
    <row r="462" spans="3:3">
      <c r="C462" s="14"/>
    </row>
    <row r="463" spans="3:3">
      <c r="C463" s="14"/>
    </row>
    <row r="464" spans="3:3">
      <c r="C464" s="14"/>
    </row>
    <row r="465" spans="3:3">
      <c r="C465" s="14"/>
    </row>
    <row r="466" spans="3:3">
      <c r="C466" s="14"/>
    </row>
    <row r="467" spans="3:3">
      <c r="C467" s="14"/>
    </row>
    <row r="468" spans="3:3">
      <c r="C468" s="14"/>
    </row>
    <row r="469" spans="3:3">
      <c r="C469" s="14"/>
    </row>
    <row r="470" spans="3:3">
      <c r="C470" s="14"/>
    </row>
    <row r="471" spans="3:3">
      <c r="C471" s="14"/>
    </row>
    <row r="472" spans="3:3">
      <c r="C472" s="14"/>
    </row>
    <row r="473" spans="3:3">
      <c r="C473" s="14"/>
    </row>
    <row r="474" spans="3:3">
      <c r="C474" s="14"/>
    </row>
    <row r="475" spans="3:3">
      <c r="C475" s="14"/>
    </row>
    <row r="476" spans="3:3">
      <c r="C476" s="14"/>
    </row>
    <row r="477" spans="3:3">
      <c r="C477" s="14"/>
    </row>
    <row r="478" spans="3:3">
      <c r="C478" s="14"/>
    </row>
    <row r="479" spans="3:3">
      <c r="C479" s="14"/>
    </row>
    <row r="480" spans="3:3">
      <c r="C480" s="14"/>
    </row>
    <row r="481" spans="3:3">
      <c r="C481" s="14"/>
    </row>
    <row r="482" spans="3:3">
      <c r="C482" s="14"/>
    </row>
    <row r="483" spans="3:3">
      <c r="C483" s="14"/>
    </row>
    <row r="484" spans="3:3">
      <c r="C484" s="14"/>
    </row>
    <row r="485" spans="3:3">
      <c r="C485" s="14"/>
    </row>
    <row r="486" spans="3:3">
      <c r="C486" s="14"/>
    </row>
    <row r="487" spans="3:3">
      <c r="C487" s="14"/>
    </row>
    <row r="488" spans="3:3">
      <c r="C488" s="14"/>
    </row>
    <row r="489" spans="3:3">
      <c r="C489" s="14"/>
    </row>
    <row r="490" spans="3:3">
      <c r="C490" s="14"/>
    </row>
    <row r="491" spans="3:3">
      <c r="C491" s="14"/>
    </row>
    <row r="492" spans="3:3">
      <c r="C492" s="14"/>
    </row>
    <row r="493" spans="3:3">
      <c r="C493" s="14"/>
    </row>
    <row r="494" spans="3:3">
      <c r="C494" s="14"/>
    </row>
    <row r="495" spans="3:3">
      <c r="C495" s="14"/>
    </row>
    <row r="496" spans="3:3">
      <c r="C496" s="14"/>
    </row>
    <row r="497" spans="3:3">
      <c r="C497" s="14"/>
    </row>
    <row r="498" spans="3:3">
      <c r="C498" s="14"/>
    </row>
    <row r="499" spans="3:3">
      <c r="C499" s="14"/>
    </row>
    <row r="500" spans="3:3">
      <c r="C500" s="14"/>
    </row>
    <row r="501" spans="3:3">
      <c r="C501" s="14"/>
    </row>
    <row r="502" spans="3:3">
      <c r="C502" s="14"/>
    </row>
    <row r="503" spans="3:3">
      <c r="C503" s="14"/>
    </row>
    <row r="504" spans="3:3">
      <c r="C504" s="14"/>
    </row>
    <row r="505" spans="3:3">
      <c r="C505" s="14"/>
    </row>
    <row r="506" spans="3:3">
      <c r="C506" s="14"/>
    </row>
    <row r="507" spans="3:3">
      <c r="C507" s="14"/>
    </row>
    <row r="508" spans="3:3">
      <c r="C508" s="14"/>
    </row>
    <row r="509" spans="3:3">
      <c r="C509" s="14"/>
    </row>
    <row r="510" spans="3:3">
      <c r="C510" s="14"/>
    </row>
    <row r="511" spans="3:3">
      <c r="C511" s="14"/>
    </row>
    <row r="512" spans="3:3">
      <c r="C512" s="14"/>
    </row>
    <row r="513" spans="3:3">
      <c r="C513" s="14"/>
    </row>
    <row r="514" spans="3:3">
      <c r="C514" s="14"/>
    </row>
    <row r="515" spans="3:3">
      <c r="C515" s="14"/>
    </row>
    <row r="516" spans="3:3">
      <c r="C516" s="14"/>
    </row>
    <row r="517" spans="3:3">
      <c r="C517" s="14"/>
    </row>
    <row r="518" spans="3:3">
      <c r="C518" s="14"/>
    </row>
    <row r="519" spans="3:3">
      <c r="C519" s="14"/>
    </row>
    <row r="520" spans="3:3">
      <c r="C520" s="14"/>
    </row>
    <row r="521" spans="3:3">
      <c r="C521" s="14"/>
    </row>
    <row r="522" spans="3:3">
      <c r="C522" s="14"/>
    </row>
    <row r="523" spans="3:3">
      <c r="C523" s="14"/>
    </row>
    <row r="524" spans="3:3">
      <c r="C524" s="14"/>
    </row>
    <row r="525" spans="3:3">
      <c r="C525" s="14"/>
    </row>
    <row r="526" spans="3:3">
      <c r="C526" s="14"/>
    </row>
    <row r="527" spans="3:3">
      <c r="C527" s="14"/>
    </row>
    <row r="528" spans="3:3">
      <c r="C528" s="14"/>
    </row>
    <row r="529" spans="3:3">
      <c r="C529" s="14"/>
    </row>
    <row r="530" spans="3:3">
      <c r="C530" s="14"/>
    </row>
    <row r="531" spans="3:3">
      <c r="C531" s="14"/>
    </row>
    <row r="532" spans="3:3">
      <c r="C532" s="14"/>
    </row>
    <row r="533" spans="3:3">
      <c r="C533" s="14"/>
    </row>
    <row r="534" spans="3:3">
      <c r="C534" s="14"/>
    </row>
    <row r="535" spans="3:3">
      <c r="C535" s="14"/>
    </row>
    <row r="536" spans="3:3">
      <c r="C536" s="14"/>
    </row>
    <row r="537" spans="3:3">
      <c r="C537" s="14"/>
    </row>
    <row r="538" spans="3:3">
      <c r="C538" s="14"/>
    </row>
    <row r="539" spans="3:3">
      <c r="C539" s="14"/>
    </row>
    <row r="540" spans="3:3">
      <c r="C540" s="14"/>
    </row>
    <row r="541" spans="3:3">
      <c r="C541" s="14"/>
    </row>
    <row r="542" spans="3:3">
      <c r="C542" s="14"/>
    </row>
    <row r="543" spans="3:3">
      <c r="C543" s="14"/>
    </row>
    <row r="544" spans="3:3">
      <c r="C544" s="14"/>
    </row>
    <row r="545" spans="3:3">
      <c r="C545" s="14"/>
    </row>
    <row r="546" spans="3:3">
      <c r="C546" s="14"/>
    </row>
    <row r="547" spans="3:3">
      <c r="C547" s="14"/>
    </row>
    <row r="548" spans="3:3">
      <c r="C548" s="14"/>
    </row>
    <row r="549" spans="3:3">
      <c r="C549" s="14"/>
    </row>
    <row r="550" spans="3:3">
      <c r="C550" s="14"/>
    </row>
    <row r="551" spans="3:3">
      <c r="C551" s="14"/>
    </row>
    <row r="552" spans="3:3">
      <c r="C552" s="14"/>
    </row>
    <row r="553" spans="3:3">
      <c r="C553" s="14"/>
    </row>
    <row r="554" spans="3:3">
      <c r="C554" s="14"/>
    </row>
    <row r="555" spans="3:3">
      <c r="C555" s="14"/>
    </row>
    <row r="556" spans="3:3">
      <c r="C556" s="14"/>
    </row>
    <row r="557" spans="3:3">
      <c r="C557" s="14"/>
    </row>
    <row r="558" spans="3:3">
      <c r="C558" s="14"/>
    </row>
    <row r="559" spans="3:3">
      <c r="C559" s="14"/>
    </row>
    <row r="560" spans="3:3">
      <c r="C560" s="14"/>
    </row>
    <row r="561" spans="3:3">
      <c r="C561" s="14"/>
    </row>
    <row r="562" spans="3:3">
      <c r="C562" s="14"/>
    </row>
    <row r="563" spans="3:3">
      <c r="C563" s="14"/>
    </row>
    <row r="564" spans="3:3">
      <c r="C564" s="14"/>
    </row>
    <row r="565" spans="3:3">
      <c r="C565" s="14"/>
    </row>
    <row r="566" spans="3:3">
      <c r="C566" s="14"/>
    </row>
    <row r="567" spans="3:3">
      <c r="C567" s="14"/>
    </row>
    <row r="568" spans="3:3">
      <c r="C568" s="14"/>
    </row>
    <row r="569" spans="3:3">
      <c r="C569" s="14"/>
    </row>
    <row r="570" spans="3:3">
      <c r="C570" s="14"/>
    </row>
    <row r="571" spans="3:3">
      <c r="C571" s="14"/>
    </row>
    <row r="572" spans="3:3">
      <c r="C572" s="14"/>
    </row>
    <row r="573" spans="3:3">
      <c r="C573" s="14"/>
    </row>
    <row r="574" spans="3:3">
      <c r="C574" s="14"/>
    </row>
    <row r="575" spans="3:3">
      <c r="C575" s="14"/>
    </row>
    <row r="576" spans="3:3">
      <c r="C576" s="14"/>
    </row>
    <row r="577" spans="3:3">
      <c r="C577" s="14"/>
    </row>
    <row r="578" spans="3:3">
      <c r="C578" s="14"/>
    </row>
    <row r="579" spans="3:3">
      <c r="C579" s="14"/>
    </row>
    <row r="580" spans="3:3">
      <c r="C580" s="14"/>
    </row>
    <row r="581" spans="3:3">
      <c r="C581" s="14"/>
    </row>
    <row r="582" spans="3:3">
      <c r="C582" s="14"/>
    </row>
    <row r="583" spans="3:3">
      <c r="C583" s="14"/>
    </row>
    <row r="584" spans="3:3">
      <c r="C584" s="14"/>
    </row>
    <row r="585" spans="3:3">
      <c r="C585" s="14"/>
    </row>
    <row r="586" spans="3:3">
      <c r="C586" s="14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topLeftCell="A25" workbookViewId="0">
      <selection activeCell="C18" sqref="C1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570312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59">
      <c r="B1" s="2" t="s">
        <v>0</v>
      </c>
      <c r="C1" t="s">
        <v>195</v>
      </c>
    </row>
    <row r="2" spans="2:59">
      <c r="B2" s="2" t="s">
        <v>1</v>
      </c>
    </row>
    <row r="3" spans="2:59">
      <c r="B3" s="2" t="s">
        <v>2</v>
      </c>
      <c r="C3" t="s">
        <v>196</v>
      </c>
    </row>
    <row r="4" spans="2:59">
      <c r="B4" s="2" t="s">
        <v>3</v>
      </c>
    </row>
    <row r="6" spans="2:59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1"/>
      <c r="L6" s="112"/>
    </row>
    <row r="7" spans="2:59" ht="26.25" customHeight="1">
      <c r="B7" s="110" t="s">
        <v>139</v>
      </c>
      <c r="C7" s="111"/>
      <c r="D7" s="111"/>
      <c r="E7" s="111"/>
      <c r="F7" s="111"/>
      <c r="G7" s="111"/>
      <c r="H7" s="111"/>
      <c r="I7" s="111"/>
      <c r="J7" s="111"/>
      <c r="K7" s="111"/>
      <c r="L7" s="112"/>
    </row>
    <row r="8" spans="2:59" s="17" customFormat="1" ht="63">
      <c r="B8" s="4" t="s">
        <v>94</v>
      </c>
      <c r="C8" s="26" t="s">
        <v>47</v>
      </c>
      <c r="D8" s="26" t="s">
        <v>82</v>
      </c>
      <c r="E8" s="26" t="s">
        <v>51</v>
      </c>
      <c r="F8" s="26" t="s">
        <v>69</v>
      </c>
      <c r="G8" s="26" t="s">
        <v>185</v>
      </c>
      <c r="H8" s="26" t="s">
        <v>186</v>
      </c>
      <c r="I8" s="26" t="s">
        <v>5</v>
      </c>
      <c r="J8" s="26" t="s">
        <v>71</v>
      </c>
      <c r="K8" s="26" t="s">
        <v>55</v>
      </c>
      <c r="L8" s="34" t="s">
        <v>181</v>
      </c>
      <c r="M8" s="14"/>
      <c r="N8" s="14"/>
      <c r="O8" s="14"/>
      <c r="P8" s="14"/>
      <c r="BG8" s="14"/>
    </row>
    <row r="9" spans="2:59" s="17" customFormat="1" ht="24" customHeight="1">
      <c r="B9" s="18"/>
      <c r="C9" s="19"/>
      <c r="D9" s="19"/>
      <c r="E9" s="19"/>
      <c r="F9" s="19" t="s">
        <v>72</v>
      </c>
      <c r="G9" s="19" t="s">
        <v>182</v>
      </c>
      <c r="H9" s="19"/>
      <c r="I9" s="19" t="s">
        <v>6</v>
      </c>
      <c r="J9" s="29" t="s">
        <v>7</v>
      </c>
      <c r="K9" s="29" t="s">
        <v>7</v>
      </c>
      <c r="L9" s="30" t="s">
        <v>7</v>
      </c>
      <c r="M9" s="14"/>
      <c r="N9" s="14"/>
      <c r="O9" s="14"/>
      <c r="P9" s="14"/>
      <c r="BG9" s="14"/>
    </row>
    <row r="10" spans="2:59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32" t="s">
        <v>63</v>
      </c>
      <c r="L10" s="32" t="s">
        <v>64</v>
      </c>
      <c r="M10" s="14"/>
      <c r="N10" s="14"/>
      <c r="O10" s="14"/>
      <c r="P10" s="14"/>
      <c r="BG10" s="14"/>
    </row>
    <row r="11" spans="2:59" s="21" customFormat="1" ht="18" customHeight="1">
      <c r="B11" s="22" t="s">
        <v>95</v>
      </c>
      <c r="C11" s="6"/>
      <c r="D11" s="6"/>
      <c r="E11" s="6"/>
      <c r="F11" s="6"/>
      <c r="G11" s="73">
        <v>8386340.7999999998</v>
      </c>
      <c r="H11" s="6"/>
      <c r="I11" s="73">
        <v>4138.0725476089829</v>
      </c>
      <c r="J11" s="6"/>
      <c r="K11" s="74">
        <v>1</v>
      </c>
      <c r="L11" s="74">
        <v>2.0000000000000001E-4</v>
      </c>
      <c r="M11" s="14"/>
      <c r="N11" s="14"/>
      <c r="O11" s="14"/>
      <c r="P11" s="14"/>
      <c r="BG11" s="14"/>
    </row>
    <row r="12" spans="2:59">
      <c r="B12" s="77" t="s">
        <v>3440</v>
      </c>
      <c r="C12" s="14"/>
      <c r="D12" s="14"/>
      <c r="G12" s="79">
        <v>8386340.7999999998</v>
      </c>
      <c r="I12" s="79">
        <v>4138.0725476089829</v>
      </c>
      <c r="K12" s="78">
        <v>1</v>
      </c>
      <c r="L12" s="78">
        <v>2.0000000000000001E-4</v>
      </c>
    </row>
    <row r="13" spans="2:59">
      <c r="B13" t="s">
        <v>3441</v>
      </c>
      <c r="C13" t="s">
        <v>3442</v>
      </c>
      <c r="D13" t="s">
        <v>2586</v>
      </c>
      <c r="E13" t="s">
        <v>104</v>
      </c>
      <c r="F13" t="s">
        <v>3443</v>
      </c>
      <c r="G13" s="75">
        <v>55000</v>
      </c>
      <c r="H13" s="75">
        <v>1E-4</v>
      </c>
      <c r="I13" s="75">
        <v>1.7468E-4</v>
      </c>
      <c r="J13" s="76">
        <v>0</v>
      </c>
      <c r="K13" s="76">
        <v>0</v>
      </c>
      <c r="L13" s="76">
        <v>0</v>
      </c>
    </row>
    <row r="14" spans="2:59">
      <c r="B14" t="s">
        <v>2615</v>
      </c>
      <c r="C14" t="s">
        <v>2616</v>
      </c>
      <c r="D14" t="s">
        <v>1726</v>
      </c>
      <c r="E14" t="s">
        <v>104</v>
      </c>
      <c r="F14" t="s">
        <v>3434</v>
      </c>
      <c r="G14" s="75">
        <v>190000</v>
      </c>
      <c r="H14" s="75">
        <v>0.27739999999999998</v>
      </c>
      <c r="I14" s="75">
        <v>1.67394256</v>
      </c>
      <c r="J14" s="76">
        <v>0</v>
      </c>
      <c r="K14" s="76">
        <v>4.0000000000000002E-4</v>
      </c>
      <c r="L14" s="76">
        <v>0</v>
      </c>
    </row>
    <row r="15" spans="2:59">
      <c r="B15" t="s">
        <v>3444</v>
      </c>
      <c r="C15" t="s">
        <v>3445</v>
      </c>
      <c r="D15" t="s">
        <v>2252</v>
      </c>
      <c r="E15" t="s">
        <v>100</v>
      </c>
      <c r="F15" t="s">
        <v>3446</v>
      </c>
      <c r="G15" s="75">
        <v>56218</v>
      </c>
      <c r="H15" s="75">
        <v>4.7149850000000004</v>
      </c>
      <c r="I15" s="75">
        <v>2.6506702673000002</v>
      </c>
      <c r="J15" s="76">
        <v>0</v>
      </c>
      <c r="K15" s="76">
        <v>5.9999999999999995E-4</v>
      </c>
      <c r="L15" s="76">
        <v>0</v>
      </c>
    </row>
    <row r="16" spans="2:59">
      <c r="B16" t="s">
        <v>3447</v>
      </c>
      <c r="C16" t="s">
        <v>3448</v>
      </c>
      <c r="D16" t="s">
        <v>885</v>
      </c>
      <c r="E16" t="s">
        <v>100</v>
      </c>
      <c r="F16" t="s">
        <v>3449</v>
      </c>
      <c r="G16" s="75">
        <v>7350</v>
      </c>
      <c r="H16" s="75">
        <v>2.6026999999999999E-3</v>
      </c>
      <c r="I16" s="75">
        <v>1.9129845E-4</v>
      </c>
      <c r="J16" s="76">
        <v>0</v>
      </c>
      <c r="K16" s="76">
        <v>0</v>
      </c>
      <c r="L16" s="76">
        <v>0</v>
      </c>
    </row>
    <row r="17" spans="2:12">
      <c r="B17" t="s">
        <v>3450</v>
      </c>
      <c r="C17" t="s">
        <v>3451</v>
      </c>
      <c r="D17" t="s">
        <v>977</v>
      </c>
      <c r="E17" t="s">
        <v>104</v>
      </c>
      <c r="F17" t="s">
        <v>3452</v>
      </c>
      <c r="G17" s="75">
        <v>891003</v>
      </c>
      <c r="H17" s="75">
        <v>81.453799999999973</v>
      </c>
      <c r="I17" s="75">
        <v>2305.00042592606</v>
      </c>
      <c r="J17" s="76">
        <v>0</v>
      </c>
      <c r="K17" s="76">
        <v>0.55700000000000005</v>
      </c>
      <c r="L17" s="76">
        <v>1E-4</v>
      </c>
    </row>
    <row r="18" spans="2:12">
      <c r="B18" t="s">
        <v>3453</v>
      </c>
      <c r="C18" t="s">
        <v>3454</v>
      </c>
      <c r="D18" t="s">
        <v>1471</v>
      </c>
      <c r="E18" t="s">
        <v>100</v>
      </c>
      <c r="F18" t="s">
        <v>436</v>
      </c>
      <c r="G18" s="75">
        <v>7185</v>
      </c>
      <c r="H18" s="75">
        <v>1038.6545610000001</v>
      </c>
      <c r="I18" s="75">
        <v>74.627330207849994</v>
      </c>
      <c r="J18" s="76">
        <v>0</v>
      </c>
      <c r="K18" s="76">
        <v>1.7999999999999999E-2</v>
      </c>
      <c r="L18" s="76">
        <v>0</v>
      </c>
    </row>
    <row r="19" spans="2:12">
      <c r="B19" t="s">
        <v>3455</v>
      </c>
      <c r="C19" t="s">
        <v>3456</v>
      </c>
      <c r="D19" t="s">
        <v>1471</v>
      </c>
      <c r="E19" t="s">
        <v>100</v>
      </c>
      <c r="F19" t="s">
        <v>3457</v>
      </c>
      <c r="G19" s="75">
        <v>8250</v>
      </c>
      <c r="H19" s="75">
        <v>4301.4628350000003</v>
      </c>
      <c r="I19" s="75">
        <v>354.87068388749998</v>
      </c>
      <c r="J19" s="76">
        <v>0</v>
      </c>
      <c r="K19" s="76">
        <v>8.5800000000000001E-2</v>
      </c>
      <c r="L19" s="76">
        <v>0</v>
      </c>
    </row>
    <row r="20" spans="2:12">
      <c r="B20" t="s">
        <v>3458</v>
      </c>
      <c r="C20" t="s">
        <v>3459</v>
      </c>
      <c r="D20" t="s">
        <v>689</v>
      </c>
      <c r="E20" t="s">
        <v>100</v>
      </c>
      <c r="F20" t="s">
        <v>3460</v>
      </c>
      <c r="G20" s="75">
        <v>2228365.7999999998</v>
      </c>
      <c r="H20" s="75">
        <v>41.297521599999982</v>
      </c>
      <c r="I20" s="75">
        <v>920.25984758201298</v>
      </c>
      <c r="J20" s="76">
        <v>0</v>
      </c>
      <c r="K20" s="76">
        <v>0.22239999999999999</v>
      </c>
      <c r="L20" s="76">
        <v>0</v>
      </c>
    </row>
    <row r="21" spans="2:12">
      <c r="B21" t="s">
        <v>3461</v>
      </c>
      <c r="C21" t="s">
        <v>3462</v>
      </c>
      <c r="D21" t="s">
        <v>2006</v>
      </c>
      <c r="E21" t="s">
        <v>100</v>
      </c>
      <c r="F21" t="s">
        <v>3463</v>
      </c>
      <c r="G21" s="75">
        <v>4100000</v>
      </c>
      <c r="H21" s="75">
        <v>1.7E-5</v>
      </c>
      <c r="I21" s="75">
        <v>6.9700000000000003E-4</v>
      </c>
      <c r="J21" s="76">
        <v>0</v>
      </c>
      <c r="K21" s="76">
        <v>0</v>
      </c>
      <c r="L21" s="76">
        <v>0</v>
      </c>
    </row>
    <row r="22" spans="2:12">
      <c r="B22" t="s">
        <v>3464</v>
      </c>
      <c r="C22" t="s">
        <v>3465</v>
      </c>
      <c r="D22" t="s">
        <v>3466</v>
      </c>
      <c r="E22" t="s">
        <v>100</v>
      </c>
      <c r="F22" t="s">
        <v>3467</v>
      </c>
      <c r="G22" s="75">
        <v>344000</v>
      </c>
      <c r="H22" s="75">
        <v>1.9999999999999999E-6</v>
      </c>
      <c r="I22" s="75">
        <v>6.8800000000000002E-6</v>
      </c>
      <c r="J22" s="76">
        <v>0</v>
      </c>
      <c r="K22" s="76">
        <v>0</v>
      </c>
      <c r="L22" s="76">
        <v>0</v>
      </c>
    </row>
    <row r="23" spans="2:12">
      <c r="B23" t="s">
        <v>3468</v>
      </c>
      <c r="C23" t="s">
        <v>3469</v>
      </c>
      <c r="D23" t="s">
        <v>2010</v>
      </c>
      <c r="E23" t="s">
        <v>100</v>
      </c>
      <c r="F23" t="s">
        <v>967</v>
      </c>
      <c r="G23" s="75">
        <v>218500</v>
      </c>
      <c r="H23" s="75">
        <v>5.5241856340000002</v>
      </c>
      <c r="I23" s="75">
        <v>12.07034561029</v>
      </c>
      <c r="J23" s="76">
        <v>0</v>
      </c>
      <c r="K23" s="76">
        <v>2.8999999999999998E-3</v>
      </c>
      <c r="L23" s="76">
        <v>0</v>
      </c>
    </row>
    <row r="24" spans="2:12">
      <c r="B24" t="s">
        <v>3470</v>
      </c>
      <c r="C24" t="s">
        <v>3471</v>
      </c>
      <c r="D24" t="s">
        <v>1137</v>
      </c>
      <c r="E24" t="s">
        <v>100</v>
      </c>
      <c r="F24" t="s">
        <v>3472</v>
      </c>
      <c r="G24" s="75">
        <v>155469</v>
      </c>
      <c r="H24" s="75">
        <v>291.08380799999998</v>
      </c>
      <c r="I24" s="75">
        <v>452.54508545952001</v>
      </c>
      <c r="J24" s="76">
        <v>0</v>
      </c>
      <c r="K24" s="76">
        <v>0.1094</v>
      </c>
      <c r="L24" s="76">
        <v>0</v>
      </c>
    </row>
    <row r="25" spans="2:12">
      <c r="B25" t="s">
        <v>3473</v>
      </c>
      <c r="C25" t="s">
        <v>3474</v>
      </c>
      <c r="D25" t="s">
        <v>470</v>
      </c>
      <c r="E25" t="s">
        <v>100</v>
      </c>
      <c r="F25" t="s">
        <v>3475</v>
      </c>
      <c r="G25" s="75">
        <v>125000</v>
      </c>
      <c r="H25" s="75">
        <v>11.498517</v>
      </c>
      <c r="I25" s="75">
        <v>14.37314625</v>
      </c>
      <c r="J25" s="76">
        <v>0</v>
      </c>
      <c r="K25" s="76">
        <v>3.5000000000000001E-3</v>
      </c>
      <c r="L25" s="76">
        <v>0</v>
      </c>
    </row>
    <row r="26" spans="2:12">
      <c r="B26" s="77" t="s">
        <v>3099</v>
      </c>
      <c r="C26" s="14"/>
      <c r="D26" s="14"/>
      <c r="G26" s="79">
        <v>0</v>
      </c>
      <c r="I26" s="79">
        <v>0</v>
      </c>
      <c r="K26" s="78">
        <v>0</v>
      </c>
      <c r="L26" s="78">
        <v>0</v>
      </c>
    </row>
    <row r="27" spans="2:12">
      <c r="B27" t="s">
        <v>217</v>
      </c>
      <c r="C27" t="s">
        <v>217</v>
      </c>
      <c r="D27" t="s">
        <v>217</v>
      </c>
      <c r="E27" t="s">
        <v>217</v>
      </c>
      <c r="G27" s="75">
        <v>0</v>
      </c>
      <c r="H27" s="75">
        <v>0</v>
      </c>
      <c r="I27" s="75">
        <v>0</v>
      </c>
      <c r="J27" s="76">
        <v>0</v>
      </c>
      <c r="K27" s="76">
        <v>0</v>
      </c>
      <c r="L27" s="76">
        <v>0</v>
      </c>
    </row>
    <row r="28" spans="2:12">
      <c r="B28" t="s">
        <v>264</v>
      </c>
      <c r="C28" s="14"/>
      <c r="D28" s="14"/>
    </row>
    <row r="29" spans="2:12">
      <c r="B29" t="s">
        <v>398</v>
      </c>
      <c r="C29" s="14"/>
      <c r="D29" s="14"/>
    </row>
    <row r="30" spans="2:12">
      <c r="B30" t="s">
        <v>399</v>
      </c>
      <c r="C30" s="14"/>
      <c r="D30" s="14"/>
    </row>
    <row r="31" spans="2:12">
      <c r="B31" t="s">
        <v>400</v>
      </c>
      <c r="C31" s="14"/>
      <c r="D31" s="14"/>
    </row>
    <row r="32" spans="2:12">
      <c r="C32" s="14"/>
      <c r="D32" s="14"/>
    </row>
    <row r="33" spans="3:4">
      <c r="C33" s="14"/>
      <c r="D33" s="14"/>
    </row>
    <row r="34" spans="3:4">
      <c r="C34" s="14"/>
      <c r="D34" s="14"/>
    </row>
    <row r="35" spans="3:4">
      <c r="C35" s="14"/>
      <c r="D35" s="14"/>
    </row>
    <row r="36" spans="3:4">
      <c r="C36" s="14"/>
      <c r="D36" s="14"/>
    </row>
    <row r="37" spans="3:4">
      <c r="C37" s="14"/>
      <c r="D37" s="14"/>
    </row>
    <row r="38" spans="3:4">
      <c r="C38" s="14"/>
      <c r="D38" s="14"/>
    </row>
    <row r="39" spans="3:4">
      <c r="C39" s="14"/>
      <c r="D39" s="14"/>
    </row>
    <row r="40" spans="3:4">
      <c r="C40" s="14"/>
      <c r="D40" s="14"/>
    </row>
    <row r="41" spans="3:4">
      <c r="C41" s="14"/>
      <c r="D41" s="14"/>
    </row>
    <row r="42" spans="3:4">
      <c r="C42" s="14"/>
      <c r="D42" s="14"/>
    </row>
    <row r="43" spans="3:4">
      <c r="C43" s="14"/>
      <c r="D43" s="14"/>
    </row>
    <row r="44" spans="3:4">
      <c r="C44" s="14"/>
      <c r="D44" s="14"/>
    </row>
    <row r="45" spans="3:4">
      <c r="C45" s="14"/>
      <c r="D45" s="14"/>
    </row>
    <row r="46" spans="3:4">
      <c r="C46" s="14"/>
      <c r="D46" s="14"/>
    </row>
    <row r="47" spans="3:4">
      <c r="C47" s="14"/>
      <c r="D47" s="14"/>
    </row>
    <row r="48" spans="3:4">
      <c r="C48" s="14"/>
      <c r="D48" s="14"/>
    </row>
    <row r="49" spans="3:4">
      <c r="C49" s="14"/>
      <c r="D49" s="14"/>
    </row>
    <row r="50" spans="3:4">
      <c r="C50" s="14"/>
      <c r="D50" s="14"/>
    </row>
    <row r="51" spans="3:4">
      <c r="C51" s="14"/>
      <c r="D51" s="14"/>
    </row>
    <row r="52" spans="3:4">
      <c r="C52" s="14"/>
      <c r="D52" s="14"/>
    </row>
    <row r="53" spans="3:4">
      <c r="C53" s="14"/>
      <c r="D53" s="14"/>
    </row>
    <row r="54" spans="3:4">
      <c r="C54" s="14"/>
      <c r="D54" s="14"/>
    </row>
    <row r="55" spans="3:4">
      <c r="C55" s="14"/>
      <c r="D55" s="14"/>
    </row>
    <row r="56" spans="3:4">
      <c r="C56" s="14"/>
      <c r="D56" s="14"/>
    </row>
    <row r="57" spans="3:4">
      <c r="C57" s="14"/>
      <c r="D57" s="14"/>
    </row>
    <row r="58" spans="3:4">
      <c r="C58" s="14"/>
      <c r="D58" s="14"/>
    </row>
    <row r="59" spans="3:4">
      <c r="C59" s="14"/>
      <c r="D59" s="14"/>
    </row>
    <row r="60" spans="3:4">
      <c r="C60" s="14"/>
      <c r="D60" s="14"/>
    </row>
    <row r="61" spans="3:4">
      <c r="C61" s="14"/>
      <c r="D61" s="14"/>
    </row>
    <row r="62" spans="3:4">
      <c r="C62" s="14"/>
      <c r="D62" s="14"/>
    </row>
    <row r="63" spans="3:4">
      <c r="C63" s="14"/>
      <c r="D63" s="14"/>
    </row>
    <row r="64" spans="3:4">
      <c r="C64" s="14"/>
      <c r="D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  <c r="D71" s="14"/>
    </row>
    <row r="72" spans="3:4">
      <c r="C72" s="14"/>
      <c r="D72" s="14"/>
    </row>
    <row r="73" spans="3:4">
      <c r="C73" s="14"/>
      <c r="D73" s="14"/>
    </row>
    <row r="74" spans="3:4">
      <c r="C74" s="14"/>
      <c r="D74" s="14"/>
    </row>
    <row r="75" spans="3:4">
      <c r="C75" s="14"/>
      <c r="D75" s="14"/>
    </row>
    <row r="76" spans="3:4">
      <c r="C76" s="14"/>
      <c r="D76" s="14"/>
    </row>
    <row r="77" spans="3:4">
      <c r="C77" s="14"/>
      <c r="D77" s="14"/>
    </row>
    <row r="78" spans="3:4">
      <c r="C78" s="14"/>
      <c r="D78" s="14"/>
    </row>
    <row r="79" spans="3:4">
      <c r="C79" s="14"/>
      <c r="D79" s="14"/>
    </row>
    <row r="80" spans="3:4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  <row r="428" spans="3:4">
      <c r="C428" s="14"/>
      <c r="D428" s="14"/>
    </row>
    <row r="429" spans="3:4">
      <c r="C429" s="14"/>
      <c r="D429" s="14"/>
    </row>
    <row r="430" spans="3:4">
      <c r="C430" s="14"/>
      <c r="D430" s="14"/>
    </row>
    <row r="431" spans="3:4">
      <c r="C431" s="14"/>
      <c r="D431" s="14"/>
    </row>
    <row r="432" spans="3:4">
      <c r="C432" s="14"/>
      <c r="D432" s="14"/>
    </row>
    <row r="433" spans="3:4">
      <c r="C433" s="14"/>
      <c r="D433" s="14"/>
    </row>
    <row r="434" spans="3:4">
      <c r="C434" s="14"/>
      <c r="D434" s="14"/>
    </row>
    <row r="435" spans="3:4">
      <c r="C435" s="14"/>
      <c r="D435" s="14"/>
    </row>
    <row r="436" spans="3:4">
      <c r="C436" s="14"/>
      <c r="D436" s="14"/>
    </row>
    <row r="437" spans="3:4">
      <c r="C437" s="14"/>
      <c r="D437" s="14"/>
    </row>
    <row r="438" spans="3:4">
      <c r="C438" s="14"/>
      <c r="D438" s="14"/>
    </row>
    <row r="439" spans="3:4">
      <c r="C439" s="14"/>
      <c r="D439" s="14"/>
    </row>
    <row r="440" spans="3:4">
      <c r="C440" s="14"/>
      <c r="D440" s="14"/>
    </row>
    <row r="441" spans="3:4">
      <c r="C441" s="14"/>
      <c r="D441" s="14"/>
    </row>
    <row r="442" spans="3:4">
      <c r="C442" s="14"/>
      <c r="D442" s="14"/>
    </row>
    <row r="443" spans="3:4">
      <c r="C443" s="14"/>
      <c r="D443" s="14"/>
    </row>
    <row r="444" spans="3:4">
      <c r="C444" s="14"/>
      <c r="D444" s="14"/>
    </row>
    <row r="445" spans="3:4">
      <c r="C445" s="14"/>
      <c r="D445" s="14"/>
    </row>
    <row r="446" spans="3:4">
      <c r="C446" s="14"/>
      <c r="D446" s="14"/>
    </row>
    <row r="447" spans="3:4">
      <c r="C447" s="14"/>
      <c r="D447" s="14"/>
    </row>
    <row r="448" spans="3:4">
      <c r="C448" s="14"/>
      <c r="D448" s="14"/>
    </row>
    <row r="449" spans="3:4">
      <c r="C449" s="14"/>
      <c r="D449" s="14"/>
    </row>
    <row r="450" spans="3:4">
      <c r="C450" s="14"/>
      <c r="D450" s="14"/>
    </row>
    <row r="451" spans="3:4">
      <c r="C451" s="14"/>
      <c r="D451" s="14"/>
    </row>
    <row r="452" spans="3:4">
      <c r="C452" s="14"/>
      <c r="D452" s="14"/>
    </row>
    <row r="453" spans="3:4">
      <c r="C453" s="14"/>
      <c r="D453" s="14"/>
    </row>
    <row r="454" spans="3:4">
      <c r="C454" s="14"/>
      <c r="D454" s="14"/>
    </row>
    <row r="455" spans="3:4">
      <c r="C455" s="14"/>
      <c r="D455" s="14"/>
    </row>
    <row r="456" spans="3:4">
      <c r="C456" s="14"/>
      <c r="D456" s="14"/>
    </row>
    <row r="457" spans="3:4">
      <c r="C457" s="14"/>
      <c r="D457" s="14"/>
    </row>
    <row r="458" spans="3:4">
      <c r="C458" s="14"/>
      <c r="D458" s="14"/>
    </row>
    <row r="459" spans="3:4">
      <c r="C459" s="14"/>
      <c r="D459" s="14"/>
    </row>
    <row r="460" spans="3:4">
      <c r="C460" s="14"/>
      <c r="D460" s="14"/>
    </row>
    <row r="461" spans="3:4">
      <c r="C461" s="14"/>
      <c r="D461" s="14"/>
    </row>
    <row r="462" spans="3:4">
      <c r="C462" s="14"/>
      <c r="D462" s="14"/>
    </row>
    <row r="463" spans="3:4">
      <c r="C463" s="14"/>
      <c r="D463" s="14"/>
    </row>
    <row r="464" spans="3:4">
      <c r="C464" s="14"/>
      <c r="D464" s="14"/>
    </row>
    <row r="465" spans="3:4">
      <c r="C465" s="14"/>
      <c r="D465" s="14"/>
    </row>
    <row r="466" spans="3:4">
      <c r="C466" s="14"/>
      <c r="D466" s="14"/>
    </row>
    <row r="467" spans="3:4">
      <c r="C467" s="14"/>
      <c r="D467" s="14"/>
    </row>
    <row r="468" spans="3:4">
      <c r="C468" s="14"/>
      <c r="D468" s="14"/>
    </row>
    <row r="469" spans="3:4">
      <c r="C469" s="14"/>
      <c r="D469" s="14"/>
    </row>
    <row r="470" spans="3:4">
      <c r="C470" s="14"/>
      <c r="D470" s="14"/>
    </row>
    <row r="471" spans="3:4">
      <c r="C471" s="14"/>
      <c r="D471" s="14"/>
    </row>
    <row r="472" spans="3:4">
      <c r="C472" s="14"/>
      <c r="D472" s="14"/>
    </row>
    <row r="473" spans="3:4">
      <c r="C473" s="14"/>
      <c r="D473" s="14"/>
    </row>
    <row r="474" spans="3:4">
      <c r="C474" s="14"/>
      <c r="D474" s="14"/>
    </row>
    <row r="475" spans="3:4">
      <c r="C475" s="14"/>
      <c r="D475" s="14"/>
    </row>
    <row r="476" spans="3:4">
      <c r="C476" s="14"/>
      <c r="D476" s="14"/>
    </row>
    <row r="477" spans="3:4">
      <c r="C477" s="14"/>
      <c r="D477" s="14"/>
    </row>
    <row r="478" spans="3:4">
      <c r="C478" s="14"/>
      <c r="D478" s="14"/>
    </row>
    <row r="479" spans="3:4">
      <c r="C479" s="14"/>
      <c r="D479" s="14"/>
    </row>
    <row r="480" spans="3:4">
      <c r="C480" s="14"/>
      <c r="D480" s="14"/>
    </row>
    <row r="481" spans="3:4">
      <c r="C481" s="14"/>
      <c r="D481" s="14"/>
    </row>
    <row r="482" spans="3:4">
      <c r="C482" s="14"/>
      <c r="D482" s="14"/>
    </row>
    <row r="483" spans="3:4">
      <c r="C483" s="14"/>
      <c r="D483" s="14"/>
    </row>
    <row r="484" spans="3:4">
      <c r="C484" s="14"/>
      <c r="D484" s="14"/>
    </row>
    <row r="485" spans="3:4">
      <c r="C485" s="14"/>
      <c r="D485" s="14"/>
    </row>
    <row r="486" spans="3:4">
      <c r="C486" s="14"/>
      <c r="D486" s="14"/>
    </row>
    <row r="487" spans="3:4">
      <c r="C487" s="14"/>
      <c r="D487" s="14"/>
    </row>
    <row r="488" spans="3:4">
      <c r="C488" s="14"/>
      <c r="D488" s="14"/>
    </row>
    <row r="489" spans="3:4">
      <c r="C489" s="14"/>
      <c r="D489" s="14"/>
    </row>
    <row r="490" spans="3:4">
      <c r="C490" s="14"/>
      <c r="D490" s="14"/>
    </row>
    <row r="491" spans="3:4">
      <c r="C491" s="14"/>
      <c r="D491" s="14"/>
    </row>
    <row r="492" spans="3:4">
      <c r="C492" s="14"/>
      <c r="D492" s="14"/>
    </row>
    <row r="493" spans="3:4">
      <c r="C493" s="14"/>
      <c r="D493" s="14"/>
    </row>
    <row r="494" spans="3:4">
      <c r="C494" s="14"/>
      <c r="D494" s="14"/>
    </row>
    <row r="495" spans="3:4">
      <c r="C495" s="14"/>
      <c r="D495" s="14"/>
    </row>
    <row r="496" spans="3:4">
      <c r="C496" s="14"/>
      <c r="D496" s="14"/>
    </row>
    <row r="497" spans="3:4">
      <c r="C497" s="14"/>
      <c r="D497" s="14"/>
    </row>
    <row r="498" spans="3:4">
      <c r="C498" s="14"/>
      <c r="D498" s="14"/>
    </row>
    <row r="499" spans="3:4">
      <c r="C499" s="14"/>
      <c r="D499" s="14"/>
    </row>
    <row r="500" spans="3:4">
      <c r="C500" s="14"/>
      <c r="D500" s="14"/>
    </row>
    <row r="501" spans="3:4">
      <c r="C501" s="14"/>
      <c r="D501" s="14"/>
    </row>
    <row r="502" spans="3:4">
      <c r="C502" s="14"/>
      <c r="D502" s="14"/>
    </row>
    <row r="503" spans="3:4">
      <c r="C503" s="14"/>
      <c r="D503" s="14"/>
    </row>
    <row r="504" spans="3:4">
      <c r="C504" s="14"/>
      <c r="D504" s="14"/>
    </row>
    <row r="505" spans="3:4">
      <c r="C505" s="14"/>
      <c r="D505" s="14"/>
    </row>
    <row r="506" spans="3:4">
      <c r="C506" s="14"/>
      <c r="D506" s="14"/>
    </row>
    <row r="507" spans="3:4">
      <c r="C507" s="14"/>
      <c r="D507" s="14"/>
    </row>
    <row r="508" spans="3:4">
      <c r="C508" s="14"/>
      <c r="D508" s="14"/>
    </row>
    <row r="509" spans="3:4">
      <c r="C509" s="14"/>
      <c r="D509" s="14"/>
    </row>
    <row r="510" spans="3:4">
      <c r="C510" s="14"/>
      <c r="D510" s="14"/>
    </row>
    <row r="511" spans="3:4">
      <c r="C511" s="14"/>
      <c r="D511" s="14"/>
    </row>
    <row r="512" spans="3:4">
      <c r="C512" s="14"/>
      <c r="D512" s="14"/>
    </row>
    <row r="513" spans="3:4">
      <c r="C513" s="14"/>
      <c r="D513" s="14"/>
    </row>
    <row r="514" spans="3:4">
      <c r="C514" s="14"/>
      <c r="D514" s="14"/>
    </row>
    <row r="515" spans="3:4">
      <c r="C515" s="14"/>
      <c r="D515" s="14"/>
    </row>
    <row r="516" spans="3:4">
      <c r="C516" s="14"/>
      <c r="D516" s="14"/>
    </row>
    <row r="517" spans="3:4">
      <c r="C517" s="14"/>
      <c r="D517" s="14"/>
    </row>
    <row r="518" spans="3:4">
      <c r="C518" s="14"/>
      <c r="D518" s="14"/>
    </row>
    <row r="519" spans="3:4">
      <c r="C519" s="14"/>
      <c r="D519" s="14"/>
    </row>
    <row r="520" spans="3:4">
      <c r="C520" s="14"/>
      <c r="D520" s="14"/>
    </row>
    <row r="521" spans="3:4">
      <c r="C521" s="14"/>
      <c r="D521" s="14"/>
    </row>
    <row r="522" spans="3:4">
      <c r="C522" s="14"/>
      <c r="D522" s="14"/>
    </row>
    <row r="523" spans="3:4">
      <c r="C523" s="14"/>
      <c r="D523" s="14"/>
    </row>
    <row r="524" spans="3:4">
      <c r="C524" s="14"/>
      <c r="D524" s="14"/>
    </row>
    <row r="525" spans="3:4">
      <c r="C525" s="14"/>
      <c r="D525" s="14"/>
    </row>
    <row r="526" spans="3:4">
      <c r="C526" s="14"/>
      <c r="D526" s="14"/>
    </row>
    <row r="527" spans="3:4">
      <c r="C527" s="14"/>
      <c r="D527" s="14"/>
    </row>
    <row r="528" spans="3:4">
      <c r="C528" s="14"/>
      <c r="D528" s="14"/>
    </row>
    <row r="529" spans="3:4">
      <c r="C529" s="14"/>
      <c r="D529" s="14"/>
    </row>
    <row r="530" spans="3:4">
      <c r="C530" s="14"/>
      <c r="D530" s="14"/>
    </row>
    <row r="531" spans="3:4">
      <c r="C531" s="14"/>
      <c r="D531" s="14"/>
    </row>
    <row r="532" spans="3:4">
      <c r="C532" s="14"/>
      <c r="D532" s="14"/>
    </row>
    <row r="533" spans="3:4">
      <c r="C533" s="14"/>
      <c r="D533" s="14"/>
    </row>
    <row r="534" spans="3:4">
      <c r="C534" s="14"/>
      <c r="D534" s="14"/>
    </row>
    <row r="535" spans="3:4">
      <c r="C535" s="14"/>
      <c r="D535" s="14"/>
    </row>
    <row r="536" spans="3:4">
      <c r="C536" s="14"/>
      <c r="D536" s="14"/>
    </row>
    <row r="537" spans="3:4">
      <c r="C537" s="14"/>
      <c r="D537" s="14"/>
    </row>
    <row r="538" spans="3:4">
      <c r="C538" s="14"/>
      <c r="D538" s="14"/>
    </row>
    <row r="539" spans="3:4">
      <c r="C539" s="14"/>
      <c r="D539" s="14"/>
    </row>
    <row r="540" spans="3:4">
      <c r="C540" s="14"/>
      <c r="D540" s="14"/>
    </row>
    <row r="541" spans="3:4">
      <c r="C541" s="14"/>
      <c r="D541" s="14"/>
    </row>
    <row r="542" spans="3:4">
      <c r="C542" s="14"/>
      <c r="D542" s="14"/>
    </row>
    <row r="543" spans="3:4">
      <c r="C543" s="14"/>
      <c r="D543" s="14"/>
    </row>
    <row r="544" spans="3:4">
      <c r="C544" s="14"/>
      <c r="D544" s="14"/>
    </row>
    <row r="545" spans="3:4">
      <c r="C545" s="14"/>
      <c r="D545" s="14"/>
    </row>
    <row r="546" spans="3:4">
      <c r="C546" s="14"/>
      <c r="D546" s="14"/>
    </row>
    <row r="547" spans="3:4">
      <c r="C547" s="14"/>
      <c r="D547" s="14"/>
    </row>
    <row r="548" spans="3:4">
      <c r="C548" s="14"/>
      <c r="D548" s="14"/>
    </row>
    <row r="549" spans="3:4">
      <c r="C549" s="14"/>
      <c r="D549" s="14"/>
    </row>
    <row r="550" spans="3:4">
      <c r="C550" s="14"/>
      <c r="D550" s="14"/>
    </row>
    <row r="551" spans="3:4">
      <c r="C551" s="14"/>
      <c r="D551" s="14"/>
    </row>
    <row r="552" spans="3:4">
      <c r="C552" s="14"/>
      <c r="D552" s="14"/>
    </row>
    <row r="553" spans="3:4">
      <c r="C553" s="14"/>
      <c r="D553" s="14"/>
    </row>
    <row r="554" spans="3:4">
      <c r="C554" s="14"/>
      <c r="D554" s="14"/>
    </row>
    <row r="555" spans="3:4">
      <c r="C555" s="14"/>
      <c r="D555" s="14"/>
    </row>
    <row r="556" spans="3:4">
      <c r="C556" s="14"/>
      <c r="D556" s="14"/>
    </row>
    <row r="557" spans="3:4">
      <c r="C557" s="14"/>
      <c r="D557" s="14"/>
    </row>
    <row r="558" spans="3:4">
      <c r="C558" s="14"/>
      <c r="D558" s="14"/>
    </row>
    <row r="559" spans="3:4">
      <c r="C559" s="14"/>
      <c r="D559" s="14"/>
    </row>
    <row r="560" spans="3:4">
      <c r="C560" s="14"/>
      <c r="D560" s="14"/>
    </row>
    <row r="561" spans="3:4">
      <c r="C561" s="14"/>
      <c r="D561" s="14"/>
    </row>
    <row r="562" spans="3:4">
      <c r="C562" s="14"/>
      <c r="D562" s="14"/>
    </row>
    <row r="563" spans="3:4">
      <c r="C563" s="14"/>
      <c r="D563" s="14"/>
    </row>
    <row r="564" spans="3:4">
      <c r="C564" s="14"/>
      <c r="D564" s="14"/>
    </row>
    <row r="565" spans="3:4">
      <c r="C565" s="14"/>
      <c r="D565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topLeftCell="A16" workbookViewId="0">
      <selection activeCell="B8" sqref="B8:L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4" width="10.7109375" style="13" customWidth="1"/>
    <col min="5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570312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52">
      <c r="B1" s="2" t="s">
        <v>0</v>
      </c>
      <c r="C1" t="s">
        <v>195</v>
      </c>
    </row>
    <row r="2" spans="2:52">
      <c r="B2" s="2" t="s">
        <v>1</v>
      </c>
    </row>
    <row r="3" spans="2:52">
      <c r="B3" s="2" t="s">
        <v>2</v>
      </c>
      <c r="C3" t="s">
        <v>196</v>
      </c>
    </row>
    <row r="4" spans="2:52">
      <c r="B4" s="2" t="s">
        <v>3</v>
      </c>
    </row>
    <row r="6" spans="2:52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1"/>
      <c r="L6" s="112"/>
    </row>
    <row r="7" spans="2:52" ht="26.25" customHeight="1">
      <c r="B7" s="110" t="s">
        <v>140</v>
      </c>
      <c r="C7" s="111"/>
      <c r="D7" s="111"/>
      <c r="E7" s="111"/>
      <c r="F7" s="111"/>
      <c r="G7" s="111"/>
      <c r="H7" s="111"/>
      <c r="I7" s="111"/>
      <c r="J7" s="111"/>
      <c r="K7" s="111"/>
      <c r="L7" s="112"/>
    </row>
    <row r="8" spans="2:52" s="17" customFormat="1" ht="63">
      <c r="B8" s="4" t="s">
        <v>94</v>
      </c>
      <c r="C8" s="26" t="s">
        <v>47</v>
      </c>
      <c r="D8" s="26" t="s">
        <v>82</v>
      </c>
      <c r="E8" s="26" t="s">
        <v>51</v>
      </c>
      <c r="F8" s="26" t="s">
        <v>69</v>
      </c>
      <c r="G8" s="26" t="s">
        <v>185</v>
      </c>
      <c r="H8" s="26" t="s">
        <v>186</v>
      </c>
      <c r="I8" s="26" t="s">
        <v>5</v>
      </c>
      <c r="J8" s="26" t="s">
        <v>71</v>
      </c>
      <c r="K8" s="26" t="s">
        <v>55</v>
      </c>
      <c r="L8" s="34" t="s">
        <v>181</v>
      </c>
      <c r="M8" s="14"/>
      <c r="AZ8" s="14"/>
    </row>
    <row r="9" spans="2:52" s="17" customFormat="1" ht="21" customHeight="1">
      <c r="B9" s="18"/>
      <c r="C9" s="19"/>
      <c r="D9" s="19"/>
      <c r="E9" s="19"/>
      <c r="F9" s="19" t="s">
        <v>72</v>
      </c>
      <c r="G9" s="19" t="s">
        <v>182</v>
      </c>
      <c r="H9" s="19"/>
      <c r="I9" s="19" t="s">
        <v>6</v>
      </c>
      <c r="J9" s="29" t="s">
        <v>7</v>
      </c>
      <c r="K9" s="29" t="s">
        <v>7</v>
      </c>
      <c r="L9" s="30" t="s">
        <v>7</v>
      </c>
      <c r="AZ9" s="14"/>
    </row>
    <row r="10" spans="2:52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32" t="s">
        <v>63</v>
      </c>
      <c r="L10" s="32" t="s">
        <v>64</v>
      </c>
      <c r="AZ10" s="14"/>
    </row>
    <row r="11" spans="2:52" s="21" customFormat="1" ht="18" customHeight="1">
      <c r="B11" s="22" t="s">
        <v>97</v>
      </c>
      <c r="C11" s="6"/>
      <c r="D11" s="6"/>
      <c r="E11" s="6"/>
      <c r="F11" s="6"/>
      <c r="G11" s="73">
        <v>0</v>
      </c>
      <c r="H11" s="6"/>
      <c r="I11" s="73">
        <v>0</v>
      </c>
      <c r="J11" s="6"/>
      <c r="K11" s="74">
        <v>0</v>
      </c>
      <c r="L11" s="74">
        <v>0</v>
      </c>
      <c r="AZ11" s="14"/>
    </row>
    <row r="12" spans="2:52">
      <c r="B12" s="77" t="s">
        <v>203</v>
      </c>
      <c r="C12" s="14"/>
      <c r="D12" s="14"/>
      <c r="G12" s="79">
        <v>0</v>
      </c>
      <c r="I12" s="79">
        <v>0</v>
      </c>
      <c r="K12" s="78">
        <v>0</v>
      </c>
      <c r="L12" s="78">
        <v>0</v>
      </c>
    </row>
    <row r="13" spans="2:52">
      <c r="B13" s="77" t="s">
        <v>3100</v>
      </c>
      <c r="C13" s="14"/>
      <c r="D13" s="14"/>
      <c r="G13" s="79">
        <v>0</v>
      </c>
      <c r="I13" s="79">
        <v>0</v>
      </c>
      <c r="K13" s="78">
        <v>0</v>
      </c>
      <c r="L13" s="78">
        <v>0</v>
      </c>
    </row>
    <row r="14" spans="2:52">
      <c r="B14" t="s">
        <v>217</v>
      </c>
      <c r="C14" t="s">
        <v>217</v>
      </c>
      <c r="D14" t="s">
        <v>217</v>
      </c>
      <c r="E14" t="s">
        <v>217</v>
      </c>
      <c r="G14" s="75">
        <v>0</v>
      </c>
      <c r="H14" s="75">
        <v>0</v>
      </c>
      <c r="I14" s="75">
        <v>0</v>
      </c>
      <c r="J14" s="76">
        <v>0</v>
      </c>
      <c r="K14" s="76">
        <v>0</v>
      </c>
      <c r="L14" s="76">
        <v>0</v>
      </c>
    </row>
    <row r="15" spans="2:52">
      <c r="B15" s="77" t="s">
        <v>3101</v>
      </c>
      <c r="C15" s="14"/>
      <c r="D15" s="14"/>
      <c r="G15" s="79">
        <v>0</v>
      </c>
      <c r="I15" s="79">
        <v>0</v>
      </c>
      <c r="K15" s="78">
        <v>0</v>
      </c>
      <c r="L15" s="78">
        <v>0</v>
      </c>
    </row>
    <row r="16" spans="2:52">
      <c r="B16" t="s">
        <v>217</v>
      </c>
      <c r="C16" t="s">
        <v>217</v>
      </c>
      <c r="D16" t="s">
        <v>217</v>
      </c>
      <c r="E16" t="s">
        <v>217</v>
      </c>
      <c r="G16" s="75">
        <v>0</v>
      </c>
      <c r="H16" s="75">
        <v>0</v>
      </c>
      <c r="I16" s="75">
        <v>0</v>
      </c>
      <c r="J16" s="76">
        <v>0</v>
      </c>
      <c r="K16" s="76">
        <v>0</v>
      </c>
      <c r="L16" s="76">
        <v>0</v>
      </c>
    </row>
    <row r="17" spans="2:12">
      <c r="B17" s="77" t="s">
        <v>3476</v>
      </c>
      <c r="C17" s="14"/>
      <c r="D17" s="14"/>
      <c r="G17" s="79">
        <v>0</v>
      </c>
      <c r="I17" s="79">
        <v>0</v>
      </c>
      <c r="K17" s="78">
        <v>0</v>
      </c>
      <c r="L17" s="78">
        <v>0</v>
      </c>
    </row>
    <row r="18" spans="2:12">
      <c r="B18" t="s">
        <v>217</v>
      </c>
      <c r="C18" t="s">
        <v>217</v>
      </c>
      <c r="D18" t="s">
        <v>217</v>
      </c>
      <c r="E18" t="s">
        <v>217</v>
      </c>
      <c r="G18" s="75">
        <v>0</v>
      </c>
      <c r="H18" s="75">
        <v>0</v>
      </c>
      <c r="I18" s="75">
        <v>0</v>
      </c>
      <c r="J18" s="76">
        <v>0</v>
      </c>
      <c r="K18" s="76">
        <v>0</v>
      </c>
      <c r="L18" s="76">
        <v>0</v>
      </c>
    </row>
    <row r="19" spans="2:12">
      <c r="B19" s="77" t="s">
        <v>3102</v>
      </c>
      <c r="C19" s="14"/>
      <c r="D19" s="14"/>
      <c r="G19" s="79">
        <v>0</v>
      </c>
      <c r="I19" s="79">
        <v>0</v>
      </c>
      <c r="K19" s="78">
        <v>0</v>
      </c>
      <c r="L19" s="78">
        <v>0</v>
      </c>
    </row>
    <row r="20" spans="2:12">
      <c r="B20" t="s">
        <v>217</v>
      </c>
      <c r="C20" t="s">
        <v>217</v>
      </c>
      <c r="D20" t="s">
        <v>217</v>
      </c>
      <c r="E20" t="s">
        <v>217</v>
      </c>
      <c r="G20" s="75">
        <v>0</v>
      </c>
      <c r="H20" s="75">
        <v>0</v>
      </c>
      <c r="I20" s="75">
        <v>0</v>
      </c>
      <c r="J20" s="76">
        <v>0</v>
      </c>
      <c r="K20" s="76">
        <v>0</v>
      </c>
      <c r="L20" s="76">
        <v>0</v>
      </c>
    </row>
    <row r="21" spans="2:12">
      <c r="B21" s="77" t="s">
        <v>1714</v>
      </c>
      <c r="C21" s="14"/>
      <c r="D21" s="14"/>
      <c r="G21" s="79">
        <v>0</v>
      </c>
      <c r="I21" s="79">
        <v>0</v>
      </c>
      <c r="K21" s="78">
        <v>0</v>
      </c>
      <c r="L21" s="78">
        <v>0</v>
      </c>
    </row>
    <row r="22" spans="2:12">
      <c r="B22" t="s">
        <v>217</v>
      </c>
      <c r="C22" t="s">
        <v>217</v>
      </c>
      <c r="D22" t="s">
        <v>217</v>
      </c>
      <c r="E22" t="s">
        <v>217</v>
      </c>
      <c r="G22" s="75">
        <v>0</v>
      </c>
      <c r="H22" s="75">
        <v>0</v>
      </c>
      <c r="I22" s="75">
        <v>0</v>
      </c>
      <c r="J22" s="76">
        <v>0</v>
      </c>
      <c r="K22" s="76">
        <v>0</v>
      </c>
      <c r="L22" s="76">
        <v>0</v>
      </c>
    </row>
    <row r="23" spans="2:12">
      <c r="B23" s="77" t="s">
        <v>262</v>
      </c>
      <c r="C23" s="14"/>
      <c r="D23" s="14"/>
      <c r="G23" s="79">
        <v>0</v>
      </c>
      <c r="I23" s="79">
        <v>0</v>
      </c>
      <c r="K23" s="78">
        <v>0</v>
      </c>
      <c r="L23" s="78">
        <v>0</v>
      </c>
    </row>
    <row r="24" spans="2:12">
      <c r="B24" s="77" t="s">
        <v>3100</v>
      </c>
      <c r="C24" s="14"/>
      <c r="D24" s="14"/>
      <c r="G24" s="79">
        <v>0</v>
      </c>
      <c r="I24" s="79">
        <v>0</v>
      </c>
      <c r="K24" s="78">
        <v>0</v>
      </c>
      <c r="L24" s="78">
        <v>0</v>
      </c>
    </row>
    <row r="25" spans="2:12">
      <c r="B25" t="s">
        <v>217</v>
      </c>
      <c r="C25" t="s">
        <v>217</v>
      </c>
      <c r="D25" t="s">
        <v>217</v>
      </c>
      <c r="E25" t="s">
        <v>217</v>
      </c>
      <c r="G25" s="75">
        <v>0</v>
      </c>
      <c r="H25" s="75">
        <v>0</v>
      </c>
      <c r="I25" s="75">
        <v>0</v>
      </c>
      <c r="J25" s="76">
        <v>0</v>
      </c>
      <c r="K25" s="76">
        <v>0</v>
      </c>
      <c r="L25" s="76">
        <v>0</v>
      </c>
    </row>
    <row r="26" spans="2:12">
      <c r="B26" s="77" t="s">
        <v>3115</v>
      </c>
      <c r="C26" s="14"/>
      <c r="D26" s="14"/>
      <c r="G26" s="79">
        <v>0</v>
      </c>
      <c r="I26" s="79">
        <v>0</v>
      </c>
      <c r="K26" s="78">
        <v>0</v>
      </c>
      <c r="L26" s="78">
        <v>0</v>
      </c>
    </row>
    <row r="27" spans="2:12">
      <c r="B27" t="s">
        <v>217</v>
      </c>
      <c r="C27" t="s">
        <v>217</v>
      </c>
      <c r="D27" t="s">
        <v>217</v>
      </c>
      <c r="E27" t="s">
        <v>217</v>
      </c>
      <c r="G27" s="75">
        <v>0</v>
      </c>
      <c r="H27" s="75">
        <v>0</v>
      </c>
      <c r="I27" s="75">
        <v>0</v>
      </c>
      <c r="J27" s="76">
        <v>0</v>
      </c>
      <c r="K27" s="76">
        <v>0</v>
      </c>
      <c r="L27" s="76">
        <v>0</v>
      </c>
    </row>
    <row r="28" spans="2:12">
      <c r="B28" s="77" t="s">
        <v>3102</v>
      </c>
      <c r="C28" s="14"/>
      <c r="D28" s="14"/>
      <c r="G28" s="79">
        <v>0</v>
      </c>
      <c r="I28" s="79">
        <v>0</v>
      </c>
      <c r="K28" s="78">
        <v>0</v>
      </c>
      <c r="L28" s="78">
        <v>0</v>
      </c>
    </row>
    <row r="29" spans="2:12">
      <c r="B29" t="s">
        <v>217</v>
      </c>
      <c r="C29" t="s">
        <v>217</v>
      </c>
      <c r="D29" t="s">
        <v>217</v>
      </c>
      <c r="E29" t="s">
        <v>217</v>
      </c>
      <c r="G29" s="75">
        <v>0</v>
      </c>
      <c r="H29" s="75">
        <v>0</v>
      </c>
      <c r="I29" s="75">
        <v>0</v>
      </c>
      <c r="J29" s="76">
        <v>0</v>
      </c>
      <c r="K29" s="76">
        <v>0</v>
      </c>
      <c r="L29" s="76">
        <v>0</v>
      </c>
    </row>
    <row r="30" spans="2:12">
      <c r="B30" s="77" t="s">
        <v>3116</v>
      </c>
      <c r="C30" s="14"/>
      <c r="D30" s="14"/>
      <c r="G30" s="79">
        <v>0</v>
      </c>
      <c r="I30" s="79">
        <v>0</v>
      </c>
      <c r="K30" s="78">
        <v>0</v>
      </c>
      <c r="L30" s="78">
        <v>0</v>
      </c>
    </row>
    <row r="31" spans="2:12">
      <c r="B31" t="s">
        <v>217</v>
      </c>
      <c r="C31" t="s">
        <v>217</v>
      </c>
      <c r="D31" t="s">
        <v>217</v>
      </c>
      <c r="E31" t="s">
        <v>217</v>
      </c>
      <c r="G31" s="75">
        <v>0</v>
      </c>
      <c r="H31" s="75">
        <v>0</v>
      </c>
      <c r="I31" s="75">
        <v>0</v>
      </c>
      <c r="J31" s="76">
        <v>0</v>
      </c>
      <c r="K31" s="76">
        <v>0</v>
      </c>
      <c r="L31" s="76">
        <v>0</v>
      </c>
    </row>
    <row r="32" spans="2:12">
      <c r="B32" s="77" t="s">
        <v>1714</v>
      </c>
      <c r="C32" s="14"/>
      <c r="D32" s="14"/>
      <c r="G32" s="79">
        <v>0</v>
      </c>
      <c r="I32" s="79">
        <v>0</v>
      </c>
      <c r="K32" s="78">
        <v>0</v>
      </c>
      <c r="L32" s="78">
        <v>0</v>
      </c>
    </row>
    <row r="33" spans="2:12">
      <c r="B33" t="s">
        <v>217</v>
      </c>
      <c r="C33" t="s">
        <v>217</v>
      </c>
      <c r="D33" t="s">
        <v>217</v>
      </c>
      <c r="E33" t="s">
        <v>217</v>
      </c>
      <c r="G33" s="75">
        <v>0</v>
      </c>
      <c r="H33" s="75">
        <v>0</v>
      </c>
      <c r="I33" s="75">
        <v>0</v>
      </c>
      <c r="J33" s="76">
        <v>0</v>
      </c>
      <c r="K33" s="76">
        <v>0</v>
      </c>
      <c r="L33" s="76">
        <v>0</v>
      </c>
    </row>
    <row r="34" spans="2:12">
      <c r="B34" t="s">
        <v>264</v>
      </c>
      <c r="C34" s="14"/>
      <c r="D34" s="14"/>
    </row>
    <row r="35" spans="2:12">
      <c r="B35" t="s">
        <v>398</v>
      </c>
      <c r="C35" s="14"/>
      <c r="D35" s="14"/>
    </row>
    <row r="36" spans="2:12">
      <c r="B36" t="s">
        <v>399</v>
      </c>
      <c r="C36" s="14"/>
      <c r="D36" s="14"/>
    </row>
    <row r="37" spans="2:12">
      <c r="B37" t="s">
        <v>400</v>
      </c>
      <c r="C37" s="14"/>
      <c r="D37" s="14"/>
    </row>
    <row r="38" spans="2:12">
      <c r="C38" s="14"/>
      <c r="D38" s="14"/>
    </row>
    <row r="39" spans="2:12">
      <c r="C39" s="14"/>
      <c r="D39" s="14"/>
    </row>
    <row r="40" spans="2:12">
      <c r="C40" s="14"/>
      <c r="D40" s="14"/>
    </row>
    <row r="41" spans="2:12">
      <c r="C41" s="14"/>
      <c r="D41" s="14"/>
    </row>
    <row r="42" spans="2:12">
      <c r="C42" s="14"/>
      <c r="D42" s="14"/>
    </row>
    <row r="43" spans="2:12">
      <c r="C43" s="14"/>
      <c r="D43" s="14"/>
    </row>
    <row r="44" spans="2:12">
      <c r="C44" s="14"/>
      <c r="D44" s="14"/>
    </row>
    <row r="45" spans="2:12">
      <c r="C45" s="14"/>
      <c r="D45" s="14"/>
    </row>
    <row r="46" spans="2:12">
      <c r="C46" s="14"/>
      <c r="D46" s="14"/>
    </row>
    <row r="47" spans="2:12">
      <c r="C47" s="14"/>
      <c r="D47" s="14"/>
    </row>
    <row r="48" spans="2:12">
      <c r="C48" s="14"/>
      <c r="D48" s="14"/>
    </row>
    <row r="49" spans="3:4">
      <c r="C49" s="14"/>
      <c r="D49" s="14"/>
    </row>
    <row r="50" spans="3:4">
      <c r="C50" s="14"/>
      <c r="D50" s="14"/>
    </row>
    <row r="51" spans="3:4">
      <c r="C51" s="14"/>
      <c r="D51" s="14"/>
    </row>
    <row r="52" spans="3:4">
      <c r="C52" s="14"/>
      <c r="D52" s="14"/>
    </row>
    <row r="53" spans="3:4">
      <c r="C53" s="14"/>
      <c r="D53" s="14"/>
    </row>
    <row r="54" spans="3:4">
      <c r="C54" s="14"/>
      <c r="D54" s="14"/>
    </row>
    <row r="55" spans="3:4">
      <c r="C55" s="14"/>
      <c r="D55" s="14"/>
    </row>
    <row r="56" spans="3:4">
      <c r="C56" s="14"/>
      <c r="D56" s="14"/>
    </row>
    <row r="57" spans="3:4">
      <c r="C57" s="14"/>
      <c r="D57" s="14"/>
    </row>
    <row r="58" spans="3:4">
      <c r="C58" s="14"/>
      <c r="D58" s="14"/>
    </row>
    <row r="59" spans="3:4">
      <c r="C59" s="14"/>
      <c r="D59" s="14"/>
    </row>
    <row r="60" spans="3:4">
      <c r="C60" s="14"/>
      <c r="D60" s="14"/>
    </row>
    <row r="61" spans="3:4">
      <c r="C61" s="14"/>
      <c r="D61" s="14"/>
    </row>
    <row r="62" spans="3:4">
      <c r="C62" s="14"/>
      <c r="D62" s="14"/>
    </row>
    <row r="63" spans="3:4">
      <c r="C63" s="14"/>
      <c r="D63" s="14"/>
    </row>
    <row r="64" spans="3:4">
      <c r="C64" s="14"/>
      <c r="D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  <c r="D71" s="14"/>
    </row>
    <row r="72" spans="3:4">
      <c r="C72" s="14"/>
      <c r="D72" s="14"/>
    </row>
    <row r="73" spans="3:4">
      <c r="C73" s="14"/>
      <c r="D73" s="14"/>
    </row>
    <row r="74" spans="3:4">
      <c r="C74" s="14"/>
      <c r="D74" s="14"/>
    </row>
    <row r="75" spans="3:4">
      <c r="C75" s="14"/>
      <c r="D75" s="14"/>
    </row>
    <row r="76" spans="3:4">
      <c r="C76" s="14"/>
      <c r="D76" s="14"/>
    </row>
    <row r="77" spans="3:4">
      <c r="C77" s="14"/>
      <c r="D77" s="14"/>
    </row>
    <row r="78" spans="3:4">
      <c r="C78" s="14"/>
      <c r="D78" s="14"/>
    </row>
    <row r="79" spans="3:4">
      <c r="C79" s="14"/>
      <c r="D79" s="14"/>
    </row>
    <row r="80" spans="3:4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topLeftCell="A49" workbookViewId="0">
      <selection activeCell="B8" sqref="B8:K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4" width="10.7109375" style="13" customWidth="1"/>
    <col min="5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1" width="10.7109375" style="14" customWidth="1"/>
    <col min="12" max="12" width="7.5703125" style="14" customWidth="1"/>
    <col min="13" max="13" width="6.7109375" style="14" customWidth="1"/>
    <col min="14" max="14" width="7.7109375" style="14" customWidth="1"/>
    <col min="15" max="15" width="7.140625" style="14" customWidth="1"/>
    <col min="16" max="16" width="6" style="14" customWidth="1"/>
    <col min="17" max="17" width="7.85546875" style="14" customWidth="1"/>
    <col min="18" max="18" width="8.140625" style="14" customWidth="1"/>
    <col min="19" max="19" width="6.28515625" style="14" customWidth="1"/>
    <col min="20" max="20" width="8" style="14" customWidth="1"/>
    <col min="21" max="21" width="8.7109375" style="14" customWidth="1"/>
    <col min="22" max="22" width="10" style="14" customWidth="1"/>
    <col min="23" max="23" width="9.5703125" style="14" customWidth="1"/>
    <col min="24" max="24" width="6.140625" style="14" customWidth="1"/>
    <col min="25" max="26" width="5.7109375" style="14" customWidth="1"/>
    <col min="27" max="27" width="6.85546875" style="14" customWidth="1"/>
    <col min="28" max="28" width="6.42578125" style="14" customWidth="1"/>
    <col min="29" max="29" width="6.7109375" style="14" customWidth="1"/>
    <col min="30" max="30" width="7.28515625" style="14" customWidth="1"/>
    <col min="31" max="42" width="5.7109375" style="14" customWidth="1"/>
    <col min="43" max="16384" width="9.140625" style="14"/>
  </cols>
  <sheetData>
    <row r="1" spans="2:49">
      <c r="B1" s="2" t="s">
        <v>0</v>
      </c>
      <c r="C1" t="s">
        <v>195</v>
      </c>
    </row>
    <row r="2" spans="2:49">
      <c r="B2" s="2" t="s">
        <v>1</v>
      </c>
    </row>
    <row r="3" spans="2:49">
      <c r="B3" s="2" t="s">
        <v>2</v>
      </c>
      <c r="C3" t="s">
        <v>196</v>
      </c>
    </row>
    <row r="4" spans="2:49">
      <c r="B4" s="2" t="s">
        <v>3</v>
      </c>
    </row>
    <row r="6" spans="2:49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2"/>
    </row>
    <row r="7" spans="2:49" ht="26.25" customHeight="1">
      <c r="B7" s="110" t="s">
        <v>141</v>
      </c>
      <c r="C7" s="111"/>
      <c r="D7" s="111"/>
      <c r="E7" s="111"/>
      <c r="F7" s="111"/>
      <c r="G7" s="111"/>
      <c r="H7" s="111"/>
      <c r="I7" s="111"/>
      <c r="J7" s="111"/>
      <c r="K7" s="112"/>
    </row>
    <row r="8" spans="2:49" s="17" customFormat="1" ht="63">
      <c r="B8" s="4" t="s">
        <v>94</v>
      </c>
      <c r="C8" s="26" t="s">
        <v>47</v>
      </c>
      <c r="D8" s="26" t="s">
        <v>82</v>
      </c>
      <c r="E8" s="26" t="s">
        <v>51</v>
      </c>
      <c r="F8" s="26" t="s">
        <v>69</v>
      </c>
      <c r="G8" s="26" t="s">
        <v>185</v>
      </c>
      <c r="H8" s="26" t="s">
        <v>186</v>
      </c>
      <c r="I8" s="26" t="s">
        <v>5</v>
      </c>
      <c r="J8" s="26" t="s">
        <v>55</v>
      </c>
      <c r="K8" s="34" t="s">
        <v>181</v>
      </c>
      <c r="L8" s="14"/>
      <c r="AW8" s="14"/>
    </row>
    <row r="9" spans="2:49" s="17" customFormat="1" ht="22.5" customHeight="1">
      <c r="B9" s="18"/>
      <c r="C9" s="19"/>
      <c r="D9" s="19"/>
      <c r="E9" s="19"/>
      <c r="F9" s="19" t="s">
        <v>72</v>
      </c>
      <c r="G9" s="19" t="s">
        <v>182</v>
      </c>
      <c r="H9" s="19"/>
      <c r="I9" s="19" t="s">
        <v>6</v>
      </c>
      <c r="J9" s="29" t="s">
        <v>7</v>
      </c>
      <c r="K9" s="43" t="s">
        <v>7</v>
      </c>
      <c r="AW9" s="14"/>
    </row>
    <row r="10" spans="2:49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32" t="s">
        <v>62</v>
      </c>
      <c r="K10" s="32" t="s">
        <v>63</v>
      </c>
      <c r="AW10" s="14"/>
    </row>
    <row r="11" spans="2:49" s="21" customFormat="1" ht="18" customHeight="1">
      <c r="B11" s="22" t="s">
        <v>142</v>
      </c>
      <c r="C11" s="6"/>
      <c r="D11" s="6"/>
      <c r="E11" s="6"/>
      <c r="F11" s="6"/>
      <c r="G11" s="73">
        <v>-509018489.06</v>
      </c>
      <c r="H11" s="6"/>
      <c r="I11" s="73">
        <v>-13102.370650295888</v>
      </c>
      <c r="J11" s="74">
        <v>1</v>
      </c>
      <c r="K11" s="74">
        <v>-5.0000000000000001E-4</v>
      </c>
      <c r="AW11" s="14"/>
    </row>
    <row r="12" spans="2:49">
      <c r="B12" s="77" t="s">
        <v>203</v>
      </c>
      <c r="C12" s="14"/>
      <c r="D12" s="14"/>
      <c r="G12" s="79">
        <v>-509018489.06</v>
      </c>
      <c r="I12" s="79">
        <v>-13102.370650295888</v>
      </c>
      <c r="J12" s="78">
        <v>1</v>
      </c>
      <c r="K12" s="78">
        <v>-5.0000000000000001E-4</v>
      </c>
    </row>
    <row r="13" spans="2:49">
      <c r="B13" s="77" t="s">
        <v>3100</v>
      </c>
      <c r="C13" s="14"/>
      <c r="D13" s="14"/>
      <c r="G13" s="79">
        <v>0</v>
      </c>
      <c r="I13" s="79">
        <v>0</v>
      </c>
      <c r="J13" s="78">
        <v>0</v>
      </c>
      <c r="K13" s="78">
        <v>0</v>
      </c>
    </row>
    <row r="14" spans="2:49">
      <c r="B14" t="s">
        <v>217</v>
      </c>
      <c r="C14" t="s">
        <v>217</v>
      </c>
      <c r="D14" t="s">
        <v>217</v>
      </c>
      <c r="E14" t="s">
        <v>217</v>
      </c>
      <c r="G14" s="75">
        <v>0</v>
      </c>
      <c r="H14" s="75">
        <v>0</v>
      </c>
      <c r="I14" s="75">
        <v>0</v>
      </c>
      <c r="J14" s="76">
        <v>0</v>
      </c>
      <c r="K14" s="76">
        <v>0</v>
      </c>
    </row>
    <row r="15" spans="2:49">
      <c r="B15" s="77" t="s">
        <v>3101</v>
      </c>
      <c r="C15" s="14"/>
      <c r="D15" s="14"/>
      <c r="G15" s="79">
        <v>-601016489.05999994</v>
      </c>
      <c r="I15" s="79">
        <v>-16722.827256826768</v>
      </c>
      <c r="J15" s="78">
        <v>1.2763</v>
      </c>
      <c r="K15" s="78">
        <v>-6.9999999999999999E-4</v>
      </c>
    </row>
    <row r="16" spans="2:49">
      <c r="B16" t="s">
        <v>3477</v>
      </c>
      <c r="C16" t="s">
        <v>3478</v>
      </c>
      <c r="D16" t="s">
        <v>121</v>
      </c>
      <c r="E16" t="s">
        <v>108</v>
      </c>
      <c r="F16" t="s">
        <v>270</v>
      </c>
      <c r="G16" s="75">
        <v>-40000</v>
      </c>
      <c r="H16" s="75">
        <v>-0.105800053321295</v>
      </c>
      <c r="I16" s="75">
        <v>4.2320021328517997E-2</v>
      </c>
      <c r="J16" s="76">
        <v>0</v>
      </c>
      <c r="K16" s="76">
        <v>0</v>
      </c>
    </row>
    <row r="17" spans="2:11">
      <c r="B17" t="s">
        <v>3479</v>
      </c>
      <c r="C17" t="s">
        <v>3480</v>
      </c>
      <c r="D17" t="s">
        <v>121</v>
      </c>
      <c r="E17" t="s">
        <v>108</v>
      </c>
      <c r="F17" t="s">
        <v>308</v>
      </c>
      <c r="G17" s="75">
        <v>6230000</v>
      </c>
      <c r="H17" s="75">
        <v>-0.43782395461759999</v>
      </c>
      <c r="I17" s="75">
        <v>-27.276432372676201</v>
      </c>
      <c r="J17" s="76">
        <v>2.0999999999999999E-3</v>
      </c>
      <c r="K17" s="76">
        <v>0</v>
      </c>
    </row>
    <row r="18" spans="2:11">
      <c r="B18" t="s">
        <v>3481</v>
      </c>
      <c r="C18" t="s">
        <v>3482</v>
      </c>
      <c r="D18" t="s">
        <v>121</v>
      </c>
      <c r="E18" t="s">
        <v>108</v>
      </c>
      <c r="F18" t="s">
        <v>308</v>
      </c>
      <c r="G18" s="75">
        <v>3011000</v>
      </c>
      <c r="H18" s="75">
        <v>-1.0279481310193557</v>
      </c>
      <c r="I18" s="75">
        <v>-30.951518224992601</v>
      </c>
      <c r="J18" s="76">
        <v>2.3999999999999998E-3</v>
      </c>
      <c r="K18" s="76">
        <v>0</v>
      </c>
    </row>
    <row r="19" spans="2:11">
      <c r="B19" t="s">
        <v>3483</v>
      </c>
      <c r="C19" t="s">
        <v>3484</v>
      </c>
      <c r="D19" t="s">
        <v>121</v>
      </c>
      <c r="E19" t="s">
        <v>108</v>
      </c>
      <c r="F19" t="s">
        <v>473</v>
      </c>
      <c r="G19" s="75">
        <v>-450000</v>
      </c>
      <c r="H19" s="75">
        <v>-2.1161462010086667</v>
      </c>
      <c r="I19" s="75">
        <v>9.5226579045390007</v>
      </c>
      <c r="J19" s="76">
        <v>-6.9999999999999999E-4</v>
      </c>
      <c r="K19" s="76">
        <v>0</v>
      </c>
    </row>
    <row r="20" spans="2:11">
      <c r="B20" t="s">
        <v>3485</v>
      </c>
      <c r="C20" t="s">
        <v>3486</v>
      </c>
      <c r="D20" t="s">
        <v>121</v>
      </c>
      <c r="E20" t="s">
        <v>108</v>
      </c>
      <c r="F20" t="s">
        <v>730</v>
      </c>
      <c r="G20" s="75">
        <v>-34214000</v>
      </c>
      <c r="H20" s="75">
        <v>-2.3182185132492048</v>
      </c>
      <c r="I20" s="75">
        <v>793.155282123083</v>
      </c>
      <c r="J20" s="76">
        <v>-6.0499999999999998E-2</v>
      </c>
      <c r="K20" s="76">
        <v>0</v>
      </c>
    </row>
    <row r="21" spans="2:11">
      <c r="B21" t="s">
        <v>3487</v>
      </c>
      <c r="C21" t="s">
        <v>3488</v>
      </c>
      <c r="D21" t="s">
        <v>121</v>
      </c>
      <c r="E21" t="s">
        <v>108</v>
      </c>
      <c r="F21" t="s">
        <v>427</v>
      </c>
      <c r="G21" s="75">
        <v>-67422000</v>
      </c>
      <c r="H21" s="75">
        <v>-2.9836229988917231</v>
      </c>
      <c r="I21" s="75">
        <v>2011.6182983127701</v>
      </c>
      <c r="J21" s="76">
        <v>-0.1535</v>
      </c>
      <c r="K21" s="76">
        <v>1E-4</v>
      </c>
    </row>
    <row r="22" spans="2:11">
      <c r="B22" t="s">
        <v>3489</v>
      </c>
      <c r="C22" t="s">
        <v>3490</v>
      </c>
      <c r="D22" t="s">
        <v>121</v>
      </c>
      <c r="E22" t="s">
        <v>108</v>
      </c>
      <c r="F22" t="s">
        <v>413</v>
      </c>
      <c r="G22" s="75">
        <v>-2210000</v>
      </c>
      <c r="H22" s="75">
        <v>-4.9143756461819432</v>
      </c>
      <c r="I22" s="75">
        <v>108.607701780621</v>
      </c>
      <c r="J22" s="76">
        <v>-8.3000000000000001E-3</v>
      </c>
      <c r="K22" s="76">
        <v>0</v>
      </c>
    </row>
    <row r="23" spans="2:11">
      <c r="B23" t="s">
        <v>3491</v>
      </c>
      <c r="C23" t="s">
        <v>3492</v>
      </c>
      <c r="D23" t="s">
        <v>121</v>
      </c>
      <c r="E23" t="s">
        <v>104</v>
      </c>
      <c r="F23" t="s">
        <v>1520</v>
      </c>
      <c r="G23" s="75">
        <v>-58500000</v>
      </c>
      <c r="H23" s="75">
        <v>2.88475994810792</v>
      </c>
      <c r="I23" s="75">
        <v>-1687.58456964313</v>
      </c>
      <c r="J23" s="76">
        <v>0.1288</v>
      </c>
      <c r="K23" s="76">
        <v>-1E-4</v>
      </c>
    </row>
    <row r="24" spans="2:11">
      <c r="B24" t="s">
        <v>3493</v>
      </c>
      <c r="C24" t="s">
        <v>3494</v>
      </c>
      <c r="D24" t="s">
        <v>121</v>
      </c>
      <c r="E24" t="s">
        <v>104</v>
      </c>
      <c r="F24" t="s">
        <v>448</v>
      </c>
      <c r="G24" s="75">
        <v>-58250000</v>
      </c>
      <c r="H24" s="75">
        <v>-9.1263628557261196</v>
      </c>
      <c r="I24" s="75">
        <v>5316.1063634604598</v>
      </c>
      <c r="J24" s="76">
        <v>-0.40570000000000001</v>
      </c>
      <c r="K24" s="76">
        <v>2.0000000000000001E-4</v>
      </c>
    </row>
    <row r="25" spans="2:11">
      <c r="B25" t="s">
        <v>3495</v>
      </c>
      <c r="C25" t="s">
        <v>3496</v>
      </c>
      <c r="D25" t="s">
        <v>121</v>
      </c>
      <c r="E25" t="s">
        <v>104</v>
      </c>
      <c r="F25" t="s">
        <v>311</v>
      </c>
      <c r="G25" s="75">
        <v>7500000</v>
      </c>
      <c r="H25" s="75">
        <v>7.1847242649706802</v>
      </c>
      <c r="I25" s="75">
        <v>538.85431987280106</v>
      </c>
      <c r="J25" s="76">
        <v>-4.1099999999999998E-2</v>
      </c>
      <c r="K25" s="76">
        <v>0</v>
      </c>
    </row>
    <row r="26" spans="2:11">
      <c r="B26" t="s">
        <v>3497</v>
      </c>
      <c r="C26" t="s">
        <v>3498</v>
      </c>
      <c r="D26" t="s">
        <v>121</v>
      </c>
      <c r="E26" t="s">
        <v>104</v>
      </c>
      <c r="F26" t="s">
        <v>427</v>
      </c>
      <c r="G26" s="75">
        <v>-10359000</v>
      </c>
      <c r="H26" s="75">
        <v>6.4097293062106262</v>
      </c>
      <c r="I26" s="75">
        <v>-663.98385883035905</v>
      </c>
      <c r="J26" s="76">
        <v>5.0700000000000002E-2</v>
      </c>
      <c r="K26" s="76">
        <v>0</v>
      </c>
    </row>
    <row r="27" spans="2:11">
      <c r="B27" t="s">
        <v>3499</v>
      </c>
      <c r="C27" t="s">
        <v>3500</v>
      </c>
      <c r="D27" t="s">
        <v>121</v>
      </c>
      <c r="E27" t="s">
        <v>104</v>
      </c>
      <c r="F27" t="s">
        <v>427</v>
      </c>
      <c r="G27" s="75">
        <v>-377803000</v>
      </c>
      <c r="H27" s="75">
        <v>6.0011951148219209</v>
      </c>
      <c r="I27" s="75">
        <v>-22672.695179650898</v>
      </c>
      <c r="J27" s="76">
        <v>1.7303999999999999</v>
      </c>
      <c r="K27" s="76">
        <v>-1E-3</v>
      </c>
    </row>
    <row r="28" spans="2:11">
      <c r="B28" t="s">
        <v>3501</v>
      </c>
      <c r="C28" t="s">
        <v>3502</v>
      </c>
      <c r="D28" t="s">
        <v>121</v>
      </c>
      <c r="E28" t="s">
        <v>104</v>
      </c>
      <c r="F28" t="s">
        <v>730</v>
      </c>
      <c r="G28" s="75">
        <v>-25450000</v>
      </c>
      <c r="H28" s="75">
        <v>5.0004212229482699</v>
      </c>
      <c r="I28" s="75">
        <v>-1272.6072012403399</v>
      </c>
      <c r="J28" s="76">
        <v>9.7100000000000006E-2</v>
      </c>
      <c r="K28" s="76">
        <v>-1E-4</v>
      </c>
    </row>
    <row r="29" spans="2:11">
      <c r="B29" t="s">
        <v>3503</v>
      </c>
      <c r="C29" t="s">
        <v>3504</v>
      </c>
      <c r="D29" t="s">
        <v>121</v>
      </c>
      <c r="E29" t="s">
        <v>104</v>
      </c>
      <c r="F29" t="s">
        <v>3505</v>
      </c>
      <c r="G29" s="75">
        <v>28000000</v>
      </c>
      <c r="H29" s="75">
        <v>1.6499540863507525</v>
      </c>
      <c r="I29" s="75">
        <v>461.98714417820798</v>
      </c>
      <c r="J29" s="76">
        <v>-3.5299999999999998E-2</v>
      </c>
      <c r="K29" s="76">
        <v>0</v>
      </c>
    </row>
    <row r="30" spans="2:11">
      <c r="B30" t="s">
        <v>3506</v>
      </c>
      <c r="C30" t="s">
        <v>3507</v>
      </c>
      <c r="D30" t="s">
        <v>121</v>
      </c>
      <c r="E30" t="s">
        <v>104</v>
      </c>
      <c r="F30" t="s">
        <v>802</v>
      </c>
      <c r="G30" s="75">
        <v>360000</v>
      </c>
      <c r="H30" s="75">
        <v>0.29898869791176669</v>
      </c>
      <c r="I30" s="75">
        <v>1.0763593124823601</v>
      </c>
      <c r="J30" s="76">
        <v>-1E-4</v>
      </c>
      <c r="K30" s="76">
        <v>0</v>
      </c>
    </row>
    <row r="31" spans="2:11">
      <c r="B31" t="s">
        <v>3508</v>
      </c>
      <c r="C31" t="s">
        <v>3509</v>
      </c>
      <c r="D31" t="s">
        <v>121</v>
      </c>
      <c r="E31" t="s">
        <v>104</v>
      </c>
      <c r="F31" t="s">
        <v>270</v>
      </c>
      <c r="G31" s="75">
        <v>-120000</v>
      </c>
      <c r="H31" s="75">
        <v>9.3875148240322503E-2</v>
      </c>
      <c r="I31" s="75">
        <v>-0.11265017788838699</v>
      </c>
      <c r="J31" s="76">
        <v>0</v>
      </c>
      <c r="K31" s="76">
        <v>0</v>
      </c>
    </row>
    <row r="32" spans="2:11">
      <c r="B32" t="s">
        <v>3510</v>
      </c>
      <c r="C32" t="s">
        <v>3511</v>
      </c>
      <c r="D32" t="s">
        <v>121</v>
      </c>
      <c r="E32" t="s">
        <v>104</v>
      </c>
      <c r="F32" t="s">
        <v>802</v>
      </c>
      <c r="G32" s="75">
        <v>-65000000</v>
      </c>
      <c r="H32" s="75">
        <v>2.9614368751581601E-2</v>
      </c>
      <c r="I32" s="75">
        <v>-19.249339688528</v>
      </c>
      <c r="J32" s="76">
        <v>1.5E-3</v>
      </c>
      <c r="K32" s="76">
        <v>0</v>
      </c>
    </row>
    <row r="33" spans="2:11">
      <c r="B33" t="s">
        <v>3512</v>
      </c>
      <c r="C33" t="s">
        <v>3513</v>
      </c>
      <c r="D33" t="s">
        <v>121</v>
      </c>
      <c r="E33" t="s">
        <v>104</v>
      </c>
      <c r="F33" t="s">
        <v>906</v>
      </c>
      <c r="G33" s="75">
        <v>715000</v>
      </c>
      <c r="H33" s="75">
        <v>-0.40128400815402238</v>
      </c>
      <c r="I33" s="75">
        <v>-2.8691806583012598</v>
      </c>
      <c r="J33" s="76">
        <v>2.0000000000000001E-4</v>
      </c>
      <c r="K33" s="76">
        <v>0</v>
      </c>
    </row>
    <row r="34" spans="2:11">
      <c r="B34" t="s">
        <v>3514</v>
      </c>
      <c r="C34" t="s">
        <v>3515</v>
      </c>
      <c r="D34" t="s">
        <v>121</v>
      </c>
      <c r="E34" t="s">
        <v>104</v>
      </c>
      <c r="F34" t="s">
        <v>3516</v>
      </c>
      <c r="G34" s="75">
        <v>3500000</v>
      </c>
      <c r="H34" s="75">
        <v>-0.70139915310269996</v>
      </c>
      <c r="I34" s="75">
        <v>-24.548970358594499</v>
      </c>
      <c r="J34" s="76">
        <v>1.9E-3</v>
      </c>
      <c r="K34" s="76">
        <v>0</v>
      </c>
    </row>
    <row r="35" spans="2:11">
      <c r="B35" t="s">
        <v>3517</v>
      </c>
      <c r="C35" t="s">
        <v>3518</v>
      </c>
      <c r="D35" t="s">
        <v>121</v>
      </c>
      <c r="E35" t="s">
        <v>104</v>
      </c>
      <c r="F35" t="s">
        <v>473</v>
      </c>
      <c r="G35" s="75">
        <v>-1955000</v>
      </c>
      <c r="H35" s="75">
        <v>-1.1263475086757238</v>
      </c>
      <c r="I35" s="75">
        <v>22.0200937946104</v>
      </c>
      <c r="J35" s="76">
        <v>-1.6999999999999999E-3</v>
      </c>
      <c r="K35" s="76">
        <v>0</v>
      </c>
    </row>
    <row r="36" spans="2:11">
      <c r="B36" t="s">
        <v>3519</v>
      </c>
      <c r="C36" t="s">
        <v>3520</v>
      </c>
      <c r="D36" t="s">
        <v>121</v>
      </c>
      <c r="E36" t="s">
        <v>104</v>
      </c>
      <c r="F36" t="s">
        <v>308</v>
      </c>
      <c r="G36" s="75">
        <v>49608000</v>
      </c>
      <c r="H36" s="75">
        <v>-2.2670058855110939</v>
      </c>
      <c r="I36" s="75">
        <v>-1124.61627968433</v>
      </c>
      <c r="J36" s="76">
        <v>8.5800000000000001E-2</v>
      </c>
      <c r="K36" s="76">
        <v>0</v>
      </c>
    </row>
    <row r="37" spans="2:11">
      <c r="B37" t="s">
        <v>3521</v>
      </c>
      <c r="C37" t="s">
        <v>3522</v>
      </c>
      <c r="D37" t="s">
        <v>121</v>
      </c>
      <c r="E37" t="s">
        <v>104</v>
      </c>
      <c r="F37" t="s">
        <v>3523</v>
      </c>
      <c r="G37" s="75">
        <v>640000</v>
      </c>
      <c r="H37" s="75">
        <v>-3.652540327662297</v>
      </c>
      <c r="I37" s="75">
        <v>-23.376258097038701</v>
      </c>
      <c r="J37" s="76">
        <v>1.8E-3</v>
      </c>
      <c r="K37" s="76">
        <v>0</v>
      </c>
    </row>
    <row r="38" spans="2:11">
      <c r="B38" t="s">
        <v>3524</v>
      </c>
      <c r="C38" t="s">
        <v>3525</v>
      </c>
      <c r="D38" t="s">
        <v>121</v>
      </c>
      <c r="E38" t="s">
        <v>104</v>
      </c>
      <c r="F38" t="s">
        <v>297</v>
      </c>
      <c r="G38" s="75">
        <v>-27750000</v>
      </c>
      <c r="H38" s="75">
        <v>-4.180134525043548</v>
      </c>
      <c r="I38" s="75">
        <v>1159.9873306995801</v>
      </c>
      <c r="J38" s="76">
        <v>-8.8499999999999995E-2</v>
      </c>
      <c r="K38" s="76">
        <v>0</v>
      </c>
    </row>
    <row r="39" spans="2:11">
      <c r="B39" t="s">
        <v>3526</v>
      </c>
      <c r="C39" t="s">
        <v>3527</v>
      </c>
      <c r="D39" t="s">
        <v>121</v>
      </c>
      <c r="E39" t="s">
        <v>104</v>
      </c>
      <c r="F39" t="s">
        <v>3528</v>
      </c>
      <c r="G39" s="75">
        <v>42000000</v>
      </c>
      <c r="H39" s="75">
        <v>-4.9830572452089523</v>
      </c>
      <c r="I39" s="75">
        <v>-2092.88404298776</v>
      </c>
      <c r="J39" s="76">
        <v>0.15970000000000001</v>
      </c>
      <c r="K39" s="76">
        <v>-1E-4</v>
      </c>
    </row>
    <row r="40" spans="2:11">
      <c r="B40" t="s">
        <v>3529</v>
      </c>
      <c r="C40" t="s">
        <v>3530</v>
      </c>
      <c r="D40" t="s">
        <v>121</v>
      </c>
      <c r="E40" t="s">
        <v>104</v>
      </c>
      <c r="F40" t="s">
        <v>410</v>
      </c>
      <c r="G40" s="75">
        <v>-10600000</v>
      </c>
      <c r="H40" s="75">
        <v>-5.1714763629689209</v>
      </c>
      <c r="I40" s="75">
        <v>548.17649447470603</v>
      </c>
      <c r="J40" s="76">
        <v>-4.1799999999999997E-2</v>
      </c>
      <c r="K40" s="76">
        <v>0</v>
      </c>
    </row>
    <row r="41" spans="2:11">
      <c r="B41" t="s">
        <v>3531</v>
      </c>
      <c r="C41" t="s">
        <v>3532</v>
      </c>
      <c r="D41" t="s">
        <v>121</v>
      </c>
      <c r="E41" t="s">
        <v>104</v>
      </c>
      <c r="F41" t="s">
        <v>3533</v>
      </c>
      <c r="G41" s="75">
        <v>1000000</v>
      </c>
      <c r="H41" s="75">
        <v>-8.70449690010566</v>
      </c>
      <c r="I41" s="75">
        <v>-87.0449690010566</v>
      </c>
      <c r="J41" s="76">
        <v>6.6E-3</v>
      </c>
      <c r="K41" s="76">
        <v>0</v>
      </c>
    </row>
    <row r="42" spans="2:11">
      <c r="B42" t="s">
        <v>3534</v>
      </c>
      <c r="C42" t="s">
        <v>3535</v>
      </c>
      <c r="D42" t="s">
        <v>121</v>
      </c>
      <c r="E42" t="s">
        <v>104</v>
      </c>
      <c r="F42" t="s">
        <v>3536</v>
      </c>
      <c r="G42" s="75">
        <v>655000</v>
      </c>
      <c r="H42" s="75">
        <v>-8.7845282627228247</v>
      </c>
      <c r="I42" s="75">
        <v>-57.5386601208345</v>
      </c>
      <c r="J42" s="76">
        <v>4.4000000000000003E-3</v>
      </c>
      <c r="K42" s="76">
        <v>0</v>
      </c>
    </row>
    <row r="43" spans="2:11">
      <c r="B43" t="s">
        <v>3537</v>
      </c>
      <c r="C43" t="s">
        <v>3538</v>
      </c>
      <c r="D43" t="s">
        <v>121</v>
      </c>
      <c r="E43" t="s">
        <v>104</v>
      </c>
      <c r="F43" t="s">
        <v>581</v>
      </c>
      <c r="G43" s="75">
        <v>-550000</v>
      </c>
      <c r="H43" s="75">
        <v>-9.1046511709569824</v>
      </c>
      <c r="I43" s="75">
        <v>50.075581440263399</v>
      </c>
      <c r="J43" s="76">
        <v>-3.8E-3</v>
      </c>
      <c r="K43" s="76">
        <v>0</v>
      </c>
    </row>
    <row r="44" spans="2:11">
      <c r="B44" t="s">
        <v>3539</v>
      </c>
      <c r="C44" t="s">
        <v>3540</v>
      </c>
      <c r="D44" t="s">
        <v>121</v>
      </c>
      <c r="E44" t="s">
        <v>111</v>
      </c>
      <c r="F44" t="s">
        <v>3541</v>
      </c>
      <c r="G44" s="75">
        <v>-3562489.06</v>
      </c>
      <c r="H44" s="75">
        <v>-57.355457718500645</v>
      </c>
      <c r="I44" s="75">
        <v>2043.28190653451</v>
      </c>
      <c r="J44" s="76">
        <v>-0.15590000000000001</v>
      </c>
      <c r="K44" s="76">
        <v>1E-4</v>
      </c>
    </row>
    <row r="45" spans="2:11">
      <c r="B45" s="77" t="s">
        <v>3476</v>
      </c>
      <c r="C45" s="14"/>
      <c r="D45" s="14"/>
      <c r="G45" s="79">
        <v>-21999000</v>
      </c>
      <c r="I45" s="79">
        <v>1947.7295065308781</v>
      </c>
      <c r="J45" s="78">
        <v>-0.1487</v>
      </c>
      <c r="K45" s="78">
        <v>1E-4</v>
      </c>
    </row>
    <row r="46" spans="2:11">
      <c r="B46" t="s">
        <v>3542</v>
      </c>
      <c r="C46" t="s">
        <v>3543</v>
      </c>
      <c r="D46" t="s">
        <v>121</v>
      </c>
      <c r="E46" t="s">
        <v>108</v>
      </c>
      <c r="F46" t="s">
        <v>3544</v>
      </c>
      <c r="G46" s="75">
        <v>10995000</v>
      </c>
      <c r="H46" s="75">
        <v>1.1497807230839385</v>
      </c>
      <c r="I46" s="75">
        <v>126.418390503078</v>
      </c>
      <c r="J46" s="76">
        <v>-9.5999999999999992E-3</v>
      </c>
      <c r="K46" s="76">
        <v>0</v>
      </c>
    </row>
    <row r="47" spans="2:11">
      <c r="B47" t="s">
        <v>3545</v>
      </c>
      <c r="C47" t="s">
        <v>3546</v>
      </c>
      <c r="D47" t="s">
        <v>121</v>
      </c>
      <c r="E47" t="s">
        <v>108</v>
      </c>
      <c r="F47" t="s">
        <v>794</v>
      </c>
      <c r="G47" s="75">
        <v>-32994000</v>
      </c>
      <c r="H47" s="75">
        <v>-5.5201282537061358</v>
      </c>
      <c r="I47" s="75">
        <v>1821.3111160277999</v>
      </c>
      <c r="J47" s="76">
        <v>-0.13900000000000001</v>
      </c>
      <c r="K47" s="76">
        <v>1E-4</v>
      </c>
    </row>
    <row r="48" spans="2:11">
      <c r="B48" s="77" t="s">
        <v>3102</v>
      </c>
      <c r="C48" s="14"/>
      <c r="D48" s="14"/>
      <c r="G48" s="79">
        <v>0</v>
      </c>
      <c r="I48" s="79">
        <v>0</v>
      </c>
      <c r="J48" s="78">
        <v>0</v>
      </c>
      <c r="K48" s="78">
        <v>0</v>
      </c>
    </row>
    <row r="49" spans="2:11">
      <c r="B49" t="s">
        <v>217</v>
      </c>
      <c r="C49" t="s">
        <v>217</v>
      </c>
      <c r="D49" t="s">
        <v>217</v>
      </c>
      <c r="E49" t="s">
        <v>217</v>
      </c>
      <c r="G49" s="75">
        <v>0</v>
      </c>
      <c r="H49" s="75">
        <v>0</v>
      </c>
      <c r="I49" s="75">
        <v>0</v>
      </c>
      <c r="J49" s="76">
        <v>0</v>
      </c>
      <c r="K49" s="76">
        <v>0</v>
      </c>
    </row>
    <row r="50" spans="2:11">
      <c r="B50" s="77" t="s">
        <v>1714</v>
      </c>
      <c r="C50" s="14"/>
      <c r="D50" s="14"/>
      <c r="G50" s="79">
        <v>113997000</v>
      </c>
      <c r="I50" s="79">
        <v>1672.7271000000001</v>
      </c>
      <c r="J50" s="78">
        <v>-0.12770000000000001</v>
      </c>
      <c r="K50" s="78">
        <v>1E-4</v>
      </c>
    </row>
    <row r="51" spans="2:11">
      <c r="B51" t="s">
        <v>3547</v>
      </c>
      <c r="C51" t="s">
        <v>3548</v>
      </c>
      <c r="D51" t="s">
        <v>121</v>
      </c>
      <c r="E51" t="s">
        <v>100</v>
      </c>
      <c r="F51" t="s">
        <v>685</v>
      </c>
      <c r="G51" s="75">
        <v>113997000</v>
      </c>
      <c r="H51" s="75">
        <v>1.467343087976001</v>
      </c>
      <c r="I51" s="75">
        <v>1672.7271000000001</v>
      </c>
      <c r="J51" s="76">
        <v>-0.12770000000000001</v>
      </c>
      <c r="K51" s="76">
        <v>1E-4</v>
      </c>
    </row>
    <row r="52" spans="2:11">
      <c r="B52" s="77" t="s">
        <v>262</v>
      </c>
      <c r="C52" s="14"/>
      <c r="D52" s="14"/>
      <c r="G52" s="79">
        <v>0</v>
      </c>
      <c r="I52" s="79">
        <v>0</v>
      </c>
      <c r="J52" s="78">
        <v>0</v>
      </c>
      <c r="K52" s="78">
        <v>0</v>
      </c>
    </row>
    <row r="53" spans="2:11">
      <c r="B53" s="77" t="s">
        <v>3100</v>
      </c>
      <c r="C53" s="14"/>
      <c r="D53" s="14"/>
      <c r="G53" s="79">
        <v>0</v>
      </c>
      <c r="I53" s="79">
        <v>0</v>
      </c>
      <c r="J53" s="78">
        <v>0</v>
      </c>
      <c r="K53" s="78">
        <v>0</v>
      </c>
    </row>
    <row r="54" spans="2:11">
      <c r="B54" t="s">
        <v>217</v>
      </c>
      <c r="C54" t="s">
        <v>217</v>
      </c>
      <c r="D54" t="s">
        <v>217</v>
      </c>
      <c r="E54" t="s">
        <v>217</v>
      </c>
      <c r="G54" s="75">
        <v>0</v>
      </c>
      <c r="H54" s="75">
        <v>0</v>
      </c>
      <c r="I54" s="75">
        <v>0</v>
      </c>
      <c r="J54" s="76">
        <v>0</v>
      </c>
      <c r="K54" s="76">
        <v>0</v>
      </c>
    </row>
    <row r="55" spans="2:11">
      <c r="B55" s="77" t="s">
        <v>3115</v>
      </c>
      <c r="C55" s="14"/>
      <c r="D55" s="14"/>
      <c r="G55" s="79">
        <v>0</v>
      </c>
      <c r="I55" s="79">
        <v>0</v>
      </c>
      <c r="J55" s="78">
        <v>0</v>
      </c>
      <c r="K55" s="78">
        <v>0</v>
      </c>
    </row>
    <row r="56" spans="2:11">
      <c r="B56" t="s">
        <v>217</v>
      </c>
      <c r="C56" t="s">
        <v>217</v>
      </c>
      <c r="D56" t="s">
        <v>217</v>
      </c>
      <c r="E56" t="s">
        <v>217</v>
      </c>
      <c r="G56" s="75">
        <v>0</v>
      </c>
      <c r="H56" s="75">
        <v>0</v>
      </c>
      <c r="I56" s="75">
        <v>0</v>
      </c>
      <c r="J56" s="76">
        <v>0</v>
      </c>
      <c r="K56" s="76">
        <v>0</v>
      </c>
    </row>
    <row r="57" spans="2:11">
      <c r="B57" s="77" t="s">
        <v>3102</v>
      </c>
      <c r="C57" s="14"/>
      <c r="D57" s="14"/>
      <c r="G57" s="79">
        <v>0</v>
      </c>
      <c r="I57" s="79">
        <v>0</v>
      </c>
      <c r="J57" s="78">
        <v>0</v>
      </c>
      <c r="K57" s="78">
        <v>0</v>
      </c>
    </row>
    <row r="58" spans="2:11">
      <c r="B58" t="s">
        <v>217</v>
      </c>
      <c r="C58" t="s">
        <v>217</v>
      </c>
      <c r="D58" t="s">
        <v>217</v>
      </c>
      <c r="E58" t="s">
        <v>217</v>
      </c>
      <c r="G58" s="75">
        <v>0</v>
      </c>
      <c r="H58" s="75">
        <v>0</v>
      </c>
      <c r="I58" s="75">
        <v>0</v>
      </c>
      <c r="J58" s="76">
        <v>0</v>
      </c>
      <c r="K58" s="76">
        <v>0</v>
      </c>
    </row>
    <row r="59" spans="2:11">
      <c r="B59" s="77" t="s">
        <v>1714</v>
      </c>
      <c r="C59" s="14"/>
      <c r="D59" s="14"/>
      <c r="G59" s="79">
        <v>0</v>
      </c>
      <c r="I59" s="79">
        <v>0</v>
      </c>
      <c r="J59" s="78">
        <v>0</v>
      </c>
      <c r="K59" s="78">
        <v>0</v>
      </c>
    </row>
    <row r="60" spans="2:11">
      <c r="B60" t="s">
        <v>217</v>
      </c>
      <c r="C60" t="s">
        <v>217</v>
      </c>
      <c r="D60" t="s">
        <v>217</v>
      </c>
      <c r="E60" t="s">
        <v>217</v>
      </c>
      <c r="G60" s="75">
        <v>0</v>
      </c>
      <c r="H60" s="75">
        <v>0</v>
      </c>
      <c r="I60" s="75">
        <v>0</v>
      </c>
      <c r="J60" s="76">
        <v>0</v>
      </c>
      <c r="K60" s="76">
        <v>0</v>
      </c>
    </row>
    <row r="61" spans="2:11">
      <c r="B61" t="s">
        <v>264</v>
      </c>
      <c r="C61" s="14"/>
      <c r="D61" s="14"/>
    </row>
    <row r="62" spans="2:11">
      <c r="B62" t="s">
        <v>398</v>
      </c>
      <c r="C62" s="14"/>
      <c r="D62" s="14"/>
    </row>
    <row r="63" spans="2:11">
      <c r="B63" t="s">
        <v>399</v>
      </c>
      <c r="C63" s="14"/>
      <c r="D63" s="14"/>
    </row>
    <row r="64" spans="2:11">
      <c r="B64" t="s">
        <v>400</v>
      </c>
      <c r="C64" s="14"/>
      <c r="D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  <c r="D71" s="14"/>
    </row>
    <row r="72" spans="3:4">
      <c r="C72" s="14"/>
      <c r="D72" s="14"/>
    </row>
    <row r="73" spans="3:4">
      <c r="C73" s="14"/>
      <c r="D73" s="14"/>
    </row>
    <row r="74" spans="3:4">
      <c r="C74" s="14"/>
      <c r="D74" s="14"/>
    </row>
    <row r="75" spans="3:4">
      <c r="C75" s="14"/>
      <c r="D75" s="14"/>
    </row>
    <row r="76" spans="3:4">
      <c r="C76" s="14"/>
      <c r="D76" s="14"/>
    </row>
    <row r="77" spans="3:4">
      <c r="C77" s="14"/>
      <c r="D77" s="14"/>
    </row>
    <row r="78" spans="3:4">
      <c r="C78" s="14"/>
      <c r="D78" s="14"/>
    </row>
    <row r="79" spans="3:4">
      <c r="C79" s="14"/>
      <c r="D79" s="14"/>
    </row>
    <row r="80" spans="3:4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  <row r="428" spans="3:4">
      <c r="C428" s="14"/>
      <c r="D428" s="14"/>
    </row>
    <row r="429" spans="3:4">
      <c r="C429" s="14"/>
      <c r="D429" s="14"/>
    </row>
    <row r="430" spans="3:4">
      <c r="C430" s="14"/>
      <c r="D430" s="14"/>
    </row>
    <row r="431" spans="3:4">
      <c r="C431" s="14"/>
      <c r="D431" s="14"/>
    </row>
    <row r="432" spans="3:4">
      <c r="C432" s="14"/>
      <c r="D432" s="14"/>
    </row>
    <row r="433" spans="3:4">
      <c r="C433" s="14"/>
      <c r="D433" s="14"/>
    </row>
    <row r="434" spans="3:4">
      <c r="C434" s="14"/>
      <c r="D434" s="14"/>
    </row>
    <row r="435" spans="3:4">
      <c r="C435" s="14"/>
      <c r="D435" s="14"/>
    </row>
    <row r="436" spans="3:4">
      <c r="C436" s="14"/>
      <c r="D436" s="14"/>
    </row>
    <row r="437" spans="3:4">
      <c r="C437" s="14"/>
      <c r="D437" s="14"/>
    </row>
    <row r="438" spans="3:4">
      <c r="C438" s="14"/>
      <c r="D438" s="14"/>
    </row>
    <row r="439" spans="3:4">
      <c r="C439" s="14"/>
      <c r="D439" s="14"/>
    </row>
    <row r="440" spans="3:4">
      <c r="C440" s="14"/>
      <c r="D440" s="14"/>
    </row>
    <row r="441" spans="3:4">
      <c r="C441" s="14"/>
      <c r="D441" s="14"/>
    </row>
    <row r="442" spans="3:4">
      <c r="C442" s="14"/>
      <c r="D442" s="14"/>
    </row>
    <row r="443" spans="3:4">
      <c r="C443" s="14"/>
      <c r="D443" s="14"/>
    </row>
    <row r="444" spans="3:4">
      <c r="C444" s="14"/>
      <c r="D444" s="14"/>
    </row>
    <row r="445" spans="3:4">
      <c r="C445" s="14"/>
      <c r="D445" s="14"/>
    </row>
    <row r="446" spans="3:4">
      <c r="C446" s="14"/>
      <c r="D446" s="14"/>
    </row>
    <row r="447" spans="3:4">
      <c r="C447" s="14"/>
      <c r="D447" s="14"/>
    </row>
    <row r="448" spans="3:4">
      <c r="C448" s="14"/>
      <c r="D448" s="14"/>
    </row>
    <row r="449" spans="3:4">
      <c r="C449" s="14"/>
      <c r="D449" s="14"/>
    </row>
    <row r="450" spans="3:4">
      <c r="C450" s="14"/>
      <c r="D450" s="14"/>
    </row>
    <row r="451" spans="3:4">
      <c r="C451" s="14"/>
      <c r="D451" s="14"/>
    </row>
    <row r="452" spans="3:4">
      <c r="C452" s="14"/>
      <c r="D452" s="14"/>
    </row>
    <row r="453" spans="3:4">
      <c r="C453" s="14"/>
      <c r="D453" s="14"/>
    </row>
    <row r="454" spans="3:4">
      <c r="C454" s="14"/>
      <c r="D454" s="14"/>
    </row>
    <row r="455" spans="3:4">
      <c r="C455" s="14"/>
      <c r="D455" s="14"/>
    </row>
    <row r="456" spans="3:4">
      <c r="C456" s="14"/>
      <c r="D456" s="14"/>
    </row>
    <row r="457" spans="3:4">
      <c r="C457" s="14"/>
      <c r="D457" s="14"/>
    </row>
    <row r="458" spans="3:4">
      <c r="C458" s="14"/>
      <c r="D458" s="14"/>
    </row>
    <row r="459" spans="3:4">
      <c r="C459" s="14"/>
      <c r="D459" s="14"/>
    </row>
    <row r="460" spans="3:4">
      <c r="C460" s="14"/>
      <c r="D460" s="14"/>
    </row>
    <row r="461" spans="3:4">
      <c r="C461" s="14"/>
      <c r="D461" s="14"/>
    </row>
    <row r="462" spans="3:4">
      <c r="C462" s="14"/>
      <c r="D462" s="14"/>
    </row>
    <row r="463" spans="3:4">
      <c r="C463" s="14"/>
      <c r="D463" s="14"/>
    </row>
    <row r="464" spans="3:4">
      <c r="C464" s="14"/>
      <c r="D464" s="14"/>
    </row>
    <row r="465" spans="3:4">
      <c r="C465" s="14"/>
      <c r="D465" s="14"/>
    </row>
    <row r="466" spans="3:4">
      <c r="C466" s="14"/>
      <c r="D466" s="14"/>
    </row>
    <row r="467" spans="3:4">
      <c r="C467" s="14"/>
      <c r="D467" s="14"/>
    </row>
    <row r="468" spans="3:4">
      <c r="C468" s="14"/>
      <c r="D468" s="14"/>
    </row>
    <row r="469" spans="3:4">
      <c r="C469" s="14"/>
      <c r="D469" s="14"/>
    </row>
    <row r="470" spans="3:4">
      <c r="C470" s="14"/>
      <c r="D470" s="14"/>
    </row>
    <row r="471" spans="3:4">
      <c r="C471" s="14"/>
      <c r="D471" s="14"/>
    </row>
    <row r="472" spans="3:4">
      <c r="C472" s="14"/>
      <c r="D472" s="14"/>
    </row>
    <row r="473" spans="3:4">
      <c r="C473" s="14"/>
      <c r="D473" s="14"/>
    </row>
    <row r="474" spans="3:4">
      <c r="C474" s="14"/>
      <c r="D474" s="14"/>
    </row>
    <row r="475" spans="3:4">
      <c r="C475" s="14"/>
      <c r="D475" s="14"/>
    </row>
    <row r="476" spans="3:4">
      <c r="C476" s="14"/>
      <c r="D476" s="14"/>
    </row>
    <row r="477" spans="3:4">
      <c r="C477" s="14"/>
      <c r="D477" s="14"/>
    </row>
    <row r="478" spans="3:4">
      <c r="C478" s="14"/>
      <c r="D478" s="14"/>
    </row>
    <row r="479" spans="3:4">
      <c r="C479" s="14"/>
      <c r="D479" s="14"/>
    </row>
    <row r="480" spans="3:4">
      <c r="C480" s="14"/>
      <c r="D480" s="14"/>
    </row>
    <row r="481" spans="3:4">
      <c r="C481" s="14"/>
      <c r="D481" s="14"/>
    </row>
    <row r="482" spans="3:4">
      <c r="C482" s="14"/>
      <c r="D482" s="14"/>
    </row>
    <row r="483" spans="3:4">
      <c r="C483" s="14"/>
      <c r="D483" s="14"/>
    </row>
    <row r="484" spans="3:4">
      <c r="C484" s="14"/>
      <c r="D484" s="14"/>
    </row>
    <row r="485" spans="3:4">
      <c r="C485" s="14"/>
      <c r="D485" s="14"/>
    </row>
    <row r="486" spans="3:4">
      <c r="C486" s="14"/>
      <c r="D486" s="14"/>
    </row>
    <row r="487" spans="3:4">
      <c r="C487" s="14"/>
      <c r="D487" s="14"/>
    </row>
    <row r="488" spans="3:4">
      <c r="C488" s="14"/>
      <c r="D488" s="14"/>
    </row>
    <row r="489" spans="3:4">
      <c r="C489" s="14"/>
      <c r="D489" s="14"/>
    </row>
    <row r="490" spans="3:4">
      <c r="C490" s="14"/>
      <c r="D490" s="14"/>
    </row>
    <row r="491" spans="3:4">
      <c r="C491" s="14"/>
      <c r="D491" s="14"/>
    </row>
    <row r="492" spans="3:4">
      <c r="C492" s="14"/>
      <c r="D492" s="14"/>
    </row>
    <row r="493" spans="3:4">
      <c r="C493" s="14"/>
      <c r="D493" s="14"/>
    </row>
    <row r="494" spans="3:4">
      <c r="C494" s="14"/>
      <c r="D494" s="14"/>
    </row>
    <row r="495" spans="3:4">
      <c r="C495" s="14"/>
      <c r="D495" s="14"/>
    </row>
    <row r="496" spans="3:4">
      <c r="C496" s="14"/>
      <c r="D496" s="14"/>
    </row>
    <row r="497" spans="3:4">
      <c r="C497" s="14"/>
      <c r="D497" s="14"/>
    </row>
    <row r="498" spans="3:4">
      <c r="C498" s="14"/>
      <c r="D498" s="14"/>
    </row>
    <row r="499" spans="3:4">
      <c r="C499" s="14"/>
      <c r="D499" s="14"/>
    </row>
    <row r="500" spans="3:4">
      <c r="C500" s="14"/>
      <c r="D500" s="14"/>
    </row>
    <row r="501" spans="3:4">
      <c r="C501" s="14"/>
      <c r="D501" s="14"/>
    </row>
    <row r="502" spans="3:4">
      <c r="C502" s="14"/>
      <c r="D502" s="14"/>
    </row>
    <row r="503" spans="3:4">
      <c r="C503" s="14"/>
      <c r="D503" s="14"/>
    </row>
    <row r="504" spans="3:4">
      <c r="C504" s="14"/>
      <c r="D504" s="14"/>
    </row>
    <row r="505" spans="3:4">
      <c r="C505" s="14"/>
      <c r="D505" s="14"/>
    </row>
    <row r="506" spans="3:4">
      <c r="C506" s="14"/>
      <c r="D506" s="14"/>
    </row>
    <row r="507" spans="3:4">
      <c r="C507" s="14"/>
      <c r="D507" s="14"/>
    </row>
    <row r="508" spans="3:4">
      <c r="C508" s="14"/>
      <c r="D508" s="14"/>
    </row>
    <row r="509" spans="3:4">
      <c r="C509" s="14"/>
      <c r="D509" s="14"/>
    </row>
    <row r="510" spans="3:4">
      <c r="C510" s="14"/>
      <c r="D510" s="14"/>
    </row>
    <row r="511" spans="3:4">
      <c r="C511" s="14"/>
      <c r="D511" s="14"/>
    </row>
    <row r="512" spans="3:4">
      <c r="C512" s="14"/>
      <c r="D512" s="14"/>
    </row>
    <row r="513" spans="3:4">
      <c r="C513" s="14"/>
      <c r="D513" s="14"/>
    </row>
    <row r="514" spans="3:4">
      <c r="C514" s="14"/>
      <c r="D514" s="14"/>
    </row>
    <row r="515" spans="3:4">
      <c r="C515" s="14"/>
      <c r="D515" s="14"/>
    </row>
    <row r="516" spans="3:4">
      <c r="C516" s="14"/>
      <c r="D516" s="14"/>
    </row>
    <row r="517" spans="3:4">
      <c r="C517" s="14"/>
      <c r="D517" s="14"/>
    </row>
    <row r="518" spans="3:4">
      <c r="C518" s="14"/>
      <c r="D518" s="14"/>
    </row>
    <row r="519" spans="3:4">
      <c r="C519" s="14"/>
      <c r="D519" s="14"/>
    </row>
    <row r="520" spans="3:4">
      <c r="C520" s="14"/>
      <c r="D520" s="14"/>
    </row>
    <row r="521" spans="3:4">
      <c r="C521" s="14"/>
      <c r="D521" s="14"/>
    </row>
    <row r="522" spans="3:4">
      <c r="C522" s="14"/>
      <c r="D522" s="14"/>
    </row>
    <row r="523" spans="3:4">
      <c r="C523" s="14"/>
      <c r="D523" s="14"/>
    </row>
    <row r="524" spans="3:4">
      <c r="C524" s="14"/>
      <c r="D524" s="14"/>
    </row>
    <row r="525" spans="3:4">
      <c r="C525" s="14"/>
      <c r="D525" s="14"/>
    </row>
    <row r="526" spans="3:4">
      <c r="C526" s="14"/>
      <c r="D526" s="14"/>
    </row>
    <row r="527" spans="3:4">
      <c r="C527" s="14"/>
      <c r="D527" s="14"/>
    </row>
    <row r="528" spans="3:4">
      <c r="C528" s="14"/>
      <c r="D528" s="14"/>
    </row>
    <row r="529" spans="3:4">
      <c r="C529" s="14"/>
      <c r="D529" s="14"/>
    </row>
    <row r="530" spans="3:4">
      <c r="C530" s="14"/>
      <c r="D530" s="14"/>
    </row>
    <row r="531" spans="3:4">
      <c r="C531" s="14"/>
      <c r="D531" s="14"/>
    </row>
    <row r="532" spans="3:4">
      <c r="C532" s="14"/>
      <c r="D532" s="14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4" customWidth="1"/>
    <col min="2" max="2" width="37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1.7109375" style="14" customWidth="1"/>
    <col min="14" max="14" width="14.7109375" style="14" customWidth="1"/>
    <col min="15" max="17" width="10.7109375" style="14" customWidth="1"/>
    <col min="18" max="18" width="7.5703125" style="14" customWidth="1"/>
    <col min="19" max="19" width="6.7109375" style="14" customWidth="1"/>
    <col min="20" max="20" width="7.7109375" style="14" customWidth="1"/>
    <col min="21" max="21" width="7.140625" style="14" customWidth="1"/>
    <col min="22" max="22" width="6" style="14" customWidth="1"/>
    <col min="23" max="23" width="7.85546875" style="14" customWidth="1"/>
    <col min="24" max="24" width="8.140625" style="14" customWidth="1"/>
    <col min="25" max="25" width="6.28515625" style="14" customWidth="1"/>
    <col min="26" max="26" width="8" style="14" customWidth="1"/>
    <col min="27" max="27" width="8.7109375" style="14" customWidth="1"/>
    <col min="28" max="28" width="10" style="14" customWidth="1"/>
    <col min="29" max="29" width="9.5703125" style="14" customWidth="1"/>
    <col min="30" max="30" width="6.140625" style="14" customWidth="1"/>
    <col min="31" max="32" width="5.7109375" style="14" customWidth="1"/>
    <col min="33" max="33" width="6.85546875" style="14" customWidth="1"/>
    <col min="34" max="34" width="6.42578125" style="14" customWidth="1"/>
    <col min="35" max="35" width="6.7109375" style="14" customWidth="1"/>
    <col min="36" max="36" width="7.28515625" style="14" customWidth="1"/>
    <col min="37" max="48" width="5.7109375" style="14" customWidth="1"/>
    <col min="49" max="16384" width="9.140625" style="14"/>
  </cols>
  <sheetData>
    <row r="1" spans="2:78">
      <c r="B1" s="2" t="s">
        <v>0</v>
      </c>
      <c r="C1" t="s">
        <v>195</v>
      </c>
    </row>
    <row r="2" spans="2:78">
      <c r="B2" s="2" t="s">
        <v>1</v>
      </c>
    </row>
    <row r="3" spans="2:78">
      <c r="B3" s="2" t="s">
        <v>2</v>
      </c>
      <c r="C3" t="s">
        <v>196</v>
      </c>
    </row>
    <row r="4" spans="2:78">
      <c r="B4" s="2" t="s">
        <v>3</v>
      </c>
    </row>
    <row r="6" spans="2:78" ht="26.25" customHeight="1">
      <c r="B6" s="110" t="s">
        <v>134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2"/>
    </row>
    <row r="7" spans="2:78" ht="26.25" customHeight="1">
      <c r="B7" s="110" t="s">
        <v>143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2"/>
    </row>
    <row r="8" spans="2:78" s="17" customFormat="1" ht="63">
      <c r="B8" s="4" t="s">
        <v>94</v>
      </c>
      <c r="C8" s="26" t="s">
        <v>47</v>
      </c>
      <c r="D8" s="26" t="s">
        <v>132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53</v>
      </c>
      <c r="L8" s="26" t="s">
        <v>185</v>
      </c>
      <c r="M8" s="26" t="s">
        <v>186</v>
      </c>
      <c r="N8" s="26" t="s">
        <v>5</v>
      </c>
      <c r="O8" s="26" t="s">
        <v>71</v>
      </c>
      <c r="P8" s="26" t="s">
        <v>55</v>
      </c>
      <c r="Q8" s="34" t="s">
        <v>181</v>
      </c>
      <c r="R8" s="14"/>
      <c r="S8" s="14"/>
      <c r="T8" s="14"/>
      <c r="U8" s="14"/>
      <c r="V8" s="14"/>
    </row>
    <row r="9" spans="2:78" s="17" customFormat="1" ht="18.75" customHeight="1">
      <c r="B9" s="18"/>
      <c r="C9" s="19"/>
      <c r="D9" s="19"/>
      <c r="E9" s="19"/>
      <c r="F9" s="19"/>
      <c r="G9" s="19" t="s">
        <v>72</v>
      </c>
      <c r="H9" s="19" t="s">
        <v>73</v>
      </c>
      <c r="I9" s="19"/>
      <c r="J9" s="19" t="s">
        <v>7</v>
      </c>
      <c r="K9" s="19" t="s">
        <v>7</v>
      </c>
      <c r="L9" s="19" t="s">
        <v>182</v>
      </c>
      <c r="M9" s="19"/>
      <c r="N9" s="19" t="s">
        <v>6</v>
      </c>
      <c r="O9" s="19" t="s">
        <v>7</v>
      </c>
      <c r="P9" s="29" t="s">
        <v>7</v>
      </c>
      <c r="Q9" s="43" t="s">
        <v>7</v>
      </c>
      <c r="R9" s="14"/>
      <c r="S9" s="14"/>
      <c r="T9" s="14"/>
      <c r="U9" s="14"/>
      <c r="V9" s="14"/>
    </row>
    <row r="10" spans="2:7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2" t="s">
        <v>77</v>
      </c>
      <c r="Q10" s="32" t="s">
        <v>78</v>
      </c>
      <c r="R10" s="14"/>
      <c r="S10" s="14"/>
      <c r="T10" s="14"/>
      <c r="U10" s="14"/>
      <c r="V10" s="14"/>
    </row>
    <row r="11" spans="2:78" s="21" customFormat="1" ht="18" customHeight="1">
      <c r="B11" s="22" t="s">
        <v>133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6"/>
      <c r="N11" s="73">
        <v>0</v>
      </c>
      <c r="O11" s="6"/>
      <c r="P11" s="74">
        <v>0</v>
      </c>
      <c r="Q11" s="74">
        <v>0</v>
      </c>
      <c r="R11" s="14"/>
      <c r="S11" s="14"/>
      <c r="T11" s="14"/>
      <c r="U11" s="14"/>
      <c r="V11" s="14"/>
      <c r="BZ11" s="14"/>
    </row>
    <row r="12" spans="2:78">
      <c r="B12" s="77" t="s">
        <v>203</v>
      </c>
      <c r="D12" s="14"/>
      <c r="H12" s="79">
        <v>0</v>
      </c>
      <c r="K12" s="78">
        <v>0</v>
      </c>
      <c r="L12" s="79">
        <v>0</v>
      </c>
      <c r="N12" s="79">
        <v>0</v>
      </c>
      <c r="P12" s="78">
        <v>0</v>
      </c>
      <c r="Q12" s="78">
        <v>0</v>
      </c>
    </row>
    <row r="13" spans="2:78">
      <c r="B13" s="77" t="s">
        <v>3163</v>
      </c>
      <c r="D13" s="14"/>
      <c r="H13" s="79">
        <v>0</v>
      </c>
      <c r="K13" s="78">
        <v>0</v>
      </c>
      <c r="L13" s="79">
        <v>0</v>
      </c>
      <c r="N13" s="79">
        <v>0</v>
      </c>
      <c r="P13" s="78">
        <v>0</v>
      </c>
      <c r="Q13" s="78">
        <v>0</v>
      </c>
    </row>
    <row r="14" spans="2:78">
      <c r="B14" t="s">
        <v>217</v>
      </c>
      <c r="C14" t="s">
        <v>217</v>
      </c>
      <c r="D14" s="14"/>
      <c r="E14" t="s">
        <v>217</v>
      </c>
      <c r="H14" s="75">
        <v>0</v>
      </c>
      <c r="I14" t="s">
        <v>217</v>
      </c>
      <c r="J14" s="76">
        <v>0</v>
      </c>
      <c r="K14" s="76">
        <v>0</v>
      </c>
      <c r="L14" s="75">
        <v>0</v>
      </c>
      <c r="M14" s="75">
        <v>0</v>
      </c>
      <c r="N14" s="75">
        <v>0</v>
      </c>
      <c r="O14" s="76">
        <v>0</v>
      </c>
      <c r="P14" s="76">
        <v>0</v>
      </c>
      <c r="Q14" s="76">
        <v>0</v>
      </c>
    </row>
    <row r="15" spans="2:78">
      <c r="B15" s="77" t="s">
        <v>3164</v>
      </c>
      <c r="D15" s="14"/>
      <c r="H15" s="79">
        <v>0</v>
      </c>
      <c r="K15" s="78">
        <v>0</v>
      </c>
      <c r="L15" s="79">
        <v>0</v>
      </c>
      <c r="N15" s="79">
        <v>0</v>
      </c>
      <c r="P15" s="78">
        <v>0</v>
      </c>
      <c r="Q15" s="78">
        <v>0</v>
      </c>
    </row>
    <row r="16" spans="2:78">
      <c r="B16" t="s">
        <v>217</v>
      </c>
      <c r="C16" t="s">
        <v>217</v>
      </c>
      <c r="D16" s="14"/>
      <c r="E16" t="s">
        <v>217</v>
      </c>
      <c r="H16" s="75">
        <v>0</v>
      </c>
      <c r="I16" t="s">
        <v>217</v>
      </c>
      <c r="J16" s="76">
        <v>0</v>
      </c>
      <c r="K16" s="76">
        <v>0</v>
      </c>
      <c r="L16" s="75">
        <v>0</v>
      </c>
      <c r="M16" s="75">
        <v>0</v>
      </c>
      <c r="N16" s="75">
        <v>0</v>
      </c>
      <c r="O16" s="76">
        <v>0</v>
      </c>
      <c r="P16" s="76">
        <v>0</v>
      </c>
      <c r="Q16" s="76">
        <v>0</v>
      </c>
    </row>
    <row r="17" spans="2:17">
      <c r="B17" s="77" t="s">
        <v>3165</v>
      </c>
      <c r="D17" s="14"/>
      <c r="H17" s="79">
        <v>0</v>
      </c>
      <c r="K17" s="78">
        <v>0</v>
      </c>
      <c r="L17" s="79">
        <v>0</v>
      </c>
      <c r="N17" s="79">
        <v>0</v>
      </c>
      <c r="P17" s="78">
        <v>0</v>
      </c>
      <c r="Q17" s="78">
        <v>0</v>
      </c>
    </row>
    <row r="18" spans="2:17">
      <c r="B18" s="77" t="s">
        <v>3166</v>
      </c>
      <c r="D18" s="14"/>
      <c r="H18" s="79">
        <v>0</v>
      </c>
      <c r="K18" s="78">
        <v>0</v>
      </c>
      <c r="L18" s="79">
        <v>0</v>
      </c>
      <c r="N18" s="79">
        <v>0</v>
      </c>
      <c r="P18" s="78">
        <v>0</v>
      </c>
      <c r="Q18" s="78">
        <v>0</v>
      </c>
    </row>
    <row r="19" spans="2:17">
      <c r="B19" t="s">
        <v>217</v>
      </c>
      <c r="C19" t="s">
        <v>217</v>
      </c>
      <c r="D19" s="14"/>
      <c r="E19" t="s">
        <v>217</v>
      </c>
      <c r="H19" s="75">
        <v>0</v>
      </c>
      <c r="I19" t="s">
        <v>217</v>
      </c>
      <c r="J19" s="76">
        <v>0</v>
      </c>
      <c r="K19" s="76">
        <v>0</v>
      </c>
      <c r="L19" s="75">
        <v>0</v>
      </c>
      <c r="M19" s="75">
        <v>0</v>
      </c>
      <c r="N19" s="75">
        <v>0</v>
      </c>
      <c r="O19" s="76">
        <v>0</v>
      </c>
      <c r="P19" s="76">
        <v>0</v>
      </c>
      <c r="Q19" s="76">
        <v>0</v>
      </c>
    </row>
    <row r="20" spans="2:17">
      <c r="B20" s="77" t="s">
        <v>3167</v>
      </c>
      <c r="D20" s="14"/>
      <c r="H20" s="79">
        <v>0</v>
      </c>
      <c r="K20" s="78">
        <v>0</v>
      </c>
      <c r="L20" s="79">
        <v>0</v>
      </c>
      <c r="N20" s="79">
        <v>0</v>
      </c>
      <c r="P20" s="78">
        <v>0</v>
      </c>
      <c r="Q20" s="78">
        <v>0</v>
      </c>
    </row>
    <row r="21" spans="2:17">
      <c r="B21" t="s">
        <v>217</v>
      </c>
      <c r="C21" t="s">
        <v>217</v>
      </c>
      <c r="D21" s="14"/>
      <c r="E21" t="s">
        <v>217</v>
      </c>
      <c r="H21" s="75">
        <v>0</v>
      </c>
      <c r="I21" t="s">
        <v>217</v>
      </c>
      <c r="J21" s="76">
        <v>0</v>
      </c>
      <c r="K21" s="76">
        <v>0</v>
      </c>
      <c r="L21" s="75">
        <v>0</v>
      </c>
      <c r="M21" s="75">
        <v>0</v>
      </c>
      <c r="N21" s="75">
        <v>0</v>
      </c>
      <c r="O21" s="76">
        <v>0</v>
      </c>
      <c r="P21" s="76">
        <v>0</v>
      </c>
      <c r="Q21" s="76">
        <v>0</v>
      </c>
    </row>
    <row r="22" spans="2:17">
      <c r="B22" s="77" t="s">
        <v>3168</v>
      </c>
      <c r="D22" s="14"/>
      <c r="H22" s="79">
        <v>0</v>
      </c>
      <c r="K22" s="78">
        <v>0</v>
      </c>
      <c r="L22" s="79">
        <v>0</v>
      </c>
      <c r="N22" s="79">
        <v>0</v>
      </c>
      <c r="P22" s="78">
        <v>0</v>
      </c>
      <c r="Q22" s="78">
        <v>0</v>
      </c>
    </row>
    <row r="23" spans="2:17">
      <c r="B23" t="s">
        <v>217</v>
      </c>
      <c r="C23" t="s">
        <v>217</v>
      </c>
      <c r="D23" s="14"/>
      <c r="E23" t="s">
        <v>217</v>
      </c>
      <c r="H23" s="75">
        <v>0</v>
      </c>
      <c r="I23" t="s">
        <v>217</v>
      </c>
      <c r="J23" s="76">
        <v>0</v>
      </c>
      <c r="K23" s="76">
        <v>0</v>
      </c>
      <c r="L23" s="75">
        <v>0</v>
      </c>
      <c r="M23" s="75">
        <v>0</v>
      </c>
      <c r="N23" s="75">
        <v>0</v>
      </c>
      <c r="O23" s="76">
        <v>0</v>
      </c>
      <c r="P23" s="76">
        <v>0</v>
      </c>
      <c r="Q23" s="76">
        <v>0</v>
      </c>
    </row>
    <row r="24" spans="2:17">
      <c r="B24" s="77" t="s">
        <v>3169</v>
      </c>
      <c r="D24" s="14"/>
      <c r="H24" s="79">
        <v>0</v>
      </c>
      <c r="K24" s="78">
        <v>0</v>
      </c>
      <c r="L24" s="79">
        <v>0</v>
      </c>
      <c r="N24" s="79">
        <v>0</v>
      </c>
      <c r="P24" s="78">
        <v>0</v>
      </c>
      <c r="Q24" s="78">
        <v>0</v>
      </c>
    </row>
    <row r="25" spans="2:17">
      <c r="B25" t="s">
        <v>217</v>
      </c>
      <c r="C25" t="s">
        <v>217</v>
      </c>
      <c r="D25" s="14"/>
      <c r="E25" t="s">
        <v>217</v>
      </c>
      <c r="H25" s="75">
        <v>0</v>
      </c>
      <c r="I25" t="s">
        <v>217</v>
      </c>
      <c r="J25" s="76">
        <v>0</v>
      </c>
      <c r="K25" s="76">
        <v>0</v>
      </c>
      <c r="L25" s="75">
        <v>0</v>
      </c>
      <c r="M25" s="75">
        <v>0</v>
      </c>
      <c r="N25" s="75">
        <v>0</v>
      </c>
      <c r="O25" s="76">
        <v>0</v>
      </c>
      <c r="P25" s="76">
        <v>0</v>
      </c>
      <c r="Q25" s="76">
        <v>0</v>
      </c>
    </row>
    <row r="26" spans="2:17">
      <c r="B26" s="77" t="s">
        <v>262</v>
      </c>
      <c r="D26" s="14"/>
      <c r="H26" s="79">
        <v>0</v>
      </c>
      <c r="K26" s="78">
        <v>0</v>
      </c>
      <c r="L26" s="79">
        <v>0</v>
      </c>
      <c r="N26" s="79">
        <v>0</v>
      </c>
      <c r="P26" s="78">
        <v>0</v>
      </c>
      <c r="Q26" s="78">
        <v>0</v>
      </c>
    </row>
    <row r="27" spans="2:17">
      <c r="B27" s="77" t="s">
        <v>3163</v>
      </c>
      <c r="D27" s="14"/>
      <c r="H27" s="79">
        <v>0</v>
      </c>
      <c r="K27" s="78">
        <v>0</v>
      </c>
      <c r="L27" s="79">
        <v>0</v>
      </c>
      <c r="N27" s="79">
        <v>0</v>
      </c>
      <c r="P27" s="78">
        <v>0</v>
      </c>
      <c r="Q27" s="78">
        <v>0</v>
      </c>
    </row>
    <row r="28" spans="2:17">
      <c r="B28" t="s">
        <v>217</v>
      </c>
      <c r="C28" t="s">
        <v>217</v>
      </c>
      <c r="D28" s="14"/>
      <c r="E28" t="s">
        <v>217</v>
      </c>
      <c r="H28" s="75">
        <v>0</v>
      </c>
      <c r="I28" t="s">
        <v>217</v>
      </c>
      <c r="J28" s="76">
        <v>0</v>
      </c>
      <c r="K28" s="76">
        <v>0</v>
      </c>
      <c r="L28" s="75">
        <v>0</v>
      </c>
      <c r="M28" s="75">
        <v>0</v>
      </c>
      <c r="N28" s="75">
        <v>0</v>
      </c>
      <c r="O28" s="76">
        <v>0</v>
      </c>
      <c r="P28" s="76">
        <v>0</v>
      </c>
      <c r="Q28" s="76">
        <v>0</v>
      </c>
    </row>
    <row r="29" spans="2:17">
      <c r="B29" s="77" t="s">
        <v>3164</v>
      </c>
      <c r="D29" s="14"/>
      <c r="H29" s="79">
        <v>0</v>
      </c>
      <c r="K29" s="78">
        <v>0</v>
      </c>
      <c r="L29" s="79">
        <v>0</v>
      </c>
      <c r="N29" s="79">
        <v>0</v>
      </c>
      <c r="P29" s="78">
        <v>0</v>
      </c>
      <c r="Q29" s="78">
        <v>0</v>
      </c>
    </row>
    <row r="30" spans="2:17">
      <c r="B30" t="s">
        <v>217</v>
      </c>
      <c r="C30" t="s">
        <v>217</v>
      </c>
      <c r="D30" s="14"/>
      <c r="E30" t="s">
        <v>217</v>
      </c>
      <c r="H30" s="75">
        <v>0</v>
      </c>
      <c r="I30" t="s">
        <v>217</v>
      </c>
      <c r="J30" s="76">
        <v>0</v>
      </c>
      <c r="K30" s="76">
        <v>0</v>
      </c>
      <c r="L30" s="75">
        <v>0</v>
      </c>
      <c r="M30" s="75">
        <v>0</v>
      </c>
      <c r="N30" s="75">
        <v>0</v>
      </c>
      <c r="O30" s="76">
        <v>0</v>
      </c>
      <c r="P30" s="76">
        <v>0</v>
      </c>
      <c r="Q30" s="76">
        <v>0</v>
      </c>
    </row>
    <row r="31" spans="2:17">
      <c r="B31" s="77" t="s">
        <v>3165</v>
      </c>
      <c r="D31" s="14"/>
      <c r="H31" s="79">
        <v>0</v>
      </c>
      <c r="K31" s="78">
        <v>0</v>
      </c>
      <c r="L31" s="79">
        <v>0</v>
      </c>
      <c r="N31" s="79">
        <v>0</v>
      </c>
      <c r="P31" s="78">
        <v>0</v>
      </c>
      <c r="Q31" s="78">
        <v>0</v>
      </c>
    </row>
    <row r="32" spans="2:17">
      <c r="B32" s="77" t="s">
        <v>3166</v>
      </c>
      <c r="D32" s="14"/>
      <c r="H32" s="79">
        <v>0</v>
      </c>
      <c r="K32" s="78">
        <v>0</v>
      </c>
      <c r="L32" s="79">
        <v>0</v>
      </c>
      <c r="N32" s="79">
        <v>0</v>
      </c>
      <c r="P32" s="78">
        <v>0</v>
      </c>
      <c r="Q32" s="78">
        <v>0</v>
      </c>
    </row>
    <row r="33" spans="2:17">
      <c r="B33" t="s">
        <v>217</v>
      </c>
      <c r="C33" t="s">
        <v>217</v>
      </c>
      <c r="D33" s="14"/>
      <c r="E33" t="s">
        <v>217</v>
      </c>
      <c r="H33" s="75">
        <v>0</v>
      </c>
      <c r="I33" t="s">
        <v>217</v>
      </c>
      <c r="J33" s="76">
        <v>0</v>
      </c>
      <c r="K33" s="76">
        <v>0</v>
      </c>
      <c r="L33" s="75">
        <v>0</v>
      </c>
      <c r="M33" s="75">
        <v>0</v>
      </c>
      <c r="N33" s="75">
        <v>0</v>
      </c>
      <c r="O33" s="76">
        <v>0</v>
      </c>
      <c r="P33" s="76">
        <v>0</v>
      </c>
      <c r="Q33" s="76">
        <v>0</v>
      </c>
    </row>
    <row r="34" spans="2:17">
      <c r="B34" s="77" t="s">
        <v>3167</v>
      </c>
      <c r="D34" s="14"/>
      <c r="H34" s="79">
        <v>0</v>
      </c>
      <c r="K34" s="78">
        <v>0</v>
      </c>
      <c r="L34" s="79">
        <v>0</v>
      </c>
      <c r="N34" s="79">
        <v>0</v>
      </c>
      <c r="P34" s="78">
        <v>0</v>
      </c>
      <c r="Q34" s="78">
        <v>0</v>
      </c>
    </row>
    <row r="35" spans="2:17">
      <c r="B35" t="s">
        <v>217</v>
      </c>
      <c r="C35" t="s">
        <v>217</v>
      </c>
      <c r="D35" s="14"/>
      <c r="E35" t="s">
        <v>217</v>
      </c>
      <c r="H35" s="75">
        <v>0</v>
      </c>
      <c r="I35" t="s">
        <v>217</v>
      </c>
      <c r="J35" s="76">
        <v>0</v>
      </c>
      <c r="K35" s="76">
        <v>0</v>
      </c>
      <c r="L35" s="75">
        <v>0</v>
      </c>
      <c r="M35" s="75">
        <v>0</v>
      </c>
      <c r="N35" s="75">
        <v>0</v>
      </c>
      <c r="O35" s="76">
        <v>0</v>
      </c>
      <c r="P35" s="76">
        <v>0</v>
      </c>
      <c r="Q35" s="76">
        <v>0</v>
      </c>
    </row>
    <row r="36" spans="2:17">
      <c r="B36" s="77" t="s">
        <v>3168</v>
      </c>
      <c r="D36" s="14"/>
      <c r="H36" s="79">
        <v>0</v>
      </c>
      <c r="K36" s="78">
        <v>0</v>
      </c>
      <c r="L36" s="79">
        <v>0</v>
      </c>
      <c r="N36" s="79">
        <v>0</v>
      </c>
      <c r="P36" s="78">
        <v>0</v>
      </c>
      <c r="Q36" s="78">
        <v>0</v>
      </c>
    </row>
    <row r="37" spans="2:17">
      <c r="B37" t="s">
        <v>217</v>
      </c>
      <c r="C37" t="s">
        <v>217</v>
      </c>
      <c r="D37" s="14"/>
      <c r="E37" t="s">
        <v>217</v>
      </c>
      <c r="H37" s="75">
        <v>0</v>
      </c>
      <c r="I37" t="s">
        <v>217</v>
      </c>
      <c r="J37" s="76">
        <v>0</v>
      </c>
      <c r="K37" s="76">
        <v>0</v>
      </c>
      <c r="L37" s="75">
        <v>0</v>
      </c>
      <c r="M37" s="75">
        <v>0</v>
      </c>
      <c r="N37" s="75">
        <v>0</v>
      </c>
      <c r="O37" s="76">
        <v>0</v>
      </c>
      <c r="P37" s="76">
        <v>0</v>
      </c>
      <c r="Q37" s="76">
        <v>0</v>
      </c>
    </row>
    <row r="38" spans="2:17">
      <c r="B38" s="77" t="s">
        <v>3169</v>
      </c>
      <c r="D38" s="14"/>
      <c r="H38" s="79">
        <v>0</v>
      </c>
      <c r="K38" s="78">
        <v>0</v>
      </c>
      <c r="L38" s="79">
        <v>0</v>
      </c>
      <c r="N38" s="79">
        <v>0</v>
      </c>
      <c r="P38" s="78">
        <v>0</v>
      </c>
      <c r="Q38" s="78">
        <v>0</v>
      </c>
    </row>
    <row r="39" spans="2:17">
      <c r="B39" t="s">
        <v>217</v>
      </c>
      <c r="C39" t="s">
        <v>217</v>
      </c>
      <c r="D39" s="14"/>
      <c r="E39" t="s">
        <v>217</v>
      </c>
      <c r="H39" s="75">
        <v>0</v>
      </c>
      <c r="I39" t="s">
        <v>217</v>
      </c>
      <c r="J39" s="76">
        <v>0</v>
      </c>
      <c r="K39" s="76">
        <v>0</v>
      </c>
      <c r="L39" s="75">
        <v>0</v>
      </c>
      <c r="M39" s="75">
        <v>0</v>
      </c>
      <c r="N39" s="75">
        <v>0</v>
      </c>
      <c r="O39" s="76">
        <v>0</v>
      </c>
      <c r="P39" s="76">
        <v>0</v>
      </c>
      <c r="Q39" s="76">
        <v>0</v>
      </c>
    </row>
    <row r="40" spans="2:17">
      <c r="B40" t="s">
        <v>264</v>
      </c>
      <c r="D40" s="14"/>
    </row>
    <row r="41" spans="2:17">
      <c r="B41" t="s">
        <v>398</v>
      </c>
      <c r="D41" s="14"/>
    </row>
    <row r="42" spans="2:17">
      <c r="B42" t="s">
        <v>399</v>
      </c>
      <c r="D42" s="14"/>
    </row>
    <row r="43" spans="2:17">
      <c r="B43" t="s">
        <v>400</v>
      </c>
      <c r="D43" s="14"/>
    </row>
    <row r="44" spans="2:17">
      <c r="D44" s="14"/>
    </row>
    <row r="45" spans="2:17">
      <c r="D45" s="14"/>
    </row>
    <row r="46" spans="2:17">
      <c r="D46" s="14"/>
    </row>
    <row r="47" spans="2:17">
      <c r="D47" s="14"/>
    </row>
    <row r="48" spans="2:17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4:4">
      <c r="D369" s="14"/>
    </row>
    <row r="370" spans="4:4">
      <c r="D370" s="14"/>
    </row>
    <row r="371" spans="4:4">
      <c r="D371" s="14"/>
    </row>
    <row r="372" spans="4:4">
      <c r="D372" s="14"/>
    </row>
    <row r="373" spans="4:4">
      <c r="D373" s="14"/>
    </row>
    <row r="374" spans="4:4">
      <c r="D374" s="14"/>
    </row>
    <row r="375" spans="4:4">
      <c r="D375" s="14"/>
    </row>
    <row r="376" spans="4:4">
      <c r="D376" s="14"/>
    </row>
    <row r="377" spans="4:4">
      <c r="D377" s="14"/>
    </row>
    <row r="378" spans="4:4">
      <c r="D378" s="14"/>
    </row>
    <row r="379" spans="4:4">
      <c r="D379" s="14"/>
    </row>
    <row r="380" spans="4:4">
      <c r="D380" s="14"/>
    </row>
    <row r="381" spans="4:4">
      <c r="D381" s="14"/>
    </row>
    <row r="382" spans="4:4">
      <c r="D382" s="14"/>
    </row>
    <row r="383" spans="4:4">
      <c r="D383" s="14"/>
    </row>
    <row r="384" spans="4:4">
      <c r="D384" s="14"/>
    </row>
    <row r="385" spans="4:4">
      <c r="D385" s="14"/>
    </row>
    <row r="386" spans="4:4">
      <c r="D386" s="14"/>
    </row>
    <row r="387" spans="4:4">
      <c r="D387" s="14"/>
    </row>
    <row r="388" spans="4:4">
      <c r="D388" s="14"/>
    </row>
    <row r="389" spans="4:4">
      <c r="D389" s="14"/>
    </row>
    <row r="390" spans="4:4">
      <c r="D390" s="14"/>
    </row>
    <row r="391" spans="4:4">
      <c r="D391" s="14"/>
    </row>
    <row r="392" spans="4:4">
      <c r="D392" s="14"/>
    </row>
    <row r="393" spans="4:4">
      <c r="D393" s="14"/>
    </row>
    <row r="394" spans="4:4">
      <c r="D394" s="14"/>
    </row>
    <row r="395" spans="4:4">
      <c r="D395" s="14"/>
    </row>
    <row r="396" spans="4:4">
      <c r="D396" s="14"/>
    </row>
    <row r="397" spans="4:4">
      <c r="D397" s="14"/>
    </row>
    <row r="398" spans="4:4">
      <c r="D398" s="14"/>
    </row>
    <row r="399" spans="4:4">
      <c r="D399" s="14"/>
    </row>
    <row r="400" spans="4:4">
      <c r="D400" s="14"/>
    </row>
    <row r="401" spans="4:4">
      <c r="D401" s="14"/>
    </row>
    <row r="402" spans="4:4">
      <c r="D402" s="14"/>
    </row>
    <row r="403" spans="4:4">
      <c r="D403" s="14"/>
    </row>
    <row r="404" spans="4:4">
      <c r="D404" s="14"/>
    </row>
    <row r="405" spans="4:4">
      <c r="D405" s="14"/>
    </row>
    <row r="406" spans="4:4">
      <c r="D406" s="14"/>
    </row>
    <row r="407" spans="4:4">
      <c r="D407" s="14"/>
    </row>
    <row r="408" spans="4:4">
      <c r="D408" s="14"/>
    </row>
    <row r="409" spans="4:4">
      <c r="D409" s="14"/>
    </row>
    <row r="410" spans="4:4">
      <c r="D410" s="14"/>
    </row>
    <row r="411" spans="4:4">
      <c r="D411" s="14"/>
    </row>
    <row r="412" spans="4:4">
      <c r="D412" s="14"/>
    </row>
    <row r="413" spans="4:4">
      <c r="D413" s="14"/>
    </row>
    <row r="414" spans="4:4">
      <c r="D414" s="14"/>
    </row>
    <row r="415" spans="4:4">
      <c r="D415" s="14"/>
    </row>
    <row r="416" spans="4:4">
      <c r="D416" s="14"/>
    </row>
    <row r="417" spans="4:4">
      <c r="D417" s="14"/>
    </row>
    <row r="418" spans="4:4">
      <c r="D418" s="14"/>
    </row>
    <row r="419" spans="4:4">
      <c r="D419" s="14"/>
    </row>
    <row r="420" spans="4:4">
      <c r="D420" s="14"/>
    </row>
    <row r="421" spans="4:4">
      <c r="D421" s="14"/>
    </row>
    <row r="422" spans="4:4">
      <c r="D422" s="14"/>
    </row>
    <row r="423" spans="4:4">
      <c r="D423" s="14"/>
    </row>
    <row r="424" spans="4:4">
      <c r="D424" s="14"/>
    </row>
    <row r="425" spans="4:4">
      <c r="D425" s="14"/>
    </row>
    <row r="426" spans="4:4">
      <c r="D426" s="14"/>
    </row>
    <row r="427" spans="4:4">
      <c r="D427" s="14"/>
    </row>
    <row r="428" spans="4:4">
      <c r="D428" s="14"/>
    </row>
    <row r="429" spans="4:4">
      <c r="D429" s="14"/>
    </row>
    <row r="430" spans="4:4">
      <c r="D430" s="14"/>
    </row>
    <row r="431" spans="4:4">
      <c r="D431" s="14"/>
    </row>
    <row r="432" spans="4:4">
      <c r="D432" s="14"/>
    </row>
    <row r="433" spans="4:4">
      <c r="D433" s="14"/>
    </row>
    <row r="434" spans="4:4">
      <c r="D434" s="14"/>
    </row>
    <row r="435" spans="4:4">
      <c r="D435" s="14"/>
    </row>
    <row r="436" spans="4:4">
      <c r="D436" s="14"/>
    </row>
    <row r="437" spans="4:4">
      <c r="D437" s="14"/>
    </row>
    <row r="438" spans="4:4">
      <c r="D438" s="14"/>
    </row>
    <row r="439" spans="4:4">
      <c r="D439" s="14"/>
    </row>
    <row r="440" spans="4:4">
      <c r="D440" s="14"/>
    </row>
    <row r="441" spans="4:4">
      <c r="D441" s="14"/>
    </row>
    <row r="442" spans="4:4">
      <c r="D442" s="14"/>
    </row>
    <row r="443" spans="4:4">
      <c r="D443" s="14"/>
    </row>
    <row r="444" spans="4:4">
      <c r="D444" s="14"/>
    </row>
    <row r="445" spans="4:4">
      <c r="D445" s="14"/>
    </row>
    <row r="446" spans="4:4">
      <c r="D446" s="14"/>
    </row>
    <row r="447" spans="4:4">
      <c r="D447" s="14"/>
    </row>
    <row r="448" spans="4:4">
      <c r="D448" s="14"/>
    </row>
    <row r="449" spans="4:4">
      <c r="D449" s="14"/>
    </row>
    <row r="450" spans="4:4">
      <c r="D450" s="14"/>
    </row>
    <row r="451" spans="4:4">
      <c r="D451" s="14"/>
    </row>
    <row r="452" spans="4:4">
      <c r="D452" s="14"/>
    </row>
    <row r="453" spans="4:4">
      <c r="D453" s="14"/>
    </row>
    <row r="454" spans="4:4">
      <c r="D454" s="14"/>
    </row>
    <row r="455" spans="4:4">
      <c r="D455" s="14"/>
    </row>
    <row r="456" spans="4:4">
      <c r="D456" s="14"/>
    </row>
    <row r="457" spans="4:4">
      <c r="D457" s="14"/>
    </row>
    <row r="458" spans="4:4">
      <c r="D458" s="14"/>
    </row>
    <row r="459" spans="4:4">
      <c r="D459" s="14"/>
    </row>
    <row r="460" spans="4:4">
      <c r="D460" s="14"/>
    </row>
    <row r="461" spans="4:4">
      <c r="D461" s="14"/>
    </row>
    <row r="462" spans="4:4">
      <c r="D462" s="14"/>
    </row>
    <row r="463" spans="4:4">
      <c r="D463" s="14"/>
    </row>
    <row r="464" spans="4:4">
      <c r="D464" s="14"/>
    </row>
    <row r="465" spans="4:4">
      <c r="D465" s="14"/>
    </row>
    <row r="466" spans="4:4">
      <c r="D466" s="14"/>
    </row>
    <row r="467" spans="4:4">
      <c r="D467" s="14"/>
    </row>
    <row r="468" spans="4:4">
      <c r="D468" s="14"/>
    </row>
    <row r="469" spans="4:4">
      <c r="D469" s="14"/>
    </row>
    <row r="470" spans="4:4">
      <c r="D470" s="14"/>
    </row>
    <row r="471" spans="4:4">
      <c r="D471" s="14"/>
    </row>
    <row r="472" spans="4:4">
      <c r="D472" s="14"/>
    </row>
    <row r="473" spans="4:4">
      <c r="D473" s="14"/>
    </row>
    <row r="474" spans="4:4">
      <c r="D474" s="14"/>
    </row>
    <row r="475" spans="4:4">
      <c r="D475" s="14"/>
    </row>
    <row r="476" spans="4:4">
      <c r="D476" s="14"/>
    </row>
    <row r="477" spans="4:4">
      <c r="D477" s="14"/>
    </row>
    <row r="478" spans="4:4">
      <c r="D478" s="14"/>
    </row>
    <row r="479" spans="4:4">
      <c r="D479" s="14"/>
    </row>
    <row r="480" spans="4:4">
      <c r="D480" s="14"/>
    </row>
    <row r="481" spans="4:4">
      <c r="D481" s="14"/>
    </row>
    <row r="482" spans="4:4">
      <c r="D482" s="14"/>
    </row>
    <row r="483" spans="4:4">
      <c r="D483" s="14"/>
    </row>
    <row r="484" spans="4:4">
      <c r="D484" s="14"/>
    </row>
    <row r="485" spans="4:4">
      <c r="D485" s="14"/>
    </row>
    <row r="486" spans="4:4">
      <c r="D486" s="14"/>
    </row>
    <row r="487" spans="4:4">
      <c r="D487" s="14"/>
    </row>
    <row r="488" spans="4:4">
      <c r="D488" s="14"/>
    </row>
    <row r="489" spans="4:4">
      <c r="D489" s="14"/>
    </row>
    <row r="490" spans="4:4">
      <c r="D490" s="14"/>
    </row>
    <row r="491" spans="4:4">
      <c r="D491" s="14"/>
    </row>
    <row r="492" spans="4:4">
      <c r="D492" s="14"/>
    </row>
    <row r="493" spans="4:4">
      <c r="D493" s="14"/>
    </row>
    <row r="494" spans="4:4">
      <c r="D494" s="14"/>
    </row>
    <row r="495" spans="4:4">
      <c r="D495" s="14"/>
    </row>
    <row r="496" spans="4:4">
      <c r="D496" s="14"/>
    </row>
    <row r="497" spans="4:4">
      <c r="D497" s="14"/>
    </row>
    <row r="498" spans="4:4">
      <c r="D498" s="14"/>
    </row>
    <row r="499" spans="4:4">
      <c r="D499" s="14"/>
    </row>
    <row r="500" spans="4:4">
      <c r="D500" s="14"/>
    </row>
    <row r="501" spans="4:4">
      <c r="D501" s="14"/>
    </row>
    <row r="502" spans="4:4">
      <c r="D502" s="14"/>
    </row>
    <row r="503" spans="4:4">
      <c r="D503" s="14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8"/>
  <sheetViews>
    <sheetView rightToLeft="1" tabSelected="1" workbookViewId="0">
      <selection activeCell="B15" sqref="B15"/>
    </sheetView>
  </sheetViews>
  <sheetFormatPr defaultColWidth="9.140625" defaultRowHeight="18"/>
  <cols>
    <col min="1" max="1" width="6.28515625" style="14" customWidth="1"/>
    <col min="2" max="2" width="38.7109375" style="13" customWidth="1"/>
    <col min="3" max="4" width="10.7109375" style="13" customWidth="1"/>
    <col min="5" max="7" width="10.7109375" style="14" customWidth="1"/>
    <col min="8" max="8" width="12.85546875" style="14" customWidth="1"/>
    <col min="9" max="10" width="10.7109375" style="14" customWidth="1"/>
    <col min="11" max="11" width="13.85546875" style="14" customWidth="1"/>
    <col min="12" max="12" width="14.7109375" style="14" customWidth="1"/>
    <col min="13" max="13" width="11.7109375" style="14" customWidth="1"/>
    <col min="14" max="14" width="14.7109375" style="14" customWidth="1"/>
    <col min="15" max="15" width="10.7109375" style="14" customWidth="1"/>
    <col min="16" max="16" width="16.140625" style="14" customWidth="1"/>
    <col min="17" max="17" width="11.7109375" style="14" customWidth="1"/>
    <col min="18" max="18" width="13.140625" style="14" customWidth="1"/>
    <col min="19" max="19" width="7.7109375" style="14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60">
      <c r="B1" s="2" t="s">
        <v>0</v>
      </c>
      <c r="C1" s="2" t="s">
        <v>195</v>
      </c>
    </row>
    <row r="2" spans="2:60">
      <c r="B2" s="2" t="s">
        <v>1</v>
      </c>
      <c r="C2" s="2"/>
    </row>
    <row r="3" spans="2:60">
      <c r="B3" s="2" t="s">
        <v>2</v>
      </c>
      <c r="C3" s="2" t="s">
        <v>196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110" t="s">
        <v>144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2"/>
    </row>
    <row r="8" spans="2:60" s="17" customFormat="1" ht="63">
      <c r="B8" s="4" t="s">
        <v>94</v>
      </c>
      <c r="C8" s="26" t="s">
        <v>145</v>
      </c>
      <c r="D8" s="26" t="s">
        <v>47</v>
      </c>
      <c r="E8" s="27" t="s">
        <v>48</v>
      </c>
      <c r="F8" s="27" t="s">
        <v>49</v>
      </c>
      <c r="G8" s="27" t="s">
        <v>69</v>
      </c>
      <c r="H8" s="27" t="s">
        <v>50</v>
      </c>
      <c r="I8" s="26" t="s">
        <v>70</v>
      </c>
      <c r="J8" s="26" t="s">
        <v>194</v>
      </c>
      <c r="K8" s="26" t="s">
        <v>51</v>
      </c>
      <c r="L8" s="16" t="s">
        <v>146</v>
      </c>
      <c r="M8" s="27" t="s">
        <v>53</v>
      </c>
      <c r="N8" s="26" t="s">
        <v>185</v>
      </c>
      <c r="O8" s="26" t="s">
        <v>186</v>
      </c>
      <c r="P8" s="26" t="s">
        <v>5</v>
      </c>
      <c r="Q8" s="26" t="s">
        <v>55</v>
      </c>
      <c r="R8" s="34" t="s">
        <v>181</v>
      </c>
      <c r="S8" s="14"/>
      <c r="T8" s="14"/>
      <c r="U8" s="14"/>
      <c r="V8" s="14"/>
      <c r="BG8" s="17" t="s">
        <v>147</v>
      </c>
      <c r="BH8" s="17" t="s">
        <v>100</v>
      </c>
    </row>
    <row r="9" spans="2:60" s="17" customFormat="1" ht="24" customHeight="1">
      <c r="B9" s="18"/>
      <c r="C9" s="47"/>
      <c r="D9" s="19"/>
      <c r="E9" s="19"/>
      <c r="F9" s="19"/>
      <c r="G9" s="19" t="s">
        <v>72</v>
      </c>
      <c r="H9" s="19"/>
      <c r="I9" s="19" t="s">
        <v>73</v>
      </c>
      <c r="J9" s="19"/>
      <c r="K9" s="19"/>
      <c r="L9" s="19" t="s">
        <v>7</v>
      </c>
      <c r="M9" s="19" t="s">
        <v>7</v>
      </c>
      <c r="N9" s="19" t="s">
        <v>182</v>
      </c>
      <c r="O9" s="19"/>
      <c r="P9" s="19" t="s">
        <v>183</v>
      </c>
      <c r="Q9" s="29" t="s">
        <v>7</v>
      </c>
      <c r="R9" s="43" t="s">
        <v>7</v>
      </c>
      <c r="S9" s="14"/>
      <c r="T9" s="14"/>
      <c r="U9" s="14"/>
      <c r="V9" s="14"/>
      <c r="BG9" s="17" t="s">
        <v>148</v>
      </c>
      <c r="BH9" s="17" t="s">
        <v>104</v>
      </c>
    </row>
    <row r="10" spans="2:60" s="21" customFormat="1" ht="18" customHeight="1">
      <c r="B10" s="20"/>
      <c r="C10" s="16" t="s">
        <v>8</v>
      </c>
      <c r="D10" s="16" t="s">
        <v>9</v>
      </c>
      <c r="E10" s="16" t="s">
        <v>57</v>
      </c>
      <c r="F10" s="16" t="s">
        <v>58</v>
      </c>
      <c r="G10" s="6" t="s">
        <v>59</v>
      </c>
      <c r="H10" s="6" t="s">
        <v>60</v>
      </c>
      <c r="I10" s="6" t="s">
        <v>61</v>
      </c>
      <c r="J10" s="6"/>
      <c r="K10" s="6" t="s">
        <v>62</v>
      </c>
      <c r="L10" s="6" t="s">
        <v>63</v>
      </c>
      <c r="M10" s="6" t="s">
        <v>64</v>
      </c>
      <c r="N10" s="32" t="s">
        <v>74</v>
      </c>
      <c r="O10" s="32" t="s">
        <v>75</v>
      </c>
      <c r="P10" s="32" t="s">
        <v>76</v>
      </c>
      <c r="Q10" s="32" t="s">
        <v>77</v>
      </c>
      <c r="R10" s="32" t="s">
        <v>78</v>
      </c>
      <c r="S10" s="14"/>
      <c r="T10" s="14"/>
      <c r="U10" s="14"/>
      <c r="V10" s="14"/>
      <c r="BG10" s="21" t="s">
        <v>149</v>
      </c>
      <c r="BH10" s="21" t="s">
        <v>108</v>
      </c>
    </row>
    <row r="11" spans="2:60" s="21" customFormat="1" ht="18" customHeight="1">
      <c r="B11" s="22" t="s">
        <v>150</v>
      </c>
      <c r="C11" s="16"/>
      <c r="D11" s="16"/>
      <c r="E11" s="16"/>
      <c r="F11" s="16"/>
      <c r="G11" s="16"/>
      <c r="H11" s="16"/>
      <c r="I11" s="73">
        <v>3.49</v>
      </c>
      <c r="J11" s="16"/>
      <c r="K11" s="16"/>
      <c r="L11" s="16"/>
      <c r="M11" s="74">
        <v>1.0200000000000001E-2</v>
      </c>
      <c r="N11" s="73">
        <v>315099117.96600002</v>
      </c>
      <c r="O11" s="6"/>
      <c r="P11" s="73">
        <v>340875.46327664226</v>
      </c>
      <c r="Q11" s="74">
        <v>1</v>
      </c>
      <c r="R11" s="74">
        <v>1.43E-2</v>
      </c>
      <c r="S11" s="14"/>
      <c r="T11" s="14"/>
      <c r="U11" s="14"/>
      <c r="V11" s="14"/>
      <c r="BG11" s="14" t="s">
        <v>121</v>
      </c>
      <c r="BH11" s="21" t="s">
        <v>111</v>
      </c>
    </row>
    <row r="12" spans="2:60">
      <c r="B12" s="77" t="s">
        <v>203</v>
      </c>
      <c r="I12" s="79">
        <v>3.49</v>
      </c>
      <c r="M12" s="78">
        <v>1.0200000000000001E-2</v>
      </c>
      <c r="N12" s="79">
        <v>315099117.96600002</v>
      </c>
      <c r="P12" s="79">
        <v>340875.46327664226</v>
      </c>
      <c r="Q12" s="78">
        <v>1</v>
      </c>
      <c r="R12" s="78">
        <v>1.43E-2</v>
      </c>
    </row>
    <row r="13" spans="2:60">
      <c r="B13" s="77" t="s">
        <v>3549</v>
      </c>
      <c r="I13" s="79">
        <v>4.0599999999999996</v>
      </c>
      <c r="M13" s="78">
        <v>0</v>
      </c>
      <c r="N13" s="79">
        <v>256807993.396</v>
      </c>
      <c r="P13" s="79">
        <v>276643.70683997165</v>
      </c>
      <c r="Q13" s="78">
        <v>0.81159999999999999</v>
      </c>
      <c r="R13" s="78">
        <v>1.1599999999999999E-2</v>
      </c>
    </row>
    <row r="14" spans="2:60">
      <c r="B14" s="82" t="s">
        <v>3629</v>
      </c>
      <c r="C14" t="s">
        <v>3550</v>
      </c>
      <c r="D14" t="s">
        <v>3551</v>
      </c>
      <c r="F14" t="s">
        <v>1764</v>
      </c>
      <c r="G14" t="s">
        <v>3380</v>
      </c>
      <c r="H14" t="s">
        <v>3552</v>
      </c>
      <c r="I14" s="75">
        <v>3.79</v>
      </c>
      <c r="J14" t="s">
        <v>3553</v>
      </c>
      <c r="K14" t="s">
        <v>100</v>
      </c>
      <c r="L14" s="76">
        <v>0</v>
      </c>
      <c r="M14" s="76">
        <v>0</v>
      </c>
      <c r="N14" s="75">
        <v>256410121.083</v>
      </c>
      <c r="O14" s="75">
        <v>107.73276377811769</v>
      </c>
      <c r="P14" s="75">
        <v>276237.71004953393</v>
      </c>
      <c r="Q14" s="76">
        <v>1.6400000000000001E-2</v>
      </c>
      <c r="R14" s="76">
        <v>2.0000000000000001E-4</v>
      </c>
    </row>
    <row r="15" spans="2:60">
      <c r="B15" s="82" t="s">
        <v>3630</v>
      </c>
      <c r="C15" t="s">
        <v>3550</v>
      </c>
      <c r="D15" t="s">
        <v>3554</v>
      </c>
      <c r="F15" t="s">
        <v>1764</v>
      </c>
      <c r="G15" t="s">
        <v>3380</v>
      </c>
      <c r="H15" t="s">
        <v>3552</v>
      </c>
      <c r="I15" s="75">
        <v>1.64</v>
      </c>
      <c r="J15" t="s">
        <v>3553</v>
      </c>
      <c r="K15" t="s">
        <v>100</v>
      </c>
      <c r="L15" s="76">
        <v>0</v>
      </c>
      <c r="M15" s="76">
        <v>0</v>
      </c>
      <c r="N15" s="75">
        <v>397872.31299999997</v>
      </c>
      <c r="O15" s="75">
        <v>102.04198110104008</v>
      </c>
      <c r="P15" s="75">
        <v>405.99679043773102</v>
      </c>
      <c r="Q15" s="76">
        <v>1E-4</v>
      </c>
      <c r="R15" s="76">
        <v>0</v>
      </c>
    </row>
    <row r="16" spans="2:60">
      <c r="B16" s="77" t="s">
        <v>3555</v>
      </c>
      <c r="I16" s="79">
        <v>0</v>
      </c>
      <c r="M16" s="78">
        <v>0</v>
      </c>
      <c r="N16" s="79">
        <v>0</v>
      </c>
      <c r="P16" s="79">
        <v>0</v>
      </c>
      <c r="Q16" s="78">
        <v>0</v>
      </c>
      <c r="R16" s="78">
        <v>0</v>
      </c>
    </row>
    <row r="17" spans="2:18">
      <c r="B17" t="s">
        <v>217</v>
      </c>
      <c r="D17" t="s">
        <v>217</v>
      </c>
      <c r="F17" t="s">
        <v>217</v>
      </c>
      <c r="I17" s="75">
        <v>0</v>
      </c>
      <c r="J17" t="s">
        <v>217</v>
      </c>
      <c r="K17" t="s">
        <v>217</v>
      </c>
      <c r="L17" s="76">
        <v>0</v>
      </c>
      <c r="M17" s="76">
        <v>0</v>
      </c>
      <c r="N17" s="75">
        <v>0</v>
      </c>
      <c r="O17" s="75">
        <v>0</v>
      </c>
      <c r="P17" s="75">
        <v>0</v>
      </c>
      <c r="Q17" s="76">
        <v>0</v>
      </c>
      <c r="R17" s="76">
        <v>0</v>
      </c>
    </row>
    <row r="18" spans="2:18">
      <c r="B18" s="77" t="s">
        <v>3556</v>
      </c>
      <c r="I18" s="79">
        <v>0</v>
      </c>
      <c r="M18" s="78">
        <v>0</v>
      </c>
      <c r="N18" s="79">
        <v>0</v>
      </c>
      <c r="P18" s="79">
        <v>0</v>
      </c>
      <c r="Q18" s="78">
        <v>0</v>
      </c>
      <c r="R18" s="78">
        <v>0</v>
      </c>
    </row>
    <row r="19" spans="2:18">
      <c r="B19" t="s">
        <v>217</v>
      </c>
      <c r="D19" t="s">
        <v>217</v>
      </c>
      <c r="F19" t="s">
        <v>217</v>
      </c>
      <c r="I19" s="75">
        <v>0</v>
      </c>
      <c r="J19" t="s">
        <v>217</v>
      </c>
      <c r="K19" t="s">
        <v>217</v>
      </c>
      <c r="L19" s="76">
        <v>0</v>
      </c>
      <c r="M19" s="76">
        <v>0</v>
      </c>
      <c r="N19" s="75">
        <v>0</v>
      </c>
      <c r="O19" s="75">
        <v>0</v>
      </c>
      <c r="P19" s="75">
        <v>0</v>
      </c>
      <c r="Q19" s="76">
        <v>0</v>
      </c>
      <c r="R19" s="76">
        <v>0</v>
      </c>
    </row>
    <row r="20" spans="2:18">
      <c r="B20" s="77" t="s">
        <v>3557</v>
      </c>
      <c r="I20" s="79">
        <v>0.43</v>
      </c>
      <c r="M20" s="78">
        <v>3.8600000000000002E-2</v>
      </c>
      <c r="N20" s="79">
        <v>34352408.109999999</v>
      </c>
      <c r="P20" s="79">
        <v>41312.2432906506</v>
      </c>
      <c r="Q20" s="78">
        <v>0.1212</v>
      </c>
      <c r="R20" s="78">
        <v>1.6999999999999999E-3</v>
      </c>
    </row>
    <row r="21" spans="2:18">
      <c r="B21" t="s">
        <v>3558</v>
      </c>
      <c r="C21" t="s">
        <v>3550</v>
      </c>
      <c r="D21" t="s">
        <v>3559</v>
      </c>
      <c r="E21" t="s">
        <v>3341</v>
      </c>
      <c r="F21" t="s">
        <v>3560</v>
      </c>
      <c r="G21" t="s">
        <v>3561</v>
      </c>
      <c r="H21" t="s">
        <v>3552</v>
      </c>
      <c r="J21" t="s">
        <v>1471</v>
      </c>
      <c r="K21" t="s">
        <v>100</v>
      </c>
      <c r="L21" s="76">
        <v>0</v>
      </c>
      <c r="M21" s="76">
        <v>0</v>
      </c>
      <c r="N21" s="75">
        <v>2550000</v>
      </c>
      <c r="O21" s="75">
        <v>340.392157</v>
      </c>
      <c r="P21" s="75">
        <v>8680.0000034999994</v>
      </c>
      <c r="Q21" s="76">
        <v>2.5499999999999998E-2</v>
      </c>
      <c r="R21" s="76">
        <v>4.0000000000000002E-4</v>
      </c>
    </row>
    <row r="22" spans="2:18">
      <c r="B22" t="s">
        <v>3562</v>
      </c>
      <c r="C22" t="s">
        <v>3550</v>
      </c>
      <c r="D22" t="s">
        <v>3563</v>
      </c>
      <c r="E22" t="s">
        <v>3341</v>
      </c>
      <c r="F22" t="s">
        <v>3560</v>
      </c>
      <c r="G22" t="s">
        <v>3564</v>
      </c>
      <c r="H22" t="s">
        <v>3552</v>
      </c>
      <c r="I22" s="75">
        <v>0.96</v>
      </c>
      <c r="J22" t="s">
        <v>1471</v>
      </c>
      <c r="K22" t="s">
        <v>100</v>
      </c>
      <c r="L22" s="76">
        <v>7.0000000000000007E-2</v>
      </c>
      <c r="M22" s="76">
        <v>6.2600000000000003E-2</v>
      </c>
      <c r="N22" s="75">
        <v>16583215.109999999</v>
      </c>
      <c r="O22" s="75">
        <v>102.51697299999998</v>
      </c>
      <c r="P22" s="75">
        <v>17000.610156850598</v>
      </c>
      <c r="Q22" s="76">
        <v>4.99E-2</v>
      </c>
      <c r="R22" s="76">
        <v>6.9999999999999999E-4</v>
      </c>
    </row>
    <row r="23" spans="2:18">
      <c r="B23" t="s">
        <v>3565</v>
      </c>
      <c r="C23" t="s">
        <v>3550</v>
      </c>
      <c r="D23" t="s">
        <v>3566</v>
      </c>
      <c r="E23" t="s">
        <v>3567</v>
      </c>
      <c r="F23" t="s">
        <v>217</v>
      </c>
      <c r="G23" t="s">
        <v>3568</v>
      </c>
      <c r="H23" t="s">
        <v>218</v>
      </c>
      <c r="I23" s="75">
        <v>0.08</v>
      </c>
      <c r="J23" t="s">
        <v>823</v>
      </c>
      <c r="K23" t="s">
        <v>100</v>
      </c>
      <c r="L23" s="76">
        <v>7.0000000000000007E-2</v>
      </c>
      <c r="M23" s="76">
        <v>3.39E-2</v>
      </c>
      <c r="N23" s="75">
        <v>15219193</v>
      </c>
      <c r="O23" s="75">
        <v>102.71</v>
      </c>
      <c r="P23" s="75">
        <v>15631.633130300001</v>
      </c>
      <c r="Q23" s="76">
        <v>4.5900000000000003E-2</v>
      </c>
      <c r="R23" s="76">
        <v>6.9999999999999999E-4</v>
      </c>
    </row>
    <row r="24" spans="2:18">
      <c r="B24" s="77" t="s">
        <v>3569</v>
      </c>
      <c r="I24" s="79">
        <v>0</v>
      </c>
      <c r="M24" s="78">
        <v>0</v>
      </c>
      <c r="N24" s="79">
        <v>0</v>
      </c>
      <c r="P24" s="79">
        <v>0</v>
      </c>
      <c r="Q24" s="78">
        <v>0</v>
      </c>
      <c r="R24" s="78">
        <v>0</v>
      </c>
    </row>
    <row r="25" spans="2:18">
      <c r="B25" t="s">
        <v>217</v>
      </c>
      <c r="D25" t="s">
        <v>217</v>
      </c>
      <c r="F25" t="s">
        <v>217</v>
      </c>
      <c r="I25" s="75">
        <v>0</v>
      </c>
      <c r="J25" t="s">
        <v>217</v>
      </c>
      <c r="K25" t="s">
        <v>217</v>
      </c>
      <c r="L25" s="76">
        <v>0</v>
      </c>
      <c r="M25" s="76">
        <v>0</v>
      </c>
      <c r="N25" s="75">
        <v>0</v>
      </c>
      <c r="O25" s="75">
        <v>0</v>
      </c>
      <c r="P25" s="75">
        <v>0</v>
      </c>
      <c r="Q25" s="76">
        <v>0</v>
      </c>
      <c r="R25" s="76">
        <v>0</v>
      </c>
    </row>
    <row r="26" spans="2:18">
      <c r="B26" s="77" t="s">
        <v>3570</v>
      </c>
      <c r="I26" s="79">
        <v>0</v>
      </c>
      <c r="M26" s="78">
        <v>0</v>
      </c>
      <c r="N26" s="79">
        <v>0</v>
      </c>
      <c r="P26" s="79">
        <v>0</v>
      </c>
      <c r="Q26" s="78">
        <v>0</v>
      </c>
      <c r="R26" s="78">
        <v>0</v>
      </c>
    </row>
    <row r="27" spans="2:18">
      <c r="B27" s="77" t="s">
        <v>3571</v>
      </c>
      <c r="I27" s="79">
        <v>0</v>
      </c>
      <c r="M27" s="78">
        <v>0</v>
      </c>
      <c r="N27" s="79">
        <v>0</v>
      </c>
      <c r="P27" s="79">
        <v>0</v>
      </c>
      <c r="Q27" s="78">
        <v>0</v>
      </c>
      <c r="R27" s="78">
        <v>0</v>
      </c>
    </row>
    <row r="28" spans="2:18">
      <c r="B28" t="s">
        <v>217</v>
      </c>
      <c r="D28" t="s">
        <v>217</v>
      </c>
      <c r="F28" t="s">
        <v>217</v>
      </c>
      <c r="I28" s="75">
        <v>0</v>
      </c>
      <c r="J28" t="s">
        <v>217</v>
      </c>
      <c r="K28" t="s">
        <v>217</v>
      </c>
      <c r="L28" s="76">
        <v>0</v>
      </c>
      <c r="M28" s="76">
        <v>0</v>
      </c>
      <c r="N28" s="75">
        <v>0</v>
      </c>
      <c r="O28" s="75">
        <v>0</v>
      </c>
      <c r="P28" s="75">
        <v>0</v>
      </c>
      <c r="Q28" s="76">
        <v>0</v>
      </c>
      <c r="R28" s="76">
        <v>0</v>
      </c>
    </row>
    <row r="29" spans="2:18">
      <c r="B29" s="77" t="s">
        <v>3572</v>
      </c>
      <c r="I29" s="79">
        <v>0</v>
      </c>
      <c r="M29" s="78">
        <v>0</v>
      </c>
      <c r="N29" s="79">
        <v>0</v>
      </c>
      <c r="P29" s="79">
        <v>0</v>
      </c>
      <c r="Q29" s="78">
        <v>0</v>
      </c>
      <c r="R29" s="78">
        <v>0</v>
      </c>
    </row>
    <row r="30" spans="2:18">
      <c r="B30" t="s">
        <v>217</v>
      </c>
      <c r="D30" t="s">
        <v>217</v>
      </c>
      <c r="F30" t="s">
        <v>217</v>
      </c>
      <c r="I30" s="75">
        <v>0</v>
      </c>
      <c r="J30" t="s">
        <v>217</v>
      </c>
      <c r="K30" t="s">
        <v>217</v>
      </c>
      <c r="L30" s="76">
        <v>0</v>
      </c>
      <c r="M30" s="76">
        <v>0</v>
      </c>
      <c r="N30" s="75">
        <v>0</v>
      </c>
      <c r="O30" s="75">
        <v>0</v>
      </c>
      <c r="P30" s="75">
        <v>0</v>
      </c>
      <c r="Q30" s="76">
        <v>0</v>
      </c>
      <c r="R30" s="76">
        <v>0</v>
      </c>
    </row>
    <row r="31" spans="2:18">
      <c r="B31" s="77" t="s">
        <v>3573</v>
      </c>
      <c r="I31" s="79">
        <v>0</v>
      </c>
      <c r="M31" s="78">
        <v>0</v>
      </c>
      <c r="N31" s="79">
        <v>0</v>
      </c>
      <c r="P31" s="79">
        <v>0</v>
      </c>
      <c r="Q31" s="78">
        <v>0</v>
      </c>
      <c r="R31" s="78">
        <v>0</v>
      </c>
    </row>
    <row r="32" spans="2:18">
      <c r="B32" t="s">
        <v>217</v>
      </c>
      <c r="D32" t="s">
        <v>217</v>
      </c>
      <c r="F32" t="s">
        <v>217</v>
      </c>
      <c r="I32" s="75">
        <v>0</v>
      </c>
      <c r="J32" t="s">
        <v>217</v>
      </c>
      <c r="K32" t="s">
        <v>217</v>
      </c>
      <c r="L32" s="76">
        <v>0</v>
      </c>
      <c r="M32" s="76">
        <v>0</v>
      </c>
      <c r="N32" s="75">
        <v>0</v>
      </c>
      <c r="O32" s="75">
        <v>0</v>
      </c>
      <c r="P32" s="75">
        <v>0</v>
      </c>
      <c r="Q32" s="76">
        <v>0</v>
      </c>
      <c r="R32" s="76">
        <v>0</v>
      </c>
    </row>
    <row r="33" spans="2:18">
      <c r="B33" s="77" t="s">
        <v>3574</v>
      </c>
      <c r="I33" s="79">
        <v>2.14</v>
      </c>
      <c r="M33" s="78">
        <v>8.1600000000000006E-2</v>
      </c>
      <c r="N33" s="79">
        <v>23938716.460000001</v>
      </c>
      <c r="P33" s="79">
        <v>22919.513146019999</v>
      </c>
      <c r="Q33" s="78">
        <v>6.7199999999999996E-2</v>
      </c>
      <c r="R33" s="78">
        <v>1E-3</v>
      </c>
    </row>
    <row r="34" spans="2:18">
      <c r="B34" t="s">
        <v>3575</v>
      </c>
      <c r="C34" t="s">
        <v>3550</v>
      </c>
      <c r="D34" t="s">
        <v>3576</v>
      </c>
      <c r="E34" t="s">
        <v>3276</v>
      </c>
      <c r="F34" t="s">
        <v>749</v>
      </c>
      <c r="G34" t="s">
        <v>3577</v>
      </c>
      <c r="H34" t="s">
        <v>148</v>
      </c>
      <c r="I34" s="75">
        <v>1.93</v>
      </c>
      <c r="J34" t="s">
        <v>1013</v>
      </c>
      <c r="K34" t="s">
        <v>100</v>
      </c>
      <c r="L34" s="76">
        <v>5.1799999999999999E-2</v>
      </c>
      <c r="M34" s="76">
        <v>8.6400000000000005E-2</v>
      </c>
      <c r="N34" s="75">
        <v>20000000</v>
      </c>
      <c r="O34" s="75">
        <v>95.16</v>
      </c>
      <c r="P34" s="75">
        <v>19032</v>
      </c>
      <c r="Q34" s="76">
        <v>5.5800000000000002E-2</v>
      </c>
      <c r="R34" s="76">
        <v>8.0000000000000004E-4</v>
      </c>
    </row>
    <row r="35" spans="2:18">
      <c r="B35" t="s">
        <v>3578</v>
      </c>
      <c r="C35" t="s">
        <v>3550</v>
      </c>
      <c r="D35" t="s">
        <v>3579</v>
      </c>
      <c r="E35" t="s">
        <v>3333</v>
      </c>
      <c r="F35" t="s">
        <v>217</v>
      </c>
      <c r="G35" t="s">
        <v>3580</v>
      </c>
      <c r="H35" t="s">
        <v>218</v>
      </c>
      <c r="I35" s="75">
        <v>3.17</v>
      </c>
      <c r="J35" t="s">
        <v>470</v>
      </c>
      <c r="K35" t="s">
        <v>100</v>
      </c>
      <c r="L35" s="76">
        <v>5.2999999999999999E-2</v>
      </c>
      <c r="M35" s="76">
        <v>5.8400000000000001E-2</v>
      </c>
      <c r="N35" s="75">
        <v>3938716.46</v>
      </c>
      <c r="O35" s="75">
        <v>98.7</v>
      </c>
      <c r="P35" s="75">
        <v>3887.51314602</v>
      </c>
      <c r="Q35" s="76">
        <v>1.14E-2</v>
      </c>
      <c r="R35" s="76">
        <v>2.0000000000000001E-4</v>
      </c>
    </row>
    <row r="36" spans="2:18">
      <c r="B36" s="77" t="s">
        <v>262</v>
      </c>
      <c r="I36" s="79">
        <v>0</v>
      </c>
      <c r="M36" s="78">
        <v>0</v>
      </c>
      <c r="N36" s="79">
        <v>0</v>
      </c>
      <c r="P36" s="79">
        <v>0</v>
      </c>
      <c r="Q36" s="78">
        <v>0</v>
      </c>
      <c r="R36" s="78">
        <v>0</v>
      </c>
    </row>
    <row r="37" spans="2:18">
      <c r="B37" s="77" t="s">
        <v>3581</v>
      </c>
      <c r="I37" s="79">
        <v>0</v>
      </c>
      <c r="M37" s="78">
        <v>0</v>
      </c>
      <c r="N37" s="79">
        <v>0</v>
      </c>
      <c r="P37" s="79">
        <v>0</v>
      </c>
      <c r="Q37" s="78">
        <v>0</v>
      </c>
      <c r="R37" s="78">
        <v>0</v>
      </c>
    </row>
    <row r="38" spans="2:18">
      <c r="B38" t="s">
        <v>217</v>
      </c>
      <c r="D38" t="s">
        <v>217</v>
      </c>
      <c r="F38" t="s">
        <v>217</v>
      </c>
      <c r="I38" s="75">
        <v>0</v>
      </c>
      <c r="J38" t="s">
        <v>217</v>
      </c>
      <c r="K38" t="s">
        <v>217</v>
      </c>
      <c r="L38" s="76">
        <v>0</v>
      </c>
      <c r="M38" s="76">
        <v>0</v>
      </c>
      <c r="N38" s="75">
        <v>0</v>
      </c>
      <c r="O38" s="75">
        <v>0</v>
      </c>
      <c r="P38" s="75">
        <v>0</v>
      </c>
      <c r="Q38" s="76">
        <v>0</v>
      </c>
      <c r="R38" s="76">
        <v>0</v>
      </c>
    </row>
    <row r="39" spans="2:18">
      <c r="B39" s="77" t="s">
        <v>3556</v>
      </c>
      <c r="I39" s="79">
        <v>0</v>
      </c>
      <c r="M39" s="78">
        <v>0</v>
      </c>
      <c r="N39" s="79">
        <v>0</v>
      </c>
      <c r="P39" s="79">
        <v>0</v>
      </c>
      <c r="Q39" s="78">
        <v>0</v>
      </c>
      <c r="R39" s="78">
        <v>0</v>
      </c>
    </row>
    <row r="40" spans="2:18">
      <c r="B40" t="s">
        <v>217</v>
      </c>
      <c r="D40" t="s">
        <v>217</v>
      </c>
      <c r="F40" t="s">
        <v>217</v>
      </c>
      <c r="I40" s="75">
        <v>0</v>
      </c>
      <c r="J40" t="s">
        <v>217</v>
      </c>
      <c r="K40" t="s">
        <v>217</v>
      </c>
      <c r="L40" s="76">
        <v>0</v>
      </c>
      <c r="M40" s="76">
        <v>0</v>
      </c>
      <c r="N40" s="75">
        <v>0</v>
      </c>
      <c r="O40" s="75">
        <v>0</v>
      </c>
      <c r="P40" s="75">
        <v>0</v>
      </c>
      <c r="Q40" s="76">
        <v>0</v>
      </c>
      <c r="R40" s="76">
        <v>0</v>
      </c>
    </row>
    <row r="41" spans="2:18">
      <c r="B41" s="77" t="s">
        <v>3557</v>
      </c>
      <c r="I41" s="79">
        <v>0</v>
      </c>
      <c r="M41" s="78">
        <v>0</v>
      </c>
      <c r="N41" s="79">
        <v>0</v>
      </c>
      <c r="P41" s="79">
        <v>0</v>
      </c>
      <c r="Q41" s="78">
        <v>0</v>
      </c>
      <c r="R41" s="78">
        <v>0</v>
      </c>
    </row>
    <row r="42" spans="2:18">
      <c r="B42" t="s">
        <v>217</v>
      </c>
      <c r="D42" t="s">
        <v>217</v>
      </c>
      <c r="F42" t="s">
        <v>217</v>
      </c>
      <c r="I42" s="75">
        <v>0</v>
      </c>
      <c r="J42" t="s">
        <v>217</v>
      </c>
      <c r="K42" t="s">
        <v>217</v>
      </c>
      <c r="L42" s="76">
        <v>0</v>
      </c>
      <c r="M42" s="76">
        <v>0</v>
      </c>
      <c r="N42" s="75">
        <v>0</v>
      </c>
      <c r="O42" s="75">
        <v>0</v>
      </c>
      <c r="P42" s="75">
        <v>0</v>
      </c>
      <c r="Q42" s="76">
        <v>0</v>
      </c>
      <c r="R42" s="76">
        <v>0</v>
      </c>
    </row>
    <row r="43" spans="2:18">
      <c r="B43" s="77" t="s">
        <v>3574</v>
      </c>
      <c r="I43" s="79">
        <v>0</v>
      </c>
      <c r="M43" s="78">
        <v>0</v>
      </c>
      <c r="N43" s="79">
        <v>0</v>
      </c>
      <c r="P43" s="79">
        <v>0</v>
      </c>
      <c r="Q43" s="78">
        <v>0</v>
      </c>
      <c r="R43" s="78">
        <v>0</v>
      </c>
    </row>
    <row r="44" spans="2:18">
      <c r="B44" t="s">
        <v>217</v>
      </c>
      <c r="D44" t="s">
        <v>217</v>
      </c>
      <c r="F44" t="s">
        <v>217</v>
      </c>
      <c r="I44" s="75">
        <v>0</v>
      </c>
      <c r="J44" t="s">
        <v>217</v>
      </c>
      <c r="K44" t="s">
        <v>217</v>
      </c>
      <c r="L44" s="76">
        <v>0</v>
      </c>
      <c r="M44" s="76">
        <v>0</v>
      </c>
      <c r="N44" s="75">
        <v>0</v>
      </c>
      <c r="O44" s="75">
        <v>0</v>
      </c>
      <c r="P44" s="75">
        <v>0</v>
      </c>
      <c r="Q44" s="76">
        <v>0</v>
      </c>
      <c r="R44" s="76">
        <v>0</v>
      </c>
    </row>
    <row r="45" spans="2:18">
      <c r="B45" t="s">
        <v>264</v>
      </c>
    </row>
    <row r="46" spans="2:18">
      <c r="B46" t="s">
        <v>398</v>
      </c>
    </row>
    <row r="47" spans="2:18">
      <c r="B47" t="s">
        <v>399</v>
      </c>
    </row>
    <row r="48" spans="2:18">
      <c r="B48" t="s">
        <v>400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topLeftCell="A16" workbookViewId="0">
      <selection activeCell="B8" sqref="B8:O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4" width="10.7109375" style="13" customWidth="1"/>
    <col min="5" max="10" width="10.7109375" style="14" customWidth="1"/>
    <col min="11" max="12" width="14.7109375" style="14" customWidth="1"/>
    <col min="13" max="15" width="10.7109375" style="14" customWidth="1"/>
    <col min="16" max="16" width="7.5703125" style="14" customWidth="1"/>
    <col min="17" max="17" width="6.7109375" style="14" customWidth="1"/>
    <col min="18" max="18" width="7.7109375" style="14" customWidth="1"/>
    <col min="19" max="19" width="7.140625" style="14" customWidth="1"/>
    <col min="20" max="20" width="6" style="14" customWidth="1"/>
    <col min="21" max="21" width="7.85546875" style="14" customWidth="1"/>
    <col min="22" max="22" width="8.140625" style="14" customWidth="1"/>
    <col min="23" max="23" width="6.28515625" style="14" customWidth="1"/>
    <col min="24" max="24" width="8" style="14" customWidth="1"/>
    <col min="25" max="25" width="8.7109375" style="14" customWidth="1"/>
    <col min="26" max="26" width="10" style="14" customWidth="1"/>
    <col min="27" max="27" width="9.5703125" style="14" customWidth="1"/>
    <col min="28" max="28" width="6.140625" style="14" customWidth="1"/>
    <col min="29" max="30" width="5.7109375" style="14" customWidth="1"/>
    <col min="31" max="31" width="6.85546875" style="14" customWidth="1"/>
    <col min="32" max="32" width="6.42578125" style="14" customWidth="1"/>
    <col min="33" max="33" width="6.7109375" style="14" customWidth="1"/>
    <col min="34" max="34" width="7.28515625" style="14" customWidth="1"/>
    <col min="35" max="46" width="5.7109375" style="14" customWidth="1"/>
    <col min="47" max="16384" width="9.140625" style="14"/>
  </cols>
  <sheetData>
    <row r="1" spans="2:64">
      <c r="B1" s="2" t="s">
        <v>0</v>
      </c>
      <c r="C1" t="s">
        <v>195</v>
      </c>
    </row>
    <row r="2" spans="2:64">
      <c r="B2" s="2" t="s">
        <v>1</v>
      </c>
    </row>
    <row r="3" spans="2:64">
      <c r="B3" s="2" t="s">
        <v>2</v>
      </c>
      <c r="C3" t="s">
        <v>196</v>
      </c>
    </row>
    <row r="4" spans="2:64">
      <c r="B4" s="2" t="s">
        <v>3</v>
      </c>
    </row>
    <row r="5" spans="2:64">
      <c r="B5" s="2"/>
    </row>
    <row r="7" spans="2:64" ht="26.25" customHeight="1">
      <c r="B7" s="110" t="s">
        <v>151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2"/>
    </row>
    <row r="8" spans="2:64" s="17" customFormat="1" ht="63">
      <c r="B8" s="48" t="s">
        <v>94</v>
      </c>
      <c r="C8" s="49" t="s">
        <v>47</v>
      </c>
      <c r="D8" s="49" t="s">
        <v>48</v>
      </c>
      <c r="E8" s="49" t="s">
        <v>49</v>
      </c>
      <c r="F8" s="49" t="s">
        <v>50</v>
      </c>
      <c r="G8" s="49" t="s">
        <v>70</v>
      </c>
      <c r="H8" s="49" t="s">
        <v>51</v>
      </c>
      <c r="I8" s="49" t="s">
        <v>152</v>
      </c>
      <c r="J8" s="49" t="s">
        <v>53</v>
      </c>
      <c r="K8" s="49" t="s">
        <v>185</v>
      </c>
      <c r="L8" s="49" t="s">
        <v>186</v>
      </c>
      <c r="M8" s="49" t="s">
        <v>5</v>
      </c>
      <c r="N8" s="49" t="s">
        <v>55</v>
      </c>
      <c r="O8" s="50" t="s">
        <v>181</v>
      </c>
      <c r="P8" s="14"/>
      <c r="Q8" s="14"/>
      <c r="R8" s="14"/>
      <c r="S8" s="14"/>
      <c r="T8" s="14"/>
      <c r="U8" s="14"/>
    </row>
    <row r="9" spans="2:64" s="17" customFormat="1" ht="24.75" customHeight="1">
      <c r="B9" s="18"/>
      <c r="C9" s="29"/>
      <c r="D9" s="29"/>
      <c r="E9" s="29"/>
      <c r="F9" s="29"/>
      <c r="G9" s="29" t="s">
        <v>73</v>
      </c>
      <c r="H9" s="29"/>
      <c r="I9" s="29" t="s">
        <v>7</v>
      </c>
      <c r="J9" s="29" t="s">
        <v>7</v>
      </c>
      <c r="K9" s="29" t="s">
        <v>182</v>
      </c>
      <c r="L9" s="29"/>
      <c r="M9" s="29" t="s">
        <v>6</v>
      </c>
      <c r="N9" s="29" t="s">
        <v>7</v>
      </c>
      <c r="O9" s="43" t="s">
        <v>7</v>
      </c>
      <c r="P9" s="14"/>
      <c r="Q9" s="14"/>
      <c r="R9" s="14"/>
      <c r="S9" s="14"/>
      <c r="T9" s="14"/>
      <c r="U9" s="14"/>
    </row>
    <row r="10" spans="2:64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32" t="s">
        <v>75</v>
      </c>
      <c r="O10" s="32" t="s">
        <v>76</v>
      </c>
      <c r="P10" s="14"/>
      <c r="Q10" s="14"/>
      <c r="R10" s="14"/>
      <c r="S10" s="14"/>
      <c r="T10" s="14"/>
      <c r="U10" s="14"/>
    </row>
    <row r="11" spans="2:64" s="21" customFormat="1" ht="18" customHeight="1">
      <c r="B11" s="22" t="s">
        <v>153</v>
      </c>
      <c r="C11" s="6"/>
      <c r="D11" s="6"/>
      <c r="E11" s="6"/>
      <c r="F11" s="6"/>
      <c r="G11" s="6"/>
      <c r="H11" s="6"/>
      <c r="I11" s="6"/>
      <c r="J11" s="6"/>
      <c r="K11" s="73">
        <v>0</v>
      </c>
      <c r="L11" s="6"/>
      <c r="M11" s="73">
        <v>0</v>
      </c>
      <c r="N11" s="74">
        <v>0</v>
      </c>
      <c r="O11" s="74">
        <v>0</v>
      </c>
      <c r="P11" s="14"/>
      <c r="Q11" s="14"/>
      <c r="R11" s="14"/>
      <c r="S11" s="14"/>
      <c r="T11" s="14"/>
      <c r="U11" s="14"/>
      <c r="BL11" s="14"/>
    </row>
    <row r="12" spans="2:64">
      <c r="B12" s="77" t="s">
        <v>203</v>
      </c>
      <c r="G12" s="79">
        <v>0</v>
      </c>
      <c r="J12" s="78">
        <v>0</v>
      </c>
      <c r="K12" s="79">
        <v>0</v>
      </c>
      <c r="M12" s="79">
        <v>0</v>
      </c>
      <c r="N12" s="78">
        <v>0</v>
      </c>
      <c r="O12" s="78">
        <v>0</v>
      </c>
    </row>
    <row r="13" spans="2:64">
      <c r="B13" s="77" t="s">
        <v>3215</v>
      </c>
      <c r="G13" s="79">
        <v>0</v>
      </c>
      <c r="J13" s="78">
        <v>0</v>
      </c>
      <c r="K13" s="79">
        <v>0</v>
      </c>
      <c r="M13" s="79">
        <v>0</v>
      </c>
      <c r="N13" s="78">
        <v>0</v>
      </c>
      <c r="O13" s="78">
        <v>0</v>
      </c>
    </row>
    <row r="14" spans="2:64">
      <c r="B14" t="s">
        <v>217</v>
      </c>
      <c r="C14" t="s">
        <v>217</v>
      </c>
      <c r="E14" t="s">
        <v>217</v>
      </c>
      <c r="G14" s="75">
        <v>0</v>
      </c>
      <c r="H14" t="s">
        <v>217</v>
      </c>
      <c r="I14" s="76">
        <v>0</v>
      </c>
      <c r="J14" s="76">
        <v>0</v>
      </c>
      <c r="K14" s="75">
        <v>0</v>
      </c>
      <c r="L14" s="75">
        <v>0</v>
      </c>
      <c r="M14" s="75">
        <v>0</v>
      </c>
      <c r="N14" s="76">
        <v>0</v>
      </c>
      <c r="O14" s="76">
        <v>0</v>
      </c>
    </row>
    <row r="15" spans="2:64">
      <c r="B15" s="77" t="s">
        <v>3216</v>
      </c>
      <c r="G15" s="79">
        <v>0</v>
      </c>
      <c r="J15" s="78">
        <v>0</v>
      </c>
      <c r="K15" s="79">
        <v>0</v>
      </c>
      <c r="M15" s="79">
        <v>0</v>
      </c>
      <c r="N15" s="78">
        <v>0</v>
      </c>
      <c r="O15" s="78">
        <v>0</v>
      </c>
    </row>
    <row r="16" spans="2:64">
      <c r="B16" t="s">
        <v>217</v>
      </c>
      <c r="C16" t="s">
        <v>217</v>
      </c>
      <c r="E16" t="s">
        <v>217</v>
      </c>
      <c r="G16" s="75">
        <v>0</v>
      </c>
      <c r="H16" t="s">
        <v>217</v>
      </c>
      <c r="I16" s="76">
        <v>0</v>
      </c>
      <c r="J16" s="76">
        <v>0</v>
      </c>
      <c r="K16" s="75">
        <v>0</v>
      </c>
      <c r="L16" s="75">
        <v>0</v>
      </c>
      <c r="M16" s="75">
        <v>0</v>
      </c>
      <c r="N16" s="76">
        <v>0</v>
      </c>
      <c r="O16" s="76">
        <v>0</v>
      </c>
    </row>
    <row r="17" spans="2:15">
      <c r="B17" s="77" t="s">
        <v>3582</v>
      </c>
      <c r="G17" s="79">
        <v>0</v>
      </c>
      <c r="J17" s="78">
        <v>0</v>
      </c>
      <c r="K17" s="79">
        <v>0</v>
      </c>
      <c r="M17" s="79">
        <v>0</v>
      </c>
      <c r="N17" s="78">
        <v>0</v>
      </c>
      <c r="O17" s="78">
        <v>0</v>
      </c>
    </row>
    <row r="18" spans="2:15">
      <c r="B18" t="s">
        <v>217</v>
      </c>
      <c r="C18" t="s">
        <v>217</v>
      </c>
      <c r="E18" t="s">
        <v>217</v>
      </c>
      <c r="G18" s="75">
        <v>0</v>
      </c>
      <c r="H18" t="s">
        <v>217</v>
      </c>
      <c r="I18" s="76">
        <v>0</v>
      </c>
      <c r="J18" s="76">
        <v>0</v>
      </c>
      <c r="K18" s="75">
        <v>0</v>
      </c>
      <c r="L18" s="75">
        <v>0</v>
      </c>
      <c r="M18" s="75">
        <v>0</v>
      </c>
      <c r="N18" s="76">
        <v>0</v>
      </c>
      <c r="O18" s="76">
        <v>0</v>
      </c>
    </row>
    <row r="19" spans="2:15">
      <c r="B19" s="77" t="s">
        <v>3583</v>
      </c>
      <c r="G19" s="79">
        <v>0</v>
      </c>
      <c r="J19" s="78">
        <v>0</v>
      </c>
      <c r="K19" s="79">
        <v>0</v>
      </c>
      <c r="M19" s="79">
        <v>0</v>
      </c>
      <c r="N19" s="78">
        <v>0</v>
      </c>
      <c r="O19" s="78">
        <v>0</v>
      </c>
    </row>
    <row r="20" spans="2:15">
      <c r="B20" t="s">
        <v>217</v>
      </c>
      <c r="C20" t="s">
        <v>217</v>
      </c>
      <c r="E20" t="s">
        <v>217</v>
      </c>
      <c r="G20" s="75">
        <v>0</v>
      </c>
      <c r="H20" t="s">
        <v>217</v>
      </c>
      <c r="I20" s="76">
        <v>0</v>
      </c>
      <c r="J20" s="76">
        <v>0</v>
      </c>
      <c r="K20" s="75">
        <v>0</v>
      </c>
      <c r="L20" s="75">
        <v>0</v>
      </c>
      <c r="M20" s="75">
        <v>0</v>
      </c>
      <c r="N20" s="76">
        <v>0</v>
      </c>
      <c r="O20" s="76">
        <v>0</v>
      </c>
    </row>
    <row r="21" spans="2:15">
      <c r="B21" s="77" t="s">
        <v>1714</v>
      </c>
      <c r="G21" s="79">
        <v>0</v>
      </c>
      <c r="J21" s="78">
        <v>0</v>
      </c>
      <c r="K21" s="79">
        <v>0</v>
      </c>
      <c r="M21" s="79">
        <v>0</v>
      </c>
      <c r="N21" s="78">
        <v>0</v>
      </c>
      <c r="O21" s="78">
        <v>0</v>
      </c>
    </row>
    <row r="22" spans="2:15">
      <c r="B22" t="s">
        <v>217</v>
      </c>
      <c r="C22" t="s">
        <v>217</v>
      </c>
      <c r="E22" t="s">
        <v>217</v>
      </c>
      <c r="G22" s="75">
        <v>0</v>
      </c>
      <c r="H22" t="s">
        <v>217</v>
      </c>
      <c r="I22" s="76">
        <v>0</v>
      </c>
      <c r="J22" s="76">
        <v>0</v>
      </c>
      <c r="K22" s="75">
        <v>0</v>
      </c>
      <c r="L22" s="75">
        <v>0</v>
      </c>
      <c r="M22" s="75">
        <v>0</v>
      </c>
      <c r="N22" s="76">
        <v>0</v>
      </c>
      <c r="O22" s="76">
        <v>0</v>
      </c>
    </row>
    <row r="23" spans="2:15">
      <c r="B23" s="77" t="s">
        <v>262</v>
      </c>
      <c r="G23" s="79">
        <v>0</v>
      </c>
      <c r="J23" s="78">
        <v>0</v>
      </c>
      <c r="K23" s="79">
        <v>0</v>
      </c>
      <c r="M23" s="79">
        <v>0</v>
      </c>
      <c r="N23" s="78">
        <v>0</v>
      </c>
      <c r="O23" s="78">
        <v>0</v>
      </c>
    </row>
    <row r="24" spans="2:15">
      <c r="B24" t="s">
        <v>217</v>
      </c>
      <c r="C24" t="s">
        <v>217</v>
      </c>
      <c r="E24" t="s">
        <v>217</v>
      </c>
      <c r="G24" s="75">
        <v>0</v>
      </c>
      <c r="H24" t="s">
        <v>217</v>
      </c>
      <c r="I24" s="76">
        <v>0</v>
      </c>
      <c r="J24" s="76">
        <v>0</v>
      </c>
      <c r="K24" s="75">
        <v>0</v>
      </c>
      <c r="L24" s="75">
        <v>0</v>
      </c>
      <c r="M24" s="75">
        <v>0</v>
      </c>
      <c r="N24" s="76">
        <v>0</v>
      </c>
      <c r="O24" s="76">
        <v>0</v>
      </c>
    </row>
    <row r="25" spans="2:15">
      <c r="B25" t="s">
        <v>264</v>
      </c>
    </row>
    <row r="26" spans="2:15">
      <c r="B26" t="s">
        <v>398</v>
      </c>
    </row>
    <row r="27" spans="2:15">
      <c r="B27" t="s">
        <v>399</v>
      </c>
    </row>
    <row r="28" spans="2:15">
      <c r="B28" t="s">
        <v>400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topLeftCell="A13" workbookViewId="0">
      <selection activeCell="J8" sqref="J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0.7109375" style="13" customWidth="1"/>
    <col min="4" max="6" width="10.7109375" style="14" customWidth="1"/>
    <col min="7" max="7" width="12.7109375" style="14" customWidth="1"/>
    <col min="8" max="9" width="10.7109375" style="14" customWidth="1"/>
    <col min="10" max="10" width="29.140625" style="17" customWidth="1"/>
    <col min="11" max="11" width="6.7109375" style="17" customWidth="1"/>
    <col min="12" max="12" width="7.7109375" style="17" customWidth="1"/>
    <col min="13" max="13" width="7.140625" style="17" customWidth="1"/>
    <col min="14" max="14" width="6" style="17" customWidth="1"/>
    <col min="15" max="15" width="7.85546875" style="17" customWidth="1"/>
    <col min="16" max="16" width="8.140625" style="17" customWidth="1"/>
    <col min="17" max="17" width="6.28515625" style="17" customWidth="1"/>
    <col min="18" max="18" width="8" style="17" customWidth="1"/>
    <col min="19" max="19" width="8.7109375" style="17" customWidth="1"/>
    <col min="20" max="20" width="10" style="17" customWidth="1"/>
    <col min="21" max="21" width="9.5703125" style="17" customWidth="1"/>
    <col min="22" max="22" width="6.140625" style="17" customWidth="1"/>
    <col min="23" max="24" width="5.7109375" style="17" customWidth="1"/>
    <col min="25" max="25" width="6.85546875" style="17" customWidth="1"/>
    <col min="26" max="26" width="6.42578125" style="17" customWidth="1"/>
    <col min="27" max="27" width="6.7109375" style="17" customWidth="1"/>
    <col min="28" max="28" width="7.28515625" style="17" customWidth="1"/>
    <col min="29" max="40" width="5.7109375" style="17" customWidth="1"/>
    <col min="41" max="55" width="9.140625" style="17"/>
    <col min="56" max="16384" width="9.140625" style="14"/>
  </cols>
  <sheetData>
    <row r="1" spans="2:55">
      <c r="B1" s="2" t="s">
        <v>0</v>
      </c>
      <c r="C1" t="s">
        <v>195</v>
      </c>
    </row>
    <row r="2" spans="2:55">
      <c r="B2" s="2" t="s">
        <v>1</v>
      </c>
    </row>
    <row r="3" spans="2:55">
      <c r="B3" s="2" t="s">
        <v>2</v>
      </c>
      <c r="C3" t="s">
        <v>196</v>
      </c>
    </row>
    <row r="4" spans="2:55">
      <c r="B4" s="2" t="s">
        <v>3</v>
      </c>
    </row>
    <row r="5" spans="2:55">
      <c r="B5" s="2"/>
    </row>
    <row r="7" spans="2:55" ht="26.25" customHeight="1">
      <c r="B7" s="110" t="s">
        <v>154</v>
      </c>
      <c r="C7" s="111"/>
      <c r="D7" s="111"/>
      <c r="E7" s="111"/>
      <c r="F7" s="111"/>
      <c r="G7" s="111"/>
      <c r="H7" s="111"/>
      <c r="I7" s="111"/>
      <c r="J7" s="112"/>
    </row>
    <row r="8" spans="2:55" s="17" customFormat="1" ht="63">
      <c r="B8" s="48" t="s">
        <v>94</v>
      </c>
      <c r="C8" s="51" t="s">
        <v>155</v>
      </c>
      <c r="D8" s="51" t="s">
        <v>156</v>
      </c>
      <c r="E8" s="51" t="s">
        <v>157</v>
      </c>
      <c r="F8" s="51" t="s">
        <v>51</v>
      </c>
      <c r="G8" s="51" t="s">
        <v>158</v>
      </c>
      <c r="H8" s="51" t="s">
        <v>55</v>
      </c>
      <c r="I8" s="52" t="s">
        <v>56</v>
      </c>
      <c r="J8" s="72" t="s">
        <v>179</v>
      </c>
    </row>
    <row r="9" spans="2:55" s="17" customFormat="1" ht="22.5" customHeight="1">
      <c r="B9" s="18"/>
      <c r="C9" s="19" t="s">
        <v>72</v>
      </c>
      <c r="D9" s="19"/>
      <c r="E9" s="19" t="s">
        <v>7</v>
      </c>
      <c r="F9" s="19"/>
      <c r="G9" s="19" t="s">
        <v>180</v>
      </c>
      <c r="H9" s="29" t="s">
        <v>7</v>
      </c>
      <c r="I9" s="43" t="s">
        <v>7</v>
      </c>
      <c r="J9" s="43"/>
    </row>
    <row r="10" spans="2:55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32" t="s">
        <v>60</v>
      </c>
      <c r="I10" s="32" t="s">
        <v>61</v>
      </c>
      <c r="J10" s="32" t="s">
        <v>62</v>
      </c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</row>
    <row r="11" spans="2:55" s="21" customFormat="1" ht="18" customHeight="1">
      <c r="B11" s="22" t="s">
        <v>159</v>
      </c>
      <c r="C11" s="6"/>
      <c r="D11" s="6"/>
      <c r="E11" s="74">
        <v>0</v>
      </c>
      <c r="F11" s="6"/>
      <c r="G11" s="73">
        <v>166884.50085617579</v>
      </c>
      <c r="H11" s="74">
        <v>1</v>
      </c>
      <c r="I11" s="74">
        <v>7.0000000000000001E-3</v>
      </c>
      <c r="J11" s="32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</row>
    <row r="12" spans="2:55">
      <c r="B12" s="77" t="s">
        <v>203</v>
      </c>
      <c r="E12" s="78">
        <v>0</v>
      </c>
      <c r="F12" s="17"/>
      <c r="G12" s="79">
        <v>166884.50085617579</v>
      </c>
      <c r="H12" s="78">
        <v>1</v>
      </c>
      <c r="I12" s="78">
        <v>7.0000000000000001E-3</v>
      </c>
    </row>
    <row r="13" spans="2:55">
      <c r="B13" s="77" t="s">
        <v>3584</v>
      </c>
      <c r="E13" s="78">
        <v>0</v>
      </c>
      <c r="F13" s="17"/>
      <c r="G13" s="79">
        <v>166884.50085617579</v>
      </c>
      <c r="H13" s="78">
        <v>1</v>
      </c>
      <c r="I13" s="78">
        <v>7.0000000000000001E-3</v>
      </c>
    </row>
    <row r="14" spans="2:55">
      <c r="B14" t="s">
        <v>3585</v>
      </c>
      <c r="C14" t="s">
        <v>1283</v>
      </c>
      <c r="D14" t="s">
        <v>3586</v>
      </c>
      <c r="E14" s="76">
        <v>0</v>
      </c>
      <c r="F14" t="s">
        <v>100</v>
      </c>
      <c r="G14" s="75">
        <v>67825.0008120618</v>
      </c>
      <c r="H14" s="76">
        <v>0.40639999999999998</v>
      </c>
      <c r="I14" s="76">
        <v>2.8E-3</v>
      </c>
      <c r="J14" t="s">
        <v>3587</v>
      </c>
    </row>
    <row r="15" spans="2:55">
      <c r="B15" t="s">
        <v>3588</v>
      </c>
      <c r="C15" t="s">
        <v>1283</v>
      </c>
      <c r="D15" t="s">
        <v>3586</v>
      </c>
      <c r="E15" s="76">
        <v>0</v>
      </c>
      <c r="F15" t="s">
        <v>100</v>
      </c>
      <c r="G15" s="75">
        <v>100309.500044114</v>
      </c>
      <c r="H15" s="76">
        <v>0.60109999999999997</v>
      </c>
      <c r="I15" s="76">
        <v>4.1999999999999997E-3</v>
      </c>
      <c r="J15" t="s">
        <v>3587</v>
      </c>
    </row>
    <row r="16" spans="2:55">
      <c r="B16" t="s">
        <v>3589</v>
      </c>
      <c r="C16" t="s">
        <v>3178</v>
      </c>
      <c r="D16" t="s">
        <v>3586</v>
      </c>
      <c r="E16" s="76">
        <v>0</v>
      </c>
      <c r="F16" t="s">
        <v>100</v>
      </c>
      <c r="G16" s="75">
        <v>-1250</v>
      </c>
      <c r="H16" s="76">
        <v>-7.4999999999999997E-3</v>
      </c>
      <c r="I16" s="76">
        <v>-1E-4</v>
      </c>
      <c r="J16" t="s">
        <v>3587</v>
      </c>
    </row>
    <row r="17" spans="2:9">
      <c r="B17" s="77" t="s">
        <v>3590</v>
      </c>
      <c r="E17" s="78">
        <v>0</v>
      </c>
      <c r="F17" s="17"/>
      <c r="G17" s="79">
        <v>0</v>
      </c>
      <c r="H17" s="78">
        <v>0</v>
      </c>
      <c r="I17" s="78">
        <v>0</v>
      </c>
    </row>
    <row r="18" spans="2:9">
      <c r="B18" t="s">
        <v>217</v>
      </c>
      <c r="E18" s="76">
        <v>0</v>
      </c>
      <c r="F18" t="s">
        <v>217</v>
      </c>
      <c r="G18" s="75">
        <v>0</v>
      </c>
      <c r="H18" s="76">
        <v>0</v>
      </c>
      <c r="I18" s="76">
        <v>0</v>
      </c>
    </row>
    <row r="19" spans="2:9">
      <c r="B19" s="77" t="s">
        <v>262</v>
      </c>
      <c r="E19" s="78">
        <v>0</v>
      </c>
      <c r="F19" s="17"/>
      <c r="G19" s="79">
        <v>0</v>
      </c>
      <c r="H19" s="78">
        <v>0</v>
      </c>
      <c r="I19" s="78">
        <v>0</v>
      </c>
    </row>
    <row r="20" spans="2:9">
      <c r="B20" s="77" t="s">
        <v>3584</v>
      </c>
      <c r="E20" s="78">
        <v>0</v>
      </c>
      <c r="F20" s="17"/>
      <c r="G20" s="79">
        <v>0</v>
      </c>
      <c r="H20" s="78">
        <v>0</v>
      </c>
      <c r="I20" s="78">
        <v>0</v>
      </c>
    </row>
    <row r="21" spans="2:9">
      <c r="B21" t="s">
        <v>217</v>
      </c>
      <c r="E21" s="76">
        <v>0</v>
      </c>
      <c r="F21" t="s">
        <v>217</v>
      </c>
      <c r="G21" s="75">
        <v>0</v>
      </c>
      <c r="H21" s="76">
        <v>0</v>
      </c>
      <c r="I21" s="76">
        <v>0</v>
      </c>
    </row>
    <row r="22" spans="2:9">
      <c r="B22" s="77" t="s">
        <v>3590</v>
      </c>
      <c r="E22" s="78">
        <v>0</v>
      </c>
      <c r="F22" s="17"/>
      <c r="G22" s="79">
        <v>0</v>
      </c>
      <c r="H22" s="78">
        <v>0</v>
      </c>
      <c r="I22" s="78">
        <v>0</v>
      </c>
    </row>
    <row r="23" spans="2:9">
      <c r="B23" t="s">
        <v>217</v>
      </c>
      <c r="E23" s="76">
        <v>0</v>
      </c>
      <c r="F23" t="s">
        <v>217</v>
      </c>
      <c r="G23" s="75">
        <v>0</v>
      </c>
      <c r="H23" s="76">
        <v>0</v>
      </c>
      <c r="I23" s="76">
        <v>0</v>
      </c>
    </row>
    <row r="24" spans="2:9">
      <c r="F24" s="17"/>
      <c r="G24" s="17"/>
      <c r="H24" s="17"/>
    </row>
    <row r="25" spans="2:9">
      <c r="F25" s="17"/>
      <c r="G25" s="17"/>
      <c r="H25" s="17"/>
    </row>
    <row r="26" spans="2:9">
      <c r="F26" s="17"/>
      <c r="G26" s="17"/>
      <c r="H26" s="17"/>
    </row>
    <row r="27" spans="2:9">
      <c r="F27" s="17"/>
      <c r="G27" s="17"/>
      <c r="H27" s="17"/>
    </row>
    <row r="28" spans="2:9">
      <c r="F28" s="17"/>
      <c r="G28" s="17"/>
      <c r="H28" s="17"/>
    </row>
    <row r="29" spans="2:9">
      <c r="F29" s="17"/>
      <c r="G29" s="17"/>
      <c r="H29" s="17"/>
    </row>
    <row r="30" spans="2:9">
      <c r="F30" s="17"/>
      <c r="G30" s="17"/>
      <c r="H30" s="17"/>
    </row>
    <row r="31" spans="2:9">
      <c r="F31" s="17"/>
      <c r="G31" s="17"/>
      <c r="H31" s="17"/>
    </row>
    <row r="32" spans="2:9">
      <c r="F32" s="17"/>
      <c r="G32" s="17"/>
      <c r="H32" s="17"/>
    </row>
    <row r="33" spans="6:8">
      <c r="F33" s="17"/>
      <c r="G33" s="17"/>
      <c r="H33" s="17"/>
    </row>
    <row r="34" spans="6:8">
      <c r="F34" s="17"/>
      <c r="G34" s="17"/>
      <c r="H34" s="17"/>
    </row>
    <row r="35" spans="6:8">
      <c r="F35" s="17"/>
      <c r="G35" s="17"/>
      <c r="H35" s="17"/>
    </row>
    <row r="36" spans="6:8">
      <c r="F36" s="17"/>
      <c r="G36" s="17"/>
      <c r="H36" s="17"/>
    </row>
    <row r="37" spans="6:8">
      <c r="F37" s="17"/>
      <c r="G37" s="17"/>
      <c r="H37" s="17"/>
    </row>
    <row r="38" spans="6:8">
      <c r="F38" s="17"/>
      <c r="G38" s="17"/>
      <c r="H38" s="17"/>
    </row>
    <row r="39" spans="6:8">
      <c r="F39" s="17"/>
      <c r="G39" s="17"/>
      <c r="H39" s="17"/>
    </row>
    <row r="40" spans="6:8">
      <c r="F40" s="17"/>
      <c r="G40" s="17"/>
      <c r="H40" s="17"/>
    </row>
    <row r="41" spans="6:8">
      <c r="F41" s="17"/>
      <c r="G41" s="17"/>
      <c r="H41" s="17"/>
    </row>
    <row r="42" spans="6:8">
      <c r="F42" s="17"/>
      <c r="G42" s="17"/>
      <c r="H42" s="17"/>
    </row>
    <row r="43" spans="6:8">
      <c r="F43" s="17"/>
      <c r="G43" s="17"/>
      <c r="H43" s="17"/>
    </row>
    <row r="44" spans="6:8">
      <c r="F44" s="17"/>
      <c r="G44" s="17"/>
      <c r="H44" s="17"/>
    </row>
    <row r="45" spans="6:8">
      <c r="F45" s="17"/>
      <c r="G45" s="17"/>
      <c r="H45" s="17"/>
    </row>
    <row r="46" spans="6:8">
      <c r="F46" s="17"/>
      <c r="G46" s="17"/>
      <c r="H46" s="17"/>
    </row>
    <row r="47" spans="6:8">
      <c r="F47" s="17"/>
      <c r="G47" s="17"/>
      <c r="H47" s="17"/>
    </row>
    <row r="48" spans="6:8">
      <c r="F48" s="17"/>
      <c r="G48" s="17"/>
      <c r="H48" s="17"/>
    </row>
    <row r="49" spans="6:8">
      <c r="F49" s="17"/>
      <c r="G49" s="17"/>
      <c r="H49" s="17"/>
    </row>
    <row r="50" spans="6:8">
      <c r="F50" s="17"/>
      <c r="G50" s="17"/>
      <c r="H50" s="17"/>
    </row>
    <row r="51" spans="6:8">
      <c r="F51" s="17"/>
      <c r="G51" s="17"/>
      <c r="H51" s="17"/>
    </row>
    <row r="52" spans="6:8">
      <c r="F52" s="17"/>
      <c r="G52" s="17"/>
      <c r="H52" s="17"/>
    </row>
    <row r="53" spans="6:8">
      <c r="F53" s="17"/>
      <c r="G53" s="17"/>
      <c r="H53" s="17"/>
    </row>
    <row r="54" spans="6:8">
      <c r="F54" s="17"/>
      <c r="G54" s="17"/>
      <c r="H54" s="17"/>
    </row>
    <row r="55" spans="6:8">
      <c r="F55" s="17"/>
      <c r="G55" s="17"/>
      <c r="H55" s="17"/>
    </row>
    <row r="56" spans="6:8">
      <c r="F56" s="17"/>
      <c r="G56" s="17"/>
      <c r="H56" s="17"/>
    </row>
    <row r="57" spans="6:8">
      <c r="F57" s="17"/>
      <c r="G57" s="17"/>
      <c r="H57" s="17"/>
    </row>
    <row r="58" spans="6:8">
      <c r="F58" s="17"/>
      <c r="G58" s="17"/>
      <c r="H58" s="17"/>
    </row>
    <row r="59" spans="6:8">
      <c r="F59" s="17"/>
      <c r="G59" s="17"/>
      <c r="H59" s="17"/>
    </row>
    <row r="60" spans="6:8">
      <c r="F60" s="17"/>
      <c r="G60" s="17"/>
      <c r="H60" s="17"/>
    </row>
    <row r="61" spans="6:8">
      <c r="F61" s="17"/>
      <c r="G61" s="17"/>
      <c r="H61" s="17"/>
    </row>
    <row r="62" spans="6:8">
      <c r="F62" s="17"/>
      <c r="G62" s="17"/>
      <c r="H62" s="17"/>
    </row>
    <row r="63" spans="6:8">
      <c r="F63" s="17"/>
      <c r="G63" s="17"/>
      <c r="H63" s="17"/>
    </row>
    <row r="64" spans="6:8">
      <c r="F64" s="17"/>
      <c r="G64" s="17"/>
      <c r="H64" s="17"/>
    </row>
    <row r="65" spans="6:8">
      <c r="F65" s="17"/>
      <c r="G65" s="17"/>
      <c r="H65" s="17"/>
    </row>
    <row r="66" spans="6:8">
      <c r="F66" s="17"/>
      <c r="G66" s="17"/>
      <c r="H66" s="17"/>
    </row>
    <row r="67" spans="6:8">
      <c r="F67" s="17"/>
      <c r="G67" s="17"/>
      <c r="H67" s="17"/>
    </row>
    <row r="68" spans="6:8">
      <c r="F68" s="17"/>
      <c r="G68" s="17"/>
      <c r="H68" s="17"/>
    </row>
    <row r="69" spans="6:8">
      <c r="F69" s="17"/>
      <c r="G69" s="17"/>
      <c r="H69" s="17"/>
    </row>
    <row r="70" spans="6:8">
      <c r="F70" s="17"/>
      <c r="G70" s="17"/>
      <c r="H70" s="17"/>
    </row>
    <row r="71" spans="6:8">
      <c r="F71" s="17"/>
      <c r="G71" s="17"/>
      <c r="H71" s="17"/>
    </row>
    <row r="72" spans="6:8">
      <c r="F72" s="17"/>
      <c r="G72" s="17"/>
      <c r="H72" s="17"/>
    </row>
    <row r="73" spans="6:8">
      <c r="F73" s="17"/>
      <c r="G73" s="17"/>
      <c r="H73" s="17"/>
    </row>
    <row r="74" spans="6:8">
      <c r="F74" s="17"/>
      <c r="G74" s="17"/>
      <c r="H74" s="17"/>
    </row>
    <row r="75" spans="6:8">
      <c r="F75" s="17"/>
      <c r="G75" s="17"/>
      <c r="H75" s="17"/>
    </row>
    <row r="76" spans="6:8">
      <c r="F76" s="17"/>
      <c r="G76" s="17"/>
      <c r="H76" s="17"/>
    </row>
    <row r="77" spans="6:8">
      <c r="F77" s="17"/>
      <c r="G77" s="17"/>
      <c r="H77" s="17"/>
    </row>
    <row r="78" spans="6:8">
      <c r="F78" s="17"/>
      <c r="G78" s="17"/>
      <c r="H78" s="17"/>
    </row>
    <row r="79" spans="6:8">
      <c r="F79" s="17"/>
      <c r="G79" s="17"/>
      <c r="H79" s="17"/>
    </row>
    <row r="80" spans="6:8">
      <c r="F80" s="17"/>
      <c r="G80" s="17"/>
      <c r="H80" s="17"/>
    </row>
    <row r="81" spans="6:8">
      <c r="F81" s="17"/>
      <c r="G81" s="17"/>
      <c r="H81" s="17"/>
    </row>
    <row r="82" spans="6:8">
      <c r="F82" s="17"/>
      <c r="G82" s="17"/>
      <c r="H82" s="17"/>
    </row>
    <row r="83" spans="6:8">
      <c r="F83" s="17"/>
      <c r="G83" s="17"/>
      <c r="H83" s="17"/>
    </row>
    <row r="84" spans="6:8">
      <c r="F84" s="17"/>
      <c r="G84" s="17"/>
      <c r="H84" s="17"/>
    </row>
    <row r="85" spans="6:8">
      <c r="F85" s="17"/>
      <c r="G85" s="17"/>
      <c r="H85" s="17"/>
    </row>
    <row r="86" spans="6:8">
      <c r="F86" s="17"/>
      <c r="G86" s="17"/>
      <c r="H86" s="17"/>
    </row>
    <row r="87" spans="6:8">
      <c r="F87" s="17"/>
      <c r="G87" s="17"/>
      <c r="H87" s="17"/>
    </row>
    <row r="88" spans="6:8">
      <c r="F88" s="17"/>
      <c r="G88" s="17"/>
      <c r="H88" s="17"/>
    </row>
    <row r="89" spans="6:8">
      <c r="F89" s="17"/>
      <c r="G89" s="17"/>
      <c r="H89" s="17"/>
    </row>
    <row r="90" spans="6:8">
      <c r="F90" s="17"/>
      <c r="G90" s="17"/>
      <c r="H90" s="17"/>
    </row>
    <row r="91" spans="6:8">
      <c r="F91" s="17"/>
      <c r="G91" s="17"/>
      <c r="H91" s="17"/>
    </row>
    <row r="92" spans="6:8">
      <c r="F92" s="17"/>
      <c r="G92" s="17"/>
      <c r="H92" s="17"/>
    </row>
    <row r="93" spans="6:8">
      <c r="F93" s="17"/>
      <c r="G93" s="17"/>
      <c r="H93" s="17"/>
    </row>
    <row r="94" spans="6:8">
      <c r="F94" s="17"/>
      <c r="G94" s="17"/>
      <c r="H94" s="17"/>
    </row>
    <row r="95" spans="6:8">
      <c r="F95" s="17"/>
      <c r="G95" s="17"/>
      <c r="H95" s="17"/>
    </row>
    <row r="96" spans="6:8">
      <c r="F96" s="17"/>
      <c r="G96" s="17"/>
      <c r="H96" s="17"/>
    </row>
    <row r="97" spans="6:8">
      <c r="F97" s="17"/>
      <c r="G97" s="17"/>
      <c r="H97" s="17"/>
    </row>
    <row r="98" spans="6:8">
      <c r="F98" s="17"/>
      <c r="G98" s="17"/>
      <c r="H98" s="17"/>
    </row>
    <row r="99" spans="6:8">
      <c r="F99" s="17"/>
      <c r="G99" s="17"/>
      <c r="H99" s="17"/>
    </row>
    <row r="100" spans="6:8">
      <c r="F100" s="17"/>
      <c r="G100" s="17"/>
      <c r="H100" s="17"/>
    </row>
    <row r="101" spans="6:8">
      <c r="F101" s="17"/>
      <c r="G101" s="17"/>
      <c r="H101" s="17"/>
    </row>
    <row r="102" spans="6:8">
      <c r="F102" s="17"/>
      <c r="G102" s="17"/>
      <c r="H102" s="17"/>
    </row>
    <row r="103" spans="6:8">
      <c r="F103" s="17"/>
      <c r="G103" s="17"/>
      <c r="H103" s="17"/>
    </row>
    <row r="104" spans="6:8">
      <c r="F104" s="17"/>
      <c r="G104" s="17"/>
      <c r="H104" s="17"/>
    </row>
    <row r="105" spans="6:8">
      <c r="F105" s="17"/>
      <c r="G105" s="17"/>
      <c r="H105" s="17"/>
    </row>
    <row r="106" spans="6:8">
      <c r="F106" s="17"/>
      <c r="G106" s="17"/>
      <c r="H106" s="17"/>
    </row>
    <row r="107" spans="6:8">
      <c r="F107" s="17"/>
      <c r="G107" s="17"/>
      <c r="H107" s="17"/>
    </row>
    <row r="108" spans="6:8">
      <c r="F108" s="17"/>
      <c r="G108" s="17"/>
      <c r="H108" s="17"/>
    </row>
    <row r="109" spans="6:8">
      <c r="F109" s="17"/>
      <c r="G109" s="17"/>
      <c r="H109" s="17"/>
    </row>
    <row r="110" spans="6:8">
      <c r="F110" s="17"/>
      <c r="G110" s="17"/>
      <c r="H110" s="17"/>
    </row>
    <row r="111" spans="6:8">
      <c r="F111" s="17"/>
      <c r="G111" s="17"/>
      <c r="H111" s="17"/>
    </row>
    <row r="112" spans="6:8">
      <c r="F112" s="17"/>
      <c r="G112" s="17"/>
      <c r="H112" s="17"/>
    </row>
    <row r="113" spans="6:8">
      <c r="F113" s="17"/>
      <c r="G113" s="17"/>
      <c r="H113" s="17"/>
    </row>
    <row r="114" spans="6:8">
      <c r="F114" s="17"/>
      <c r="G114" s="17"/>
      <c r="H114" s="17"/>
    </row>
    <row r="115" spans="6:8">
      <c r="F115" s="17"/>
      <c r="G115" s="17"/>
      <c r="H115" s="17"/>
    </row>
    <row r="116" spans="6:8">
      <c r="F116" s="17"/>
      <c r="G116" s="17"/>
      <c r="H116" s="17"/>
    </row>
    <row r="117" spans="6:8">
      <c r="F117" s="17"/>
      <c r="G117" s="17"/>
      <c r="H117" s="17"/>
    </row>
    <row r="118" spans="6:8">
      <c r="F118" s="17"/>
      <c r="G118" s="17"/>
      <c r="H118" s="17"/>
    </row>
    <row r="119" spans="6:8">
      <c r="F119" s="17"/>
      <c r="G119" s="17"/>
      <c r="H119" s="17"/>
    </row>
    <row r="120" spans="6:8">
      <c r="F120" s="17"/>
      <c r="G120" s="17"/>
      <c r="H120" s="17"/>
    </row>
    <row r="121" spans="6:8">
      <c r="F121" s="17"/>
      <c r="G121" s="17"/>
      <c r="H121" s="17"/>
    </row>
    <row r="122" spans="6:8">
      <c r="F122" s="17"/>
      <c r="G122" s="17"/>
      <c r="H122" s="17"/>
    </row>
    <row r="123" spans="6:8">
      <c r="F123" s="17"/>
      <c r="G123" s="17"/>
      <c r="H123" s="17"/>
    </row>
    <row r="124" spans="6:8">
      <c r="F124" s="17"/>
      <c r="G124" s="17"/>
      <c r="H124" s="17"/>
    </row>
    <row r="125" spans="6:8">
      <c r="F125" s="17"/>
      <c r="G125" s="17"/>
      <c r="H125" s="17"/>
    </row>
    <row r="126" spans="6:8">
      <c r="F126" s="17"/>
      <c r="G126" s="17"/>
      <c r="H126" s="17"/>
    </row>
    <row r="127" spans="6:8">
      <c r="F127" s="17"/>
      <c r="G127" s="17"/>
      <c r="H127" s="17"/>
    </row>
    <row r="128" spans="6:8">
      <c r="F128" s="17"/>
      <c r="G128" s="17"/>
      <c r="H128" s="17"/>
    </row>
    <row r="129" spans="6:8">
      <c r="F129" s="17"/>
      <c r="G129" s="17"/>
      <c r="H129" s="17"/>
    </row>
    <row r="130" spans="6:8">
      <c r="F130" s="17"/>
      <c r="G130" s="17"/>
      <c r="H130" s="17"/>
    </row>
    <row r="131" spans="6:8">
      <c r="F131" s="17"/>
      <c r="G131" s="17"/>
      <c r="H131" s="17"/>
    </row>
    <row r="132" spans="6:8">
      <c r="F132" s="17"/>
      <c r="G132" s="17"/>
      <c r="H132" s="17"/>
    </row>
    <row r="133" spans="6:8">
      <c r="F133" s="17"/>
      <c r="G133" s="17"/>
      <c r="H133" s="17"/>
    </row>
    <row r="134" spans="6:8">
      <c r="F134" s="17"/>
      <c r="G134" s="17"/>
      <c r="H134" s="17"/>
    </row>
    <row r="135" spans="6:8">
      <c r="F135" s="17"/>
      <c r="G135" s="17"/>
      <c r="H135" s="17"/>
    </row>
    <row r="136" spans="6:8">
      <c r="F136" s="17"/>
      <c r="G136" s="17"/>
      <c r="H136" s="17"/>
    </row>
    <row r="137" spans="6:8">
      <c r="F137" s="17"/>
      <c r="G137" s="17"/>
      <c r="H137" s="17"/>
    </row>
    <row r="138" spans="6:8">
      <c r="F138" s="17"/>
      <c r="G138" s="17"/>
      <c r="H138" s="17"/>
    </row>
    <row r="139" spans="6:8">
      <c r="F139" s="17"/>
      <c r="G139" s="17"/>
      <c r="H139" s="17"/>
    </row>
    <row r="140" spans="6:8">
      <c r="F140" s="17"/>
      <c r="G140" s="17"/>
      <c r="H140" s="17"/>
    </row>
    <row r="141" spans="6:8">
      <c r="F141" s="17"/>
      <c r="G141" s="17"/>
      <c r="H141" s="17"/>
    </row>
    <row r="142" spans="6:8">
      <c r="F142" s="17"/>
      <c r="G142" s="17"/>
      <c r="H142" s="17"/>
    </row>
    <row r="143" spans="6:8">
      <c r="F143" s="17"/>
      <c r="G143" s="17"/>
      <c r="H143" s="17"/>
    </row>
    <row r="144" spans="6:8">
      <c r="F144" s="17"/>
      <c r="G144" s="17"/>
      <c r="H144" s="17"/>
    </row>
    <row r="145" spans="6:8">
      <c r="F145" s="17"/>
      <c r="G145" s="17"/>
      <c r="H145" s="17"/>
    </row>
    <row r="146" spans="6:8">
      <c r="F146" s="17"/>
      <c r="G146" s="17"/>
      <c r="H146" s="17"/>
    </row>
    <row r="147" spans="6:8">
      <c r="F147" s="17"/>
      <c r="G147" s="17"/>
      <c r="H147" s="17"/>
    </row>
    <row r="148" spans="6:8">
      <c r="F148" s="17"/>
      <c r="G148" s="17"/>
      <c r="H148" s="17"/>
    </row>
    <row r="149" spans="6:8">
      <c r="F149" s="17"/>
      <c r="G149" s="17"/>
      <c r="H149" s="17"/>
    </row>
    <row r="150" spans="6:8">
      <c r="F150" s="17"/>
      <c r="G150" s="17"/>
      <c r="H150" s="17"/>
    </row>
    <row r="151" spans="6:8">
      <c r="F151" s="17"/>
      <c r="G151" s="17"/>
      <c r="H151" s="17"/>
    </row>
    <row r="152" spans="6:8">
      <c r="F152" s="17"/>
      <c r="G152" s="17"/>
      <c r="H152" s="17"/>
    </row>
    <row r="153" spans="6:8">
      <c r="F153" s="17"/>
      <c r="G153" s="17"/>
      <c r="H153" s="17"/>
    </row>
    <row r="154" spans="6:8">
      <c r="F154" s="17"/>
      <c r="G154" s="17"/>
      <c r="H154" s="17"/>
    </row>
    <row r="155" spans="6:8">
      <c r="F155" s="17"/>
      <c r="G155" s="17"/>
      <c r="H155" s="17"/>
    </row>
    <row r="156" spans="6:8">
      <c r="F156" s="17"/>
      <c r="G156" s="17"/>
      <c r="H156" s="17"/>
    </row>
    <row r="157" spans="6:8">
      <c r="F157" s="17"/>
      <c r="G157" s="17"/>
      <c r="H157" s="17"/>
    </row>
    <row r="158" spans="6:8">
      <c r="F158" s="17"/>
      <c r="G158" s="17"/>
      <c r="H158" s="17"/>
    </row>
    <row r="159" spans="6:8">
      <c r="F159" s="17"/>
      <c r="G159" s="17"/>
      <c r="H159" s="17"/>
    </row>
    <row r="160" spans="6:8">
      <c r="F160" s="17"/>
      <c r="G160" s="17"/>
      <c r="H160" s="17"/>
    </row>
    <row r="161" spans="6:8">
      <c r="F161" s="17"/>
      <c r="G161" s="17"/>
      <c r="H161" s="17"/>
    </row>
    <row r="162" spans="6:8">
      <c r="F162" s="17"/>
      <c r="G162" s="17"/>
      <c r="H162" s="17"/>
    </row>
    <row r="163" spans="6:8">
      <c r="F163" s="17"/>
      <c r="G163" s="17"/>
      <c r="H163" s="17"/>
    </row>
    <row r="164" spans="6:8">
      <c r="F164" s="17"/>
      <c r="G164" s="17"/>
      <c r="H164" s="17"/>
    </row>
    <row r="165" spans="6:8">
      <c r="F165" s="17"/>
      <c r="G165" s="17"/>
      <c r="H165" s="17"/>
    </row>
    <row r="166" spans="6:8">
      <c r="F166" s="17"/>
      <c r="G166" s="17"/>
      <c r="H166" s="17"/>
    </row>
    <row r="167" spans="6:8">
      <c r="F167" s="17"/>
      <c r="G167" s="17"/>
      <c r="H167" s="17"/>
    </row>
    <row r="168" spans="6:8">
      <c r="F168" s="17"/>
      <c r="G168" s="17"/>
      <c r="H168" s="17"/>
    </row>
    <row r="169" spans="6:8">
      <c r="F169" s="17"/>
      <c r="G169" s="17"/>
      <c r="H169" s="17"/>
    </row>
    <row r="170" spans="6:8">
      <c r="F170" s="17"/>
      <c r="G170" s="17"/>
      <c r="H170" s="17"/>
    </row>
    <row r="171" spans="6:8">
      <c r="F171" s="17"/>
      <c r="G171" s="17"/>
      <c r="H171" s="17"/>
    </row>
    <row r="172" spans="6:8">
      <c r="F172" s="17"/>
      <c r="G172" s="17"/>
      <c r="H172" s="17"/>
    </row>
    <row r="173" spans="6:8">
      <c r="F173" s="17"/>
      <c r="G173" s="17"/>
      <c r="H173" s="17"/>
    </row>
    <row r="174" spans="6:8">
      <c r="F174" s="17"/>
      <c r="G174" s="17"/>
      <c r="H174" s="17"/>
    </row>
    <row r="175" spans="6:8">
      <c r="F175" s="17"/>
      <c r="G175" s="17"/>
      <c r="H175" s="17"/>
    </row>
    <row r="176" spans="6:8">
      <c r="F176" s="17"/>
      <c r="G176" s="17"/>
      <c r="H176" s="17"/>
    </row>
    <row r="177" spans="6:8">
      <c r="F177" s="17"/>
      <c r="G177" s="17"/>
      <c r="H177" s="17"/>
    </row>
    <row r="178" spans="6:8">
      <c r="F178" s="17"/>
      <c r="G178" s="17"/>
      <c r="H178" s="17"/>
    </row>
    <row r="179" spans="6:8">
      <c r="F179" s="17"/>
      <c r="G179" s="17"/>
      <c r="H179" s="17"/>
    </row>
    <row r="180" spans="6:8">
      <c r="F180" s="17"/>
      <c r="G180" s="17"/>
      <c r="H180" s="17"/>
    </row>
    <row r="181" spans="6:8">
      <c r="F181" s="17"/>
      <c r="G181" s="17"/>
      <c r="H181" s="17"/>
    </row>
    <row r="182" spans="6:8">
      <c r="F182" s="17"/>
      <c r="G182" s="17"/>
      <c r="H182" s="17"/>
    </row>
    <row r="183" spans="6:8">
      <c r="F183" s="17"/>
      <c r="G183" s="17"/>
      <c r="H183" s="17"/>
    </row>
    <row r="184" spans="6:8">
      <c r="F184" s="17"/>
      <c r="G184" s="17"/>
      <c r="H184" s="17"/>
    </row>
    <row r="185" spans="6:8">
      <c r="F185" s="17"/>
      <c r="G185" s="17"/>
      <c r="H185" s="17"/>
    </row>
    <row r="186" spans="6:8">
      <c r="F186" s="17"/>
      <c r="G186" s="17"/>
      <c r="H186" s="17"/>
    </row>
    <row r="187" spans="6:8">
      <c r="F187" s="17"/>
      <c r="G187" s="17"/>
      <c r="H187" s="17"/>
    </row>
    <row r="188" spans="6:8">
      <c r="F188" s="17"/>
      <c r="G188" s="17"/>
      <c r="H188" s="17"/>
    </row>
    <row r="189" spans="6:8">
      <c r="F189" s="17"/>
      <c r="G189" s="17"/>
      <c r="H189" s="17"/>
    </row>
    <row r="190" spans="6:8">
      <c r="F190" s="17"/>
      <c r="G190" s="17"/>
      <c r="H190" s="17"/>
    </row>
    <row r="191" spans="6:8">
      <c r="F191" s="17"/>
      <c r="G191" s="17"/>
      <c r="H191" s="17"/>
    </row>
    <row r="192" spans="6:8">
      <c r="F192" s="17"/>
      <c r="G192" s="17"/>
      <c r="H192" s="17"/>
    </row>
    <row r="193" spans="6:8">
      <c r="F193" s="17"/>
      <c r="G193" s="17"/>
      <c r="H193" s="17"/>
    </row>
    <row r="194" spans="6:8">
      <c r="F194" s="17"/>
      <c r="G194" s="17"/>
      <c r="H194" s="17"/>
    </row>
    <row r="195" spans="6:8">
      <c r="F195" s="17"/>
      <c r="G195" s="17"/>
      <c r="H195" s="17"/>
    </row>
    <row r="196" spans="6:8">
      <c r="F196" s="17"/>
      <c r="G196" s="17"/>
      <c r="H196" s="17"/>
    </row>
    <row r="197" spans="6:8">
      <c r="F197" s="17"/>
      <c r="G197" s="17"/>
      <c r="H197" s="17"/>
    </row>
    <row r="198" spans="6:8">
      <c r="F198" s="17"/>
      <c r="G198" s="17"/>
      <c r="H198" s="17"/>
    </row>
    <row r="199" spans="6:8">
      <c r="F199" s="17"/>
      <c r="G199" s="17"/>
      <c r="H199" s="17"/>
    </row>
    <row r="200" spans="6:8">
      <c r="F200" s="17"/>
      <c r="G200" s="17"/>
      <c r="H200" s="17"/>
    </row>
    <row r="201" spans="6:8">
      <c r="F201" s="17"/>
      <c r="G201" s="17"/>
      <c r="H201" s="17"/>
    </row>
    <row r="202" spans="6:8">
      <c r="F202" s="17"/>
      <c r="G202" s="17"/>
      <c r="H202" s="17"/>
    </row>
    <row r="203" spans="6:8">
      <c r="F203" s="17"/>
      <c r="G203" s="17"/>
      <c r="H203" s="17"/>
    </row>
    <row r="204" spans="6:8">
      <c r="F204" s="17"/>
      <c r="G204" s="17"/>
      <c r="H204" s="17"/>
    </row>
    <row r="205" spans="6:8">
      <c r="F205" s="17"/>
      <c r="G205" s="17"/>
      <c r="H205" s="17"/>
    </row>
    <row r="206" spans="6:8">
      <c r="F206" s="17"/>
      <c r="G206" s="17"/>
      <c r="H206" s="17"/>
    </row>
    <row r="207" spans="6:8">
      <c r="F207" s="17"/>
      <c r="G207" s="17"/>
      <c r="H207" s="17"/>
    </row>
    <row r="208" spans="6:8">
      <c r="F208" s="17"/>
      <c r="G208" s="17"/>
      <c r="H208" s="17"/>
    </row>
    <row r="209" spans="6:8">
      <c r="F209" s="17"/>
      <c r="G209" s="17"/>
      <c r="H209" s="17"/>
    </row>
    <row r="210" spans="6:8">
      <c r="F210" s="17"/>
      <c r="G210" s="17"/>
      <c r="H210" s="17"/>
    </row>
    <row r="211" spans="6:8">
      <c r="F211" s="17"/>
      <c r="G211" s="17"/>
      <c r="H211" s="17"/>
    </row>
    <row r="212" spans="6:8">
      <c r="F212" s="17"/>
      <c r="G212" s="17"/>
      <c r="H212" s="17"/>
    </row>
    <row r="213" spans="6:8">
      <c r="F213" s="17"/>
      <c r="G213" s="17"/>
      <c r="H213" s="17"/>
    </row>
    <row r="214" spans="6:8">
      <c r="F214" s="17"/>
      <c r="G214" s="17"/>
      <c r="H214" s="17"/>
    </row>
    <row r="215" spans="6:8">
      <c r="F215" s="17"/>
      <c r="G215" s="17"/>
      <c r="H215" s="17"/>
    </row>
    <row r="216" spans="6:8">
      <c r="F216" s="17"/>
      <c r="G216" s="17"/>
      <c r="H216" s="17"/>
    </row>
    <row r="217" spans="6:8">
      <c r="F217" s="17"/>
      <c r="G217" s="17"/>
      <c r="H217" s="17"/>
    </row>
    <row r="218" spans="6:8">
      <c r="F218" s="17"/>
      <c r="G218" s="17"/>
      <c r="H218" s="17"/>
    </row>
    <row r="219" spans="6:8">
      <c r="F219" s="17"/>
      <c r="G219" s="17"/>
      <c r="H219" s="17"/>
    </row>
    <row r="220" spans="6:8">
      <c r="F220" s="17"/>
      <c r="G220" s="17"/>
      <c r="H220" s="17"/>
    </row>
    <row r="221" spans="6:8">
      <c r="F221" s="17"/>
      <c r="G221" s="17"/>
      <c r="H221" s="17"/>
    </row>
    <row r="222" spans="6:8">
      <c r="F222" s="17"/>
      <c r="G222" s="17"/>
      <c r="H222" s="17"/>
    </row>
    <row r="223" spans="6:8">
      <c r="F223" s="17"/>
      <c r="G223" s="17"/>
      <c r="H223" s="17"/>
    </row>
    <row r="224" spans="6:8">
      <c r="F224" s="17"/>
      <c r="G224" s="17"/>
      <c r="H224" s="17"/>
    </row>
    <row r="225" spans="6:8">
      <c r="F225" s="17"/>
      <c r="G225" s="17"/>
      <c r="H225" s="17"/>
    </row>
    <row r="226" spans="6:8">
      <c r="F226" s="17"/>
      <c r="G226" s="17"/>
      <c r="H226" s="17"/>
    </row>
    <row r="227" spans="6:8">
      <c r="F227" s="17"/>
      <c r="G227" s="17"/>
      <c r="H227" s="17"/>
    </row>
    <row r="228" spans="6:8">
      <c r="F228" s="17"/>
      <c r="G228" s="17"/>
      <c r="H228" s="17"/>
    </row>
    <row r="229" spans="6:8">
      <c r="F229" s="17"/>
      <c r="G229" s="17"/>
      <c r="H229" s="17"/>
    </row>
    <row r="230" spans="6:8">
      <c r="F230" s="17"/>
      <c r="G230" s="17"/>
      <c r="H230" s="17"/>
    </row>
    <row r="231" spans="6:8">
      <c r="F231" s="17"/>
      <c r="G231" s="17"/>
      <c r="H231" s="17"/>
    </row>
    <row r="232" spans="6:8">
      <c r="F232" s="17"/>
      <c r="G232" s="17"/>
      <c r="H232" s="17"/>
    </row>
    <row r="233" spans="6:8">
      <c r="F233" s="17"/>
      <c r="G233" s="17"/>
      <c r="H233" s="17"/>
    </row>
    <row r="234" spans="6:8">
      <c r="F234" s="17"/>
      <c r="G234" s="17"/>
      <c r="H234" s="17"/>
    </row>
    <row r="235" spans="6:8">
      <c r="F235" s="17"/>
      <c r="G235" s="17"/>
      <c r="H235" s="17"/>
    </row>
    <row r="236" spans="6:8">
      <c r="F236" s="17"/>
      <c r="G236" s="17"/>
      <c r="H236" s="17"/>
    </row>
    <row r="237" spans="6:8">
      <c r="F237" s="17"/>
      <c r="G237" s="17"/>
      <c r="H237" s="17"/>
    </row>
    <row r="238" spans="6:8">
      <c r="F238" s="17"/>
      <c r="G238" s="17"/>
      <c r="H238" s="17"/>
    </row>
    <row r="239" spans="6:8">
      <c r="F239" s="17"/>
      <c r="G239" s="17"/>
      <c r="H239" s="17"/>
    </row>
    <row r="240" spans="6:8">
      <c r="F240" s="17"/>
      <c r="G240" s="17"/>
      <c r="H240" s="17"/>
    </row>
    <row r="241" spans="6:8">
      <c r="F241" s="17"/>
      <c r="G241" s="17"/>
      <c r="H241" s="17"/>
    </row>
    <row r="242" spans="6:8">
      <c r="F242" s="17"/>
      <c r="G242" s="17"/>
      <c r="H242" s="17"/>
    </row>
    <row r="243" spans="6:8">
      <c r="F243" s="17"/>
      <c r="G243" s="17"/>
      <c r="H243" s="17"/>
    </row>
    <row r="244" spans="6:8">
      <c r="F244" s="17"/>
      <c r="G244" s="17"/>
      <c r="H244" s="17"/>
    </row>
    <row r="245" spans="6:8">
      <c r="F245" s="17"/>
      <c r="G245" s="17"/>
      <c r="H245" s="17"/>
    </row>
    <row r="246" spans="6:8">
      <c r="F246" s="17"/>
      <c r="G246" s="17"/>
      <c r="H246" s="17"/>
    </row>
    <row r="247" spans="6:8">
      <c r="F247" s="17"/>
      <c r="G247" s="17"/>
      <c r="H247" s="17"/>
    </row>
    <row r="248" spans="6:8">
      <c r="F248" s="17"/>
      <c r="G248" s="17"/>
      <c r="H248" s="17"/>
    </row>
    <row r="249" spans="6:8">
      <c r="F249" s="17"/>
      <c r="G249" s="17"/>
      <c r="H249" s="17"/>
    </row>
    <row r="250" spans="6:8">
      <c r="F250" s="17"/>
      <c r="G250" s="17"/>
      <c r="H250" s="17"/>
    </row>
    <row r="251" spans="6:8">
      <c r="F251" s="17"/>
      <c r="G251" s="17"/>
      <c r="H251" s="17"/>
    </row>
    <row r="252" spans="6:8">
      <c r="F252" s="17"/>
      <c r="G252" s="17"/>
      <c r="H252" s="17"/>
    </row>
    <row r="253" spans="6:8">
      <c r="F253" s="17"/>
      <c r="G253" s="17"/>
      <c r="H253" s="17"/>
    </row>
    <row r="254" spans="6:8">
      <c r="F254" s="17"/>
      <c r="G254" s="17"/>
      <c r="H254" s="17"/>
    </row>
    <row r="255" spans="6:8">
      <c r="F255" s="17"/>
      <c r="G255" s="17"/>
      <c r="H255" s="17"/>
    </row>
    <row r="256" spans="6:8">
      <c r="F256" s="17"/>
      <c r="G256" s="17"/>
      <c r="H256" s="17"/>
    </row>
    <row r="257" spans="6:8">
      <c r="F257" s="17"/>
      <c r="G257" s="17"/>
      <c r="H257" s="17"/>
    </row>
    <row r="258" spans="6:8">
      <c r="F258" s="17"/>
      <c r="G258" s="17"/>
      <c r="H258" s="17"/>
    </row>
    <row r="259" spans="6:8">
      <c r="F259" s="17"/>
      <c r="G259" s="17"/>
      <c r="H259" s="17"/>
    </row>
    <row r="260" spans="6:8">
      <c r="F260" s="17"/>
      <c r="G260" s="17"/>
      <c r="H260" s="17"/>
    </row>
    <row r="261" spans="6:8">
      <c r="F261" s="17"/>
      <c r="G261" s="17"/>
      <c r="H261" s="17"/>
    </row>
    <row r="262" spans="6:8">
      <c r="F262" s="17"/>
      <c r="G262" s="17"/>
      <c r="H262" s="17"/>
    </row>
    <row r="263" spans="6:8">
      <c r="F263" s="17"/>
      <c r="G263" s="17"/>
      <c r="H263" s="17"/>
    </row>
    <row r="264" spans="6:8">
      <c r="F264" s="17"/>
      <c r="G264" s="17"/>
      <c r="H264" s="17"/>
    </row>
    <row r="265" spans="6:8">
      <c r="F265" s="17"/>
      <c r="G265" s="17"/>
      <c r="H265" s="17"/>
    </row>
    <row r="266" spans="6:8">
      <c r="F266" s="17"/>
      <c r="G266" s="17"/>
      <c r="H266" s="17"/>
    </row>
    <row r="267" spans="6:8">
      <c r="F267" s="17"/>
      <c r="G267" s="17"/>
      <c r="H267" s="17"/>
    </row>
    <row r="268" spans="6:8">
      <c r="F268" s="17"/>
      <c r="G268" s="17"/>
      <c r="H268" s="17"/>
    </row>
    <row r="269" spans="6:8">
      <c r="F269" s="17"/>
      <c r="G269" s="17"/>
      <c r="H269" s="17"/>
    </row>
    <row r="270" spans="6:8">
      <c r="F270" s="17"/>
      <c r="G270" s="17"/>
      <c r="H270" s="17"/>
    </row>
    <row r="271" spans="6:8">
      <c r="F271" s="17"/>
      <c r="G271" s="17"/>
      <c r="H271" s="17"/>
    </row>
    <row r="272" spans="6:8">
      <c r="F272" s="17"/>
      <c r="G272" s="17"/>
      <c r="H272" s="17"/>
    </row>
    <row r="273" spans="6:8">
      <c r="F273" s="17"/>
      <c r="G273" s="17"/>
      <c r="H273" s="17"/>
    </row>
    <row r="274" spans="6:8">
      <c r="F274" s="17"/>
      <c r="G274" s="17"/>
      <c r="H274" s="17"/>
    </row>
    <row r="275" spans="6:8">
      <c r="F275" s="17"/>
      <c r="G275" s="17"/>
      <c r="H275" s="17"/>
    </row>
    <row r="276" spans="6:8">
      <c r="F276" s="17"/>
      <c r="G276" s="17"/>
      <c r="H276" s="17"/>
    </row>
    <row r="277" spans="6:8">
      <c r="F277" s="17"/>
      <c r="G277" s="17"/>
      <c r="H277" s="17"/>
    </row>
    <row r="278" spans="6:8">
      <c r="F278" s="17"/>
      <c r="G278" s="17"/>
      <c r="H278" s="17"/>
    </row>
    <row r="279" spans="6:8">
      <c r="F279" s="17"/>
      <c r="G279" s="17"/>
      <c r="H279" s="17"/>
    </row>
    <row r="280" spans="6:8">
      <c r="F280" s="17"/>
      <c r="G280" s="17"/>
      <c r="H280" s="17"/>
    </row>
    <row r="281" spans="6:8">
      <c r="F281" s="17"/>
      <c r="G281" s="17"/>
      <c r="H281" s="17"/>
    </row>
    <row r="282" spans="6:8">
      <c r="F282" s="17"/>
      <c r="G282" s="17"/>
      <c r="H282" s="17"/>
    </row>
    <row r="283" spans="6:8">
      <c r="F283" s="17"/>
      <c r="G283" s="17"/>
      <c r="H283" s="17"/>
    </row>
    <row r="284" spans="6:8">
      <c r="F284" s="17"/>
      <c r="G284" s="17"/>
      <c r="H284" s="17"/>
    </row>
    <row r="285" spans="6:8">
      <c r="F285" s="17"/>
      <c r="G285" s="17"/>
      <c r="H285" s="17"/>
    </row>
    <row r="286" spans="6:8">
      <c r="F286" s="17"/>
      <c r="G286" s="17"/>
      <c r="H286" s="17"/>
    </row>
    <row r="287" spans="6:8">
      <c r="F287" s="17"/>
      <c r="G287" s="17"/>
      <c r="H287" s="17"/>
    </row>
    <row r="288" spans="6:8">
      <c r="F288" s="17"/>
      <c r="G288" s="17"/>
      <c r="H288" s="17"/>
    </row>
    <row r="289" spans="6:8">
      <c r="F289" s="17"/>
      <c r="G289" s="17"/>
      <c r="H289" s="17"/>
    </row>
    <row r="290" spans="6:8">
      <c r="F290" s="17"/>
      <c r="G290" s="17"/>
      <c r="H290" s="17"/>
    </row>
    <row r="291" spans="6:8">
      <c r="F291" s="17"/>
      <c r="G291" s="17"/>
      <c r="H291" s="17"/>
    </row>
    <row r="292" spans="6:8">
      <c r="F292" s="17"/>
      <c r="G292" s="17"/>
      <c r="H292" s="17"/>
    </row>
    <row r="293" spans="6:8">
      <c r="F293" s="17"/>
      <c r="G293" s="17"/>
      <c r="H293" s="17"/>
    </row>
    <row r="294" spans="6:8">
      <c r="F294" s="17"/>
      <c r="G294" s="17"/>
      <c r="H294" s="17"/>
    </row>
    <row r="295" spans="6:8">
      <c r="F295" s="17"/>
      <c r="G295" s="17"/>
      <c r="H295" s="17"/>
    </row>
    <row r="296" spans="6:8">
      <c r="F296" s="17"/>
      <c r="G296" s="17"/>
      <c r="H296" s="17"/>
    </row>
    <row r="297" spans="6:8">
      <c r="F297" s="17"/>
      <c r="G297" s="17"/>
      <c r="H297" s="17"/>
    </row>
    <row r="298" spans="6:8">
      <c r="F298" s="17"/>
      <c r="G298" s="17"/>
      <c r="H298" s="17"/>
    </row>
    <row r="299" spans="6:8">
      <c r="F299" s="17"/>
      <c r="G299" s="17"/>
      <c r="H299" s="17"/>
    </row>
    <row r="300" spans="6:8">
      <c r="F300" s="17"/>
      <c r="G300" s="17"/>
      <c r="H300" s="17"/>
    </row>
    <row r="301" spans="6:8">
      <c r="F301" s="17"/>
      <c r="G301" s="17"/>
      <c r="H301" s="17"/>
    </row>
    <row r="302" spans="6:8">
      <c r="F302" s="17"/>
      <c r="G302" s="17"/>
      <c r="H302" s="17"/>
    </row>
    <row r="303" spans="6:8">
      <c r="F303" s="17"/>
      <c r="G303" s="17"/>
      <c r="H303" s="17"/>
    </row>
    <row r="304" spans="6:8">
      <c r="F304" s="17"/>
      <c r="G304" s="17"/>
      <c r="H304" s="17"/>
    </row>
    <row r="305" spans="6:8">
      <c r="F305" s="17"/>
      <c r="G305" s="17"/>
      <c r="H305" s="17"/>
    </row>
    <row r="306" spans="6:8">
      <c r="F306" s="17"/>
      <c r="G306" s="17"/>
      <c r="H306" s="17"/>
    </row>
    <row r="307" spans="6:8">
      <c r="F307" s="17"/>
      <c r="G307" s="17"/>
      <c r="H307" s="17"/>
    </row>
    <row r="308" spans="6:8">
      <c r="F308" s="17"/>
      <c r="G308" s="17"/>
      <c r="H308" s="17"/>
    </row>
    <row r="309" spans="6:8">
      <c r="F309" s="17"/>
      <c r="G309" s="17"/>
      <c r="H309" s="17"/>
    </row>
    <row r="310" spans="6:8">
      <c r="F310" s="17"/>
      <c r="G310" s="17"/>
      <c r="H310" s="17"/>
    </row>
    <row r="311" spans="6:8">
      <c r="F311" s="17"/>
      <c r="G311" s="17"/>
      <c r="H311" s="17"/>
    </row>
    <row r="312" spans="6:8">
      <c r="F312" s="17"/>
      <c r="G312" s="17"/>
      <c r="H312" s="17"/>
    </row>
    <row r="313" spans="6:8">
      <c r="F313" s="17"/>
      <c r="G313" s="17"/>
      <c r="H313" s="17"/>
    </row>
    <row r="314" spans="6:8">
      <c r="F314" s="17"/>
      <c r="G314" s="17"/>
      <c r="H314" s="17"/>
    </row>
    <row r="315" spans="6:8">
      <c r="F315" s="17"/>
      <c r="G315" s="17"/>
      <c r="H315" s="17"/>
    </row>
    <row r="316" spans="6:8">
      <c r="F316" s="17"/>
      <c r="G316" s="17"/>
      <c r="H316" s="17"/>
    </row>
    <row r="317" spans="6:8">
      <c r="F317" s="17"/>
      <c r="G317" s="17"/>
      <c r="H317" s="17"/>
    </row>
    <row r="318" spans="6:8">
      <c r="F318" s="17"/>
      <c r="G318" s="17"/>
      <c r="H318" s="17"/>
    </row>
    <row r="319" spans="6:8">
      <c r="F319" s="17"/>
      <c r="G319" s="17"/>
      <c r="H319" s="17"/>
    </row>
    <row r="320" spans="6:8">
      <c r="F320" s="17"/>
      <c r="G320" s="17"/>
      <c r="H320" s="17"/>
    </row>
    <row r="321" spans="6:8">
      <c r="F321" s="17"/>
      <c r="G321" s="17"/>
      <c r="H321" s="17"/>
    </row>
    <row r="322" spans="6:8">
      <c r="F322" s="17"/>
      <c r="G322" s="17"/>
      <c r="H322" s="17"/>
    </row>
    <row r="323" spans="6:8">
      <c r="F323" s="17"/>
      <c r="G323" s="17"/>
      <c r="H323" s="17"/>
    </row>
    <row r="324" spans="6:8">
      <c r="F324" s="17"/>
      <c r="G324" s="17"/>
      <c r="H324" s="17"/>
    </row>
    <row r="325" spans="6:8">
      <c r="F325" s="17"/>
      <c r="G325" s="17"/>
      <c r="H325" s="17"/>
    </row>
    <row r="326" spans="6:8">
      <c r="F326" s="17"/>
      <c r="G326" s="17"/>
      <c r="H326" s="17"/>
    </row>
    <row r="327" spans="6:8">
      <c r="F327" s="17"/>
      <c r="G327" s="17"/>
      <c r="H327" s="17"/>
    </row>
    <row r="328" spans="6:8">
      <c r="F328" s="17"/>
      <c r="G328" s="17"/>
      <c r="H328" s="17"/>
    </row>
    <row r="329" spans="6:8">
      <c r="F329" s="17"/>
      <c r="G329" s="17"/>
      <c r="H329" s="17"/>
    </row>
    <row r="330" spans="6:8">
      <c r="F330" s="17"/>
      <c r="G330" s="17"/>
      <c r="H330" s="17"/>
    </row>
    <row r="331" spans="6:8">
      <c r="F331" s="17"/>
      <c r="G331" s="17"/>
      <c r="H331" s="17"/>
    </row>
    <row r="332" spans="6:8">
      <c r="F332" s="17"/>
      <c r="G332" s="17"/>
      <c r="H332" s="17"/>
    </row>
    <row r="333" spans="6:8">
      <c r="F333" s="17"/>
      <c r="G333" s="17"/>
      <c r="H333" s="17"/>
    </row>
    <row r="334" spans="6:8">
      <c r="F334" s="17"/>
      <c r="G334" s="17"/>
      <c r="H334" s="17"/>
    </row>
    <row r="335" spans="6:8">
      <c r="F335" s="17"/>
      <c r="G335" s="17"/>
      <c r="H335" s="17"/>
    </row>
    <row r="336" spans="6:8">
      <c r="F336" s="17"/>
      <c r="G336" s="17"/>
      <c r="H336" s="17"/>
    </row>
    <row r="337" spans="6:8">
      <c r="F337" s="17"/>
      <c r="G337" s="17"/>
      <c r="H337" s="17"/>
    </row>
    <row r="338" spans="6:8">
      <c r="F338" s="17"/>
      <c r="G338" s="17"/>
      <c r="H338" s="17"/>
    </row>
    <row r="339" spans="6:8">
      <c r="F339" s="17"/>
      <c r="G339" s="17"/>
      <c r="H339" s="17"/>
    </row>
    <row r="340" spans="6:8">
      <c r="F340" s="17"/>
      <c r="G340" s="17"/>
      <c r="H340" s="17"/>
    </row>
    <row r="341" spans="6:8">
      <c r="F341" s="17"/>
      <c r="G341" s="17"/>
      <c r="H341" s="17"/>
    </row>
    <row r="342" spans="6:8">
      <c r="F342" s="17"/>
      <c r="G342" s="17"/>
      <c r="H342" s="17"/>
    </row>
    <row r="343" spans="6:8">
      <c r="F343" s="17"/>
      <c r="G343" s="17"/>
      <c r="H343" s="17"/>
    </row>
    <row r="344" spans="6:8">
      <c r="F344" s="17"/>
      <c r="G344" s="17"/>
      <c r="H344" s="17"/>
    </row>
    <row r="345" spans="6:8">
      <c r="F345" s="17"/>
      <c r="G345" s="17"/>
      <c r="H345" s="17"/>
    </row>
    <row r="346" spans="6:8">
      <c r="F346" s="17"/>
      <c r="G346" s="17"/>
      <c r="H346" s="17"/>
    </row>
    <row r="347" spans="6:8">
      <c r="F347" s="17"/>
      <c r="G347" s="17"/>
      <c r="H347" s="17"/>
    </row>
    <row r="348" spans="6:8">
      <c r="F348" s="17"/>
      <c r="G348" s="17"/>
      <c r="H348" s="17"/>
    </row>
    <row r="349" spans="6:8">
      <c r="F349" s="17"/>
      <c r="G349" s="17"/>
      <c r="H349" s="17"/>
    </row>
    <row r="350" spans="6:8">
      <c r="F350" s="17"/>
      <c r="G350" s="17"/>
      <c r="H350" s="17"/>
    </row>
    <row r="351" spans="6:8">
      <c r="F351" s="17"/>
      <c r="G351" s="17"/>
      <c r="H351" s="17"/>
    </row>
    <row r="352" spans="6:8">
      <c r="F352" s="17"/>
      <c r="G352" s="17"/>
      <c r="H352" s="17"/>
    </row>
    <row r="353" spans="6:8">
      <c r="F353" s="17"/>
      <c r="G353" s="17"/>
      <c r="H353" s="17"/>
    </row>
    <row r="354" spans="6:8">
      <c r="F354" s="17"/>
      <c r="G354" s="17"/>
      <c r="H354" s="17"/>
    </row>
    <row r="355" spans="6:8">
      <c r="F355" s="17"/>
      <c r="G355" s="17"/>
      <c r="H355" s="17"/>
    </row>
    <row r="356" spans="6:8">
      <c r="F356" s="17"/>
      <c r="G356" s="17"/>
      <c r="H356" s="17"/>
    </row>
    <row r="357" spans="6:8">
      <c r="F357" s="17"/>
      <c r="G357" s="17"/>
      <c r="H357" s="17"/>
    </row>
    <row r="358" spans="6:8">
      <c r="F358" s="17"/>
      <c r="G358" s="17"/>
      <c r="H358" s="17"/>
    </row>
    <row r="359" spans="6:8">
      <c r="F359" s="17"/>
      <c r="G359" s="17"/>
      <c r="H359" s="17"/>
    </row>
    <row r="360" spans="6:8">
      <c r="F360" s="17"/>
      <c r="G360" s="17"/>
      <c r="H360" s="17"/>
    </row>
    <row r="361" spans="6:8">
      <c r="F361" s="17"/>
      <c r="G361" s="17"/>
      <c r="H361" s="17"/>
    </row>
    <row r="362" spans="6:8">
      <c r="F362" s="17"/>
      <c r="G362" s="17"/>
      <c r="H362" s="17"/>
    </row>
    <row r="363" spans="6:8">
      <c r="F363" s="17"/>
      <c r="G363" s="17"/>
      <c r="H363" s="17"/>
    </row>
    <row r="364" spans="6:8">
      <c r="F364" s="17"/>
      <c r="G364" s="17"/>
      <c r="H364" s="17"/>
    </row>
    <row r="365" spans="6:8">
      <c r="F365" s="17"/>
      <c r="G365" s="17"/>
      <c r="H365" s="17"/>
    </row>
    <row r="366" spans="6:8">
      <c r="F366" s="17"/>
      <c r="G366" s="17"/>
      <c r="H366" s="17"/>
    </row>
    <row r="367" spans="6:8">
      <c r="F367" s="17"/>
      <c r="G367" s="17"/>
      <c r="H367" s="17"/>
    </row>
    <row r="368" spans="6:8">
      <c r="F368" s="17"/>
      <c r="G368" s="17"/>
      <c r="H368" s="17"/>
    </row>
    <row r="369" spans="6:8">
      <c r="F369" s="17"/>
      <c r="G369" s="17"/>
      <c r="H369" s="17"/>
    </row>
    <row r="370" spans="6:8">
      <c r="F370" s="17"/>
      <c r="G370" s="17"/>
      <c r="H370" s="17"/>
    </row>
    <row r="371" spans="6:8">
      <c r="F371" s="17"/>
      <c r="G371" s="17"/>
      <c r="H371" s="17"/>
    </row>
    <row r="372" spans="6:8">
      <c r="F372" s="17"/>
      <c r="G372" s="17"/>
      <c r="H372" s="17"/>
    </row>
    <row r="373" spans="6:8">
      <c r="F373" s="17"/>
      <c r="G373" s="17"/>
      <c r="H373" s="17"/>
    </row>
    <row r="374" spans="6:8">
      <c r="F374" s="17"/>
      <c r="G374" s="17"/>
      <c r="H374" s="17"/>
    </row>
    <row r="375" spans="6:8">
      <c r="F375" s="17"/>
      <c r="G375" s="17"/>
      <c r="H375" s="17"/>
    </row>
    <row r="376" spans="6:8">
      <c r="F376" s="17"/>
      <c r="G376" s="17"/>
      <c r="H376" s="17"/>
    </row>
    <row r="377" spans="6:8">
      <c r="F377" s="17"/>
      <c r="G377" s="17"/>
      <c r="H377" s="17"/>
    </row>
    <row r="378" spans="6:8">
      <c r="F378" s="17"/>
      <c r="G378" s="17"/>
      <c r="H378" s="17"/>
    </row>
    <row r="379" spans="6:8">
      <c r="F379" s="17"/>
      <c r="G379" s="17"/>
      <c r="H379" s="17"/>
    </row>
    <row r="380" spans="6:8">
      <c r="F380" s="17"/>
      <c r="G380" s="17"/>
      <c r="H380" s="17"/>
    </row>
    <row r="381" spans="6:8">
      <c r="F381" s="17"/>
      <c r="G381" s="17"/>
      <c r="H381" s="17"/>
    </row>
    <row r="382" spans="6:8">
      <c r="F382" s="17"/>
      <c r="G382" s="17"/>
      <c r="H382" s="17"/>
    </row>
    <row r="383" spans="6:8">
      <c r="F383" s="17"/>
      <c r="G383" s="17"/>
      <c r="H383" s="17"/>
    </row>
    <row r="384" spans="6:8">
      <c r="F384" s="17"/>
      <c r="G384" s="17"/>
      <c r="H384" s="17"/>
    </row>
    <row r="385" spans="6:8">
      <c r="F385" s="17"/>
      <c r="G385" s="17"/>
      <c r="H385" s="17"/>
    </row>
    <row r="386" spans="6:8">
      <c r="F386" s="17"/>
      <c r="G386" s="17"/>
      <c r="H386" s="17"/>
    </row>
    <row r="387" spans="6:8">
      <c r="F387" s="17"/>
      <c r="G387" s="17"/>
      <c r="H387" s="17"/>
    </row>
    <row r="388" spans="6:8">
      <c r="F388" s="17"/>
      <c r="G388" s="17"/>
      <c r="H388" s="17"/>
    </row>
    <row r="389" spans="6:8">
      <c r="F389" s="17"/>
      <c r="G389" s="17"/>
      <c r="H389" s="17"/>
    </row>
    <row r="390" spans="6:8">
      <c r="F390" s="17"/>
      <c r="G390" s="17"/>
      <c r="H390" s="17"/>
    </row>
    <row r="391" spans="6:8">
      <c r="F391" s="17"/>
      <c r="G391" s="17"/>
      <c r="H391" s="17"/>
    </row>
    <row r="392" spans="6:8">
      <c r="F392" s="17"/>
      <c r="G392" s="17"/>
      <c r="H392" s="17"/>
    </row>
    <row r="393" spans="6:8">
      <c r="F393" s="17"/>
      <c r="G393" s="17"/>
      <c r="H393" s="17"/>
    </row>
    <row r="394" spans="6:8">
      <c r="F394" s="17"/>
      <c r="G394" s="17"/>
      <c r="H394" s="17"/>
    </row>
    <row r="395" spans="6:8">
      <c r="F395" s="17"/>
      <c r="G395" s="17"/>
      <c r="H395" s="17"/>
    </row>
    <row r="396" spans="6:8">
      <c r="F396" s="17"/>
      <c r="G396" s="17"/>
      <c r="H396" s="17"/>
    </row>
    <row r="397" spans="6:8">
      <c r="F397" s="17"/>
      <c r="G397" s="17"/>
      <c r="H397" s="17"/>
    </row>
    <row r="398" spans="6:8">
      <c r="F398" s="17"/>
      <c r="G398" s="17"/>
      <c r="H398" s="17"/>
    </row>
    <row r="399" spans="6:8">
      <c r="F399" s="17"/>
      <c r="G399" s="17"/>
      <c r="H399" s="17"/>
    </row>
    <row r="400" spans="6:8">
      <c r="F400" s="17"/>
      <c r="G400" s="17"/>
      <c r="H400" s="17"/>
    </row>
    <row r="401" spans="6:8">
      <c r="F401" s="17"/>
      <c r="G401" s="17"/>
      <c r="H401" s="17"/>
    </row>
    <row r="402" spans="6:8">
      <c r="F402" s="17"/>
      <c r="G402" s="17"/>
      <c r="H402" s="17"/>
    </row>
    <row r="403" spans="6:8">
      <c r="F403" s="17"/>
      <c r="G403" s="17"/>
      <c r="H403" s="17"/>
    </row>
    <row r="404" spans="6:8">
      <c r="F404" s="17"/>
      <c r="G404" s="17"/>
      <c r="H404" s="17"/>
    </row>
    <row r="405" spans="6:8">
      <c r="F405" s="17"/>
      <c r="G405" s="17"/>
      <c r="H405" s="17"/>
    </row>
    <row r="406" spans="6:8">
      <c r="F406" s="17"/>
      <c r="G406" s="17"/>
      <c r="H406" s="17"/>
    </row>
    <row r="407" spans="6:8">
      <c r="F407" s="17"/>
      <c r="G407" s="17"/>
      <c r="H407" s="17"/>
    </row>
    <row r="408" spans="6:8">
      <c r="F408" s="17"/>
      <c r="G408" s="17"/>
      <c r="H408" s="17"/>
    </row>
    <row r="409" spans="6:8">
      <c r="F409" s="17"/>
      <c r="G409" s="17"/>
      <c r="H409" s="17"/>
    </row>
    <row r="410" spans="6:8">
      <c r="F410" s="17"/>
      <c r="G410" s="17"/>
      <c r="H410" s="17"/>
    </row>
    <row r="411" spans="6:8">
      <c r="F411" s="17"/>
      <c r="G411" s="17"/>
      <c r="H411" s="17"/>
    </row>
    <row r="412" spans="6:8">
      <c r="F412" s="17"/>
      <c r="G412" s="17"/>
      <c r="H412" s="17"/>
    </row>
    <row r="413" spans="6:8">
      <c r="F413" s="17"/>
      <c r="G413" s="17"/>
      <c r="H413" s="17"/>
    </row>
    <row r="414" spans="6:8">
      <c r="F414" s="17"/>
      <c r="G414" s="17"/>
      <c r="H414" s="17"/>
    </row>
    <row r="415" spans="6:8">
      <c r="F415" s="17"/>
      <c r="G415" s="17"/>
      <c r="H415" s="17"/>
    </row>
    <row r="416" spans="6:8">
      <c r="F416" s="17"/>
      <c r="G416" s="17"/>
      <c r="H416" s="17"/>
    </row>
    <row r="417" spans="6:8">
      <c r="F417" s="17"/>
      <c r="G417" s="17"/>
      <c r="H417" s="17"/>
    </row>
    <row r="418" spans="6:8">
      <c r="F418" s="17"/>
      <c r="G418" s="17"/>
      <c r="H418" s="17"/>
    </row>
    <row r="419" spans="6:8">
      <c r="F419" s="17"/>
      <c r="G419" s="17"/>
      <c r="H419" s="17"/>
    </row>
    <row r="420" spans="6:8">
      <c r="F420" s="17"/>
      <c r="G420" s="17"/>
      <c r="H420" s="17"/>
    </row>
    <row r="421" spans="6:8">
      <c r="F421" s="17"/>
      <c r="G421" s="17"/>
      <c r="H421" s="17"/>
    </row>
    <row r="422" spans="6:8">
      <c r="F422" s="17"/>
      <c r="G422" s="17"/>
      <c r="H422" s="17"/>
    </row>
    <row r="423" spans="6:8">
      <c r="F423" s="17"/>
      <c r="G423" s="17"/>
      <c r="H423" s="17"/>
    </row>
    <row r="424" spans="6:8">
      <c r="F424" s="17"/>
      <c r="G424" s="17"/>
      <c r="H424" s="17"/>
    </row>
    <row r="425" spans="6:8">
      <c r="F425" s="17"/>
      <c r="G425" s="17"/>
      <c r="H425" s="17"/>
    </row>
    <row r="426" spans="6:8">
      <c r="F426" s="17"/>
      <c r="G426" s="17"/>
      <c r="H426" s="17"/>
    </row>
    <row r="427" spans="6:8">
      <c r="F427" s="17"/>
      <c r="G427" s="17"/>
      <c r="H427" s="17"/>
    </row>
    <row r="428" spans="6:8">
      <c r="F428" s="17"/>
      <c r="G428" s="17"/>
      <c r="H428" s="17"/>
    </row>
    <row r="429" spans="6:8">
      <c r="F429" s="17"/>
      <c r="G429" s="17"/>
      <c r="H429" s="17"/>
    </row>
    <row r="430" spans="6:8">
      <c r="F430" s="17"/>
      <c r="G430" s="17"/>
      <c r="H430" s="17"/>
    </row>
    <row r="431" spans="6:8">
      <c r="F431" s="17"/>
      <c r="G431" s="17"/>
      <c r="H431" s="17"/>
    </row>
    <row r="432" spans="6:8">
      <c r="F432" s="17"/>
      <c r="G432" s="17"/>
      <c r="H432" s="17"/>
    </row>
    <row r="433" spans="6:8">
      <c r="F433" s="17"/>
      <c r="G433" s="17"/>
      <c r="H433" s="17"/>
    </row>
    <row r="434" spans="6:8">
      <c r="F434" s="17"/>
      <c r="G434" s="17"/>
      <c r="H434" s="17"/>
    </row>
    <row r="435" spans="6:8">
      <c r="F435" s="17"/>
      <c r="G435" s="17"/>
      <c r="H435" s="17"/>
    </row>
    <row r="436" spans="6:8">
      <c r="F436" s="17"/>
      <c r="G436" s="17"/>
      <c r="H436" s="17"/>
    </row>
    <row r="437" spans="6:8">
      <c r="F437" s="17"/>
      <c r="G437" s="17"/>
      <c r="H437" s="17"/>
    </row>
    <row r="438" spans="6:8">
      <c r="F438" s="17"/>
      <c r="G438" s="17"/>
      <c r="H438" s="17"/>
    </row>
    <row r="439" spans="6:8">
      <c r="F439" s="17"/>
      <c r="G439" s="17"/>
      <c r="H439" s="17"/>
    </row>
    <row r="440" spans="6:8">
      <c r="F440" s="17"/>
      <c r="G440" s="17"/>
      <c r="H440" s="17"/>
    </row>
    <row r="441" spans="6:8">
      <c r="F441" s="17"/>
      <c r="G441" s="17"/>
      <c r="H441" s="17"/>
    </row>
    <row r="442" spans="6:8">
      <c r="F442" s="17"/>
      <c r="G442" s="17"/>
      <c r="H442" s="17"/>
    </row>
    <row r="443" spans="6:8">
      <c r="F443" s="17"/>
      <c r="G443" s="17"/>
      <c r="H443" s="17"/>
    </row>
    <row r="444" spans="6:8">
      <c r="F444" s="17"/>
      <c r="G444" s="17"/>
      <c r="H444" s="17"/>
    </row>
    <row r="445" spans="6:8">
      <c r="F445" s="17"/>
      <c r="G445" s="17"/>
      <c r="H445" s="17"/>
    </row>
    <row r="446" spans="6:8">
      <c r="F446" s="17"/>
      <c r="G446" s="17"/>
      <c r="H446" s="17"/>
    </row>
    <row r="447" spans="6:8">
      <c r="F447" s="17"/>
      <c r="G447" s="17"/>
      <c r="H447" s="17"/>
    </row>
    <row r="448" spans="6:8">
      <c r="F448" s="17"/>
      <c r="G448" s="17"/>
      <c r="H448" s="17"/>
    </row>
    <row r="449" spans="6:8">
      <c r="F449" s="17"/>
      <c r="G449" s="17"/>
      <c r="H449" s="17"/>
    </row>
    <row r="450" spans="6:8">
      <c r="F450" s="17"/>
      <c r="G450" s="17"/>
      <c r="H450" s="17"/>
    </row>
    <row r="451" spans="6:8">
      <c r="F451" s="17"/>
      <c r="G451" s="17"/>
      <c r="H451" s="17"/>
    </row>
    <row r="452" spans="6:8">
      <c r="F452" s="17"/>
      <c r="G452" s="17"/>
      <c r="H452" s="17"/>
    </row>
    <row r="453" spans="6:8">
      <c r="F453" s="17"/>
      <c r="G453" s="17"/>
      <c r="H453" s="17"/>
    </row>
    <row r="454" spans="6:8">
      <c r="F454" s="17"/>
      <c r="G454" s="17"/>
      <c r="H454" s="17"/>
    </row>
    <row r="455" spans="6:8">
      <c r="F455" s="17"/>
      <c r="G455" s="17"/>
      <c r="H455" s="17"/>
    </row>
    <row r="456" spans="6:8">
      <c r="F456" s="17"/>
      <c r="G456" s="17"/>
      <c r="H456" s="17"/>
    </row>
    <row r="457" spans="6:8">
      <c r="F457" s="17"/>
      <c r="G457" s="17"/>
      <c r="H457" s="17"/>
    </row>
    <row r="458" spans="6:8">
      <c r="F458" s="17"/>
      <c r="G458" s="17"/>
      <c r="H458" s="17"/>
    </row>
    <row r="459" spans="6:8">
      <c r="F459" s="17"/>
      <c r="G459" s="17"/>
      <c r="H459" s="17"/>
    </row>
    <row r="460" spans="6:8">
      <c r="F460" s="17"/>
      <c r="G460" s="17"/>
      <c r="H460" s="17"/>
    </row>
    <row r="461" spans="6:8">
      <c r="F461" s="17"/>
      <c r="G461" s="17"/>
      <c r="H461" s="17"/>
    </row>
    <row r="462" spans="6:8">
      <c r="F462" s="17"/>
      <c r="G462" s="17"/>
      <c r="H462" s="17"/>
    </row>
    <row r="463" spans="6:8">
      <c r="F463" s="17"/>
      <c r="G463" s="17"/>
      <c r="H463" s="17"/>
    </row>
    <row r="464" spans="6:8">
      <c r="F464" s="17"/>
      <c r="G464" s="17"/>
      <c r="H464" s="17"/>
    </row>
    <row r="465" spans="6:8">
      <c r="F465" s="17"/>
      <c r="G465" s="17"/>
      <c r="H465" s="17"/>
    </row>
    <row r="466" spans="6:8">
      <c r="F466" s="17"/>
      <c r="G466" s="17"/>
      <c r="H466" s="17"/>
    </row>
    <row r="467" spans="6:8">
      <c r="F467" s="17"/>
      <c r="G467" s="17"/>
      <c r="H467" s="17"/>
    </row>
    <row r="468" spans="6:8">
      <c r="F468" s="17"/>
      <c r="G468" s="17"/>
      <c r="H468" s="17"/>
    </row>
    <row r="469" spans="6:8">
      <c r="F469" s="17"/>
      <c r="G469" s="17"/>
      <c r="H469" s="17"/>
    </row>
    <row r="470" spans="6:8">
      <c r="F470" s="17"/>
      <c r="G470" s="17"/>
      <c r="H470" s="17"/>
    </row>
    <row r="471" spans="6:8">
      <c r="F471" s="17"/>
      <c r="G471" s="17"/>
      <c r="H471" s="17"/>
    </row>
    <row r="472" spans="6:8">
      <c r="F472" s="17"/>
      <c r="G472" s="17"/>
      <c r="H472" s="17"/>
    </row>
    <row r="473" spans="6:8">
      <c r="F473" s="17"/>
      <c r="G473" s="17"/>
      <c r="H473" s="17"/>
    </row>
    <row r="474" spans="6:8">
      <c r="F474" s="17"/>
      <c r="G474" s="17"/>
      <c r="H474" s="17"/>
    </row>
    <row r="475" spans="6:8">
      <c r="F475" s="17"/>
      <c r="G475" s="17"/>
      <c r="H475" s="17"/>
    </row>
    <row r="476" spans="6:8">
      <c r="F476" s="17"/>
      <c r="G476" s="17"/>
      <c r="H476" s="17"/>
    </row>
    <row r="477" spans="6:8">
      <c r="F477" s="17"/>
      <c r="G477" s="17"/>
      <c r="H477" s="17"/>
    </row>
    <row r="478" spans="6:8">
      <c r="F478" s="17"/>
      <c r="G478" s="17"/>
      <c r="H478" s="17"/>
    </row>
    <row r="479" spans="6:8">
      <c r="F479" s="17"/>
      <c r="G479" s="17"/>
      <c r="H479" s="17"/>
    </row>
    <row r="480" spans="6:8">
      <c r="F480" s="17"/>
      <c r="G480" s="17"/>
      <c r="H480" s="17"/>
    </row>
    <row r="481" spans="6:8">
      <c r="F481" s="17"/>
      <c r="G481" s="17"/>
      <c r="H481" s="17"/>
    </row>
    <row r="482" spans="6:8">
      <c r="F482" s="17"/>
      <c r="G482" s="17"/>
      <c r="H482" s="17"/>
    </row>
    <row r="483" spans="6:8">
      <c r="F483" s="17"/>
      <c r="G483" s="17"/>
      <c r="H483" s="17"/>
    </row>
    <row r="484" spans="6:8">
      <c r="F484" s="17"/>
      <c r="G484" s="17"/>
      <c r="H484" s="17"/>
    </row>
    <row r="485" spans="6:8">
      <c r="F485" s="17"/>
      <c r="G485" s="17"/>
      <c r="H485" s="17"/>
    </row>
    <row r="486" spans="6:8">
      <c r="F486" s="17"/>
      <c r="G486" s="17"/>
      <c r="H486" s="17"/>
    </row>
    <row r="487" spans="6:8">
      <c r="F487" s="17"/>
      <c r="G487" s="17"/>
      <c r="H487" s="17"/>
    </row>
    <row r="488" spans="6:8">
      <c r="F488" s="17"/>
      <c r="G488" s="17"/>
      <c r="H488" s="17"/>
    </row>
    <row r="489" spans="6:8">
      <c r="F489" s="17"/>
      <c r="G489" s="17"/>
      <c r="H489" s="17"/>
    </row>
    <row r="490" spans="6:8">
      <c r="F490" s="17"/>
      <c r="G490" s="17"/>
      <c r="H490" s="17"/>
    </row>
    <row r="491" spans="6:8">
      <c r="F491" s="17"/>
      <c r="G491" s="17"/>
      <c r="H491" s="17"/>
    </row>
    <row r="492" spans="6:8">
      <c r="F492" s="17"/>
      <c r="G492" s="17"/>
      <c r="H492" s="17"/>
    </row>
    <row r="493" spans="6:8">
      <c r="F493" s="17"/>
      <c r="G493" s="17"/>
      <c r="H493" s="17"/>
    </row>
    <row r="494" spans="6:8">
      <c r="F494" s="17"/>
      <c r="G494" s="17"/>
      <c r="H494" s="17"/>
    </row>
    <row r="495" spans="6:8">
      <c r="F495" s="17"/>
      <c r="G495" s="17"/>
      <c r="H495" s="17"/>
    </row>
    <row r="496" spans="6:8">
      <c r="F496" s="17"/>
      <c r="G496" s="17"/>
      <c r="H496" s="17"/>
    </row>
    <row r="497" spans="6:8">
      <c r="F497" s="17"/>
      <c r="G497" s="17"/>
      <c r="H497" s="17"/>
    </row>
    <row r="498" spans="6:8">
      <c r="F498" s="17"/>
      <c r="G498" s="17"/>
      <c r="H498" s="17"/>
    </row>
    <row r="499" spans="6:8">
      <c r="F499" s="17"/>
      <c r="G499" s="17"/>
      <c r="H499" s="17"/>
    </row>
    <row r="500" spans="6:8">
      <c r="F500" s="17"/>
      <c r="G500" s="17"/>
      <c r="H500" s="17"/>
    </row>
    <row r="501" spans="6:8">
      <c r="F501" s="17"/>
      <c r="G501" s="17"/>
      <c r="H501" s="17"/>
    </row>
    <row r="502" spans="6:8">
      <c r="F502" s="17"/>
      <c r="G502" s="17"/>
      <c r="H502" s="17"/>
    </row>
    <row r="503" spans="6:8">
      <c r="F503" s="17"/>
      <c r="G503" s="17"/>
      <c r="H503" s="17"/>
    </row>
    <row r="504" spans="6:8">
      <c r="F504" s="17"/>
      <c r="G504" s="17"/>
      <c r="H504" s="17"/>
    </row>
    <row r="505" spans="6:8">
      <c r="F505" s="17"/>
      <c r="G505" s="17"/>
      <c r="H505" s="17"/>
    </row>
    <row r="506" spans="6:8">
      <c r="F506" s="17"/>
      <c r="G506" s="17"/>
      <c r="H506" s="17"/>
    </row>
    <row r="507" spans="6:8">
      <c r="F507" s="17"/>
      <c r="G507" s="17"/>
      <c r="H507" s="17"/>
    </row>
    <row r="508" spans="6:8">
      <c r="F508" s="17"/>
      <c r="G508" s="17"/>
      <c r="H508" s="17"/>
    </row>
    <row r="509" spans="6:8">
      <c r="F509" s="17"/>
      <c r="G509" s="17"/>
      <c r="H509" s="17"/>
    </row>
    <row r="510" spans="6:8">
      <c r="F510" s="17"/>
      <c r="G510" s="17"/>
      <c r="H510" s="17"/>
    </row>
    <row r="511" spans="6:8">
      <c r="F511" s="17"/>
      <c r="G511" s="17"/>
      <c r="H511" s="17"/>
    </row>
    <row r="512" spans="6:8">
      <c r="F512" s="17"/>
      <c r="G512" s="17"/>
      <c r="H512" s="17"/>
    </row>
    <row r="513" spans="6:8">
      <c r="F513" s="17"/>
      <c r="G513" s="17"/>
      <c r="H513" s="17"/>
    </row>
    <row r="514" spans="6:8">
      <c r="F514" s="17"/>
      <c r="G514" s="17"/>
      <c r="H514" s="17"/>
    </row>
    <row r="515" spans="6:8">
      <c r="F515" s="17"/>
      <c r="G515" s="17"/>
      <c r="H515" s="17"/>
    </row>
    <row r="516" spans="6:8">
      <c r="F516" s="17"/>
      <c r="G516" s="17"/>
      <c r="H516" s="17"/>
    </row>
    <row r="517" spans="6:8">
      <c r="F517" s="17"/>
      <c r="G517" s="17"/>
      <c r="H517" s="17"/>
    </row>
    <row r="518" spans="6:8">
      <c r="F518" s="17"/>
      <c r="G518" s="17"/>
      <c r="H518" s="17"/>
    </row>
    <row r="519" spans="6:8">
      <c r="F519" s="17"/>
      <c r="G519" s="17"/>
      <c r="H519" s="17"/>
    </row>
    <row r="520" spans="6:8">
      <c r="F520" s="17"/>
      <c r="G520" s="17"/>
      <c r="H520" s="17"/>
    </row>
    <row r="521" spans="6:8">
      <c r="F521" s="17"/>
      <c r="G521" s="17"/>
      <c r="H521" s="17"/>
    </row>
    <row r="522" spans="6:8">
      <c r="F522" s="17"/>
      <c r="G522" s="17"/>
      <c r="H522" s="17"/>
    </row>
    <row r="523" spans="6:8">
      <c r="F523" s="17"/>
      <c r="G523" s="17"/>
      <c r="H523" s="17"/>
    </row>
    <row r="524" spans="6:8">
      <c r="F524" s="17"/>
      <c r="G524" s="17"/>
      <c r="H524" s="17"/>
    </row>
    <row r="525" spans="6:8">
      <c r="F525" s="17"/>
      <c r="G525" s="17"/>
      <c r="H525" s="17"/>
    </row>
    <row r="526" spans="6:8">
      <c r="F526" s="17"/>
      <c r="G526" s="17"/>
      <c r="H526" s="17"/>
    </row>
    <row r="527" spans="6:8">
      <c r="F527" s="17"/>
      <c r="G527" s="17"/>
      <c r="H527" s="17"/>
    </row>
    <row r="528" spans="6:8">
      <c r="F528" s="17"/>
      <c r="G528" s="17"/>
      <c r="H528" s="17"/>
    </row>
    <row r="529" spans="6:8">
      <c r="F529" s="17"/>
      <c r="G529" s="17"/>
      <c r="H529" s="17"/>
    </row>
    <row r="530" spans="6:8">
      <c r="F530" s="17"/>
      <c r="G530" s="17"/>
      <c r="H530" s="17"/>
    </row>
    <row r="531" spans="6:8">
      <c r="F531" s="17"/>
      <c r="G531" s="17"/>
      <c r="H531" s="17"/>
    </row>
    <row r="532" spans="6:8">
      <c r="F532" s="17"/>
      <c r="G532" s="17"/>
      <c r="H532" s="17"/>
    </row>
    <row r="533" spans="6:8">
      <c r="F533" s="17"/>
      <c r="G533" s="17"/>
      <c r="H533" s="17"/>
    </row>
    <row r="534" spans="6:8">
      <c r="F534" s="17"/>
      <c r="G534" s="17"/>
      <c r="H534" s="17"/>
    </row>
    <row r="535" spans="6:8">
      <c r="F535" s="17"/>
      <c r="G535" s="17"/>
      <c r="H535" s="17"/>
    </row>
    <row r="536" spans="6:8">
      <c r="F536" s="17"/>
      <c r="G536" s="17"/>
      <c r="H536" s="17"/>
    </row>
    <row r="537" spans="6:8">
      <c r="F537" s="17"/>
      <c r="G537" s="17"/>
      <c r="H537" s="17"/>
    </row>
    <row r="538" spans="6:8">
      <c r="F538" s="17"/>
      <c r="G538" s="17"/>
      <c r="H538" s="17"/>
    </row>
    <row r="539" spans="6:8">
      <c r="F539" s="17"/>
      <c r="G539" s="17"/>
      <c r="H539" s="17"/>
    </row>
    <row r="540" spans="6:8">
      <c r="F540" s="17"/>
      <c r="G540" s="17"/>
      <c r="H540" s="17"/>
    </row>
    <row r="541" spans="6:8">
      <c r="F541" s="17"/>
      <c r="G541" s="17"/>
      <c r="H541" s="17"/>
    </row>
    <row r="542" spans="6:8">
      <c r="F542" s="17"/>
      <c r="G542" s="17"/>
      <c r="H542" s="17"/>
    </row>
    <row r="543" spans="6:8">
      <c r="F543" s="17"/>
      <c r="G543" s="17"/>
      <c r="H543" s="17"/>
    </row>
    <row r="544" spans="6:8">
      <c r="F544" s="17"/>
      <c r="G544" s="17"/>
      <c r="H544" s="17"/>
    </row>
    <row r="545" spans="6:8">
      <c r="F545" s="17"/>
      <c r="G545" s="17"/>
      <c r="H545" s="17"/>
    </row>
    <row r="546" spans="6:8">
      <c r="F546" s="17"/>
      <c r="G546" s="17"/>
      <c r="H546" s="17"/>
    </row>
    <row r="547" spans="6:8">
      <c r="F547" s="17"/>
      <c r="G547" s="17"/>
      <c r="H547" s="17"/>
    </row>
    <row r="548" spans="6:8">
      <c r="F548" s="17"/>
      <c r="G548" s="17"/>
      <c r="H548" s="17"/>
    </row>
    <row r="549" spans="6:8">
      <c r="F549" s="17"/>
      <c r="G549" s="17"/>
      <c r="H549" s="17"/>
    </row>
    <row r="550" spans="6:8">
      <c r="F550" s="17"/>
      <c r="G550" s="17"/>
      <c r="H550" s="17"/>
    </row>
    <row r="551" spans="6:8">
      <c r="F551" s="17"/>
      <c r="G551" s="17"/>
      <c r="H551" s="17"/>
    </row>
    <row r="552" spans="6:8">
      <c r="F552" s="17"/>
      <c r="G552" s="17"/>
      <c r="H552" s="17"/>
    </row>
    <row r="553" spans="6:8">
      <c r="F553" s="17"/>
      <c r="G553" s="17"/>
      <c r="H553" s="17"/>
    </row>
    <row r="554" spans="6:8">
      <c r="F554" s="17"/>
      <c r="G554" s="17"/>
      <c r="H554" s="17"/>
    </row>
    <row r="555" spans="6:8">
      <c r="F555" s="17"/>
      <c r="G555" s="17"/>
      <c r="H555" s="17"/>
    </row>
    <row r="556" spans="6:8">
      <c r="F556" s="17"/>
      <c r="G556" s="17"/>
      <c r="H556" s="17"/>
    </row>
    <row r="557" spans="6:8">
      <c r="F557" s="17"/>
      <c r="G557" s="17"/>
      <c r="H557" s="17"/>
    </row>
    <row r="558" spans="6:8">
      <c r="F558" s="17"/>
      <c r="G558" s="17"/>
      <c r="H558" s="17"/>
    </row>
    <row r="559" spans="6:8">
      <c r="F559" s="17"/>
      <c r="G559" s="17"/>
      <c r="H559" s="17"/>
    </row>
    <row r="560" spans="6:8">
      <c r="F560" s="17"/>
      <c r="G560" s="17"/>
      <c r="H560" s="17"/>
    </row>
    <row r="561" spans="6:8">
      <c r="F561" s="17"/>
      <c r="G561" s="17"/>
      <c r="H561" s="17"/>
    </row>
    <row r="562" spans="6:8">
      <c r="F562" s="17"/>
      <c r="G562" s="17"/>
      <c r="H562" s="17"/>
    </row>
    <row r="563" spans="6:8">
      <c r="F563" s="17"/>
      <c r="G563" s="17"/>
      <c r="H563" s="17"/>
    </row>
    <row r="564" spans="6:8">
      <c r="F564" s="17"/>
      <c r="G564" s="17"/>
      <c r="H564" s="17"/>
    </row>
    <row r="565" spans="6:8">
      <c r="F565" s="17"/>
      <c r="G565" s="17"/>
      <c r="H565" s="17"/>
    </row>
    <row r="566" spans="6:8">
      <c r="F566" s="17"/>
      <c r="G566" s="17"/>
      <c r="H566" s="17"/>
    </row>
    <row r="567" spans="6:8">
      <c r="F567" s="17"/>
      <c r="G567" s="17"/>
      <c r="H567" s="17"/>
    </row>
    <row r="568" spans="6:8">
      <c r="F568" s="17"/>
      <c r="G568" s="17"/>
      <c r="H568" s="17"/>
    </row>
    <row r="569" spans="6:8">
      <c r="F569" s="17"/>
      <c r="G569" s="17"/>
      <c r="H569" s="17"/>
    </row>
    <row r="570" spans="6:8">
      <c r="F570" s="17"/>
      <c r="G570" s="17"/>
      <c r="H570" s="17"/>
    </row>
    <row r="571" spans="6:8">
      <c r="F571" s="17"/>
      <c r="G571" s="17"/>
      <c r="H571" s="17"/>
    </row>
    <row r="572" spans="6:8">
      <c r="F572" s="17"/>
      <c r="G572" s="17"/>
      <c r="H572" s="17"/>
    </row>
    <row r="573" spans="6:8">
      <c r="F573" s="17"/>
      <c r="G573" s="17"/>
      <c r="H573" s="17"/>
    </row>
    <row r="574" spans="6:8">
      <c r="F574" s="17"/>
      <c r="G574" s="17"/>
      <c r="H574" s="17"/>
    </row>
    <row r="575" spans="6:8">
      <c r="F575" s="17"/>
      <c r="G575" s="17"/>
      <c r="H575" s="17"/>
    </row>
    <row r="576" spans="6:8">
      <c r="F576" s="17"/>
      <c r="G576" s="17"/>
      <c r="H576" s="17"/>
    </row>
    <row r="577" spans="6:8">
      <c r="F577" s="17"/>
      <c r="G577" s="17"/>
      <c r="H577" s="17"/>
    </row>
    <row r="578" spans="6:8">
      <c r="F578" s="17"/>
      <c r="G578" s="17"/>
      <c r="H578" s="17"/>
    </row>
    <row r="579" spans="6:8">
      <c r="F579" s="17"/>
      <c r="G579" s="17"/>
      <c r="H579" s="17"/>
    </row>
    <row r="580" spans="6:8">
      <c r="F580" s="17"/>
      <c r="G580" s="17"/>
      <c r="H580" s="17"/>
    </row>
    <row r="581" spans="6:8">
      <c r="F581" s="17"/>
      <c r="G581" s="17"/>
      <c r="H581" s="17"/>
    </row>
    <row r="582" spans="6:8">
      <c r="F582" s="17"/>
      <c r="G582" s="17"/>
      <c r="H582" s="17"/>
    </row>
    <row r="583" spans="6:8">
      <c r="F583" s="17"/>
      <c r="G583" s="17"/>
      <c r="H583" s="17"/>
    </row>
    <row r="584" spans="6:8">
      <c r="F584" s="17"/>
      <c r="G584" s="17"/>
      <c r="H584" s="17"/>
    </row>
    <row r="585" spans="6:8">
      <c r="F585" s="17"/>
      <c r="G585" s="17"/>
      <c r="H585" s="17"/>
    </row>
    <row r="586" spans="6:8">
      <c r="F586" s="17"/>
      <c r="G586" s="17"/>
      <c r="H586" s="17"/>
    </row>
    <row r="587" spans="6:8">
      <c r="F587" s="17"/>
      <c r="G587" s="17"/>
      <c r="H587" s="17"/>
    </row>
    <row r="588" spans="6:8">
      <c r="F588" s="17"/>
      <c r="G588" s="17"/>
      <c r="H588" s="17"/>
    </row>
    <row r="589" spans="6:8">
      <c r="F589" s="17"/>
      <c r="G589" s="17"/>
      <c r="H589" s="17"/>
    </row>
    <row r="590" spans="6:8">
      <c r="F590" s="17"/>
      <c r="G590" s="17"/>
      <c r="H590" s="17"/>
    </row>
    <row r="591" spans="6:8">
      <c r="F591" s="17"/>
      <c r="G591" s="17"/>
      <c r="H591" s="17"/>
    </row>
    <row r="592" spans="6:8">
      <c r="F592" s="17"/>
      <c r="G592" s="17"/>
      <c r="H592" s="17"/>
    </row>
    <row r="593" spans="6:8">
      <c r="F593" s="17"/>
      <c r="G593" s="17"/>
      <c r="H593" s="17"/>
    </row>
    <row r="594" spans="6:8">
      <c r="F594" s="17"/>
      <c r="G594" s="17"/>
      <c r="H594" s="17"/>
    </row>
    <row r="595" spans="6:8">
      <c r="F595" s="17"/>
      <c r="G595" s="17"/>
      <c r="H595" s="17"/>
    </row>
    <row r="596" spans="6:8">
      <c r="F596" s="17"/>
      <c r="G596" s="17"/>
      <c r="H596" s="17"/>
    </row>
    <row r="597" spans="6:8">
      <c r="F597" s="17"/>
      <c r="G597" s="17"/>
      <c r="H597" s="17"/>
    </row>
    <row r="598" spans="6:8">
      <c r="F598" s="17"/>
      <c r="G598" s="17"/>
      <c r="H598" s="17"/>
    </row>
    <row r="599" spans="6:8">
      <c r="F599" s="17"/>
      <c r="G599" s="17"/>
      <c r="H599" s="17"/>
    </row>
    <row r="600" spans="6:8">
      <c r="F600" s="17"/>
      <c r="G600" s="17"/>
      <c r="H600" s="17"/>
    </row>
    <row r="601" spans="6:8">
      <c r="F601" s="17"/>
      <c r="G601" s="17"/>
      <c r="H601" s="17"/>
    </row>
    <row r="602" spans="6:8">
      <c r="F602" s="17"/>
      <c r="G602" s="17"/>
      <c r="H602" s="17"/>
    </row>
    <row r="603" spans="6:8">
      <c r="F603" s="17"/>
      <c r="G603" s="17"/>
      <c r="H603" s="17"/>
    </row>
    <row r="604" spans="6:8">
      <c r="F604" s="17"/>
      <c r="G604" s="17"/>
      <c r="H604" s="17"/>
    </row>
    <row r="605" spans="6:8">
      <c r="F605" s="17"/>
      <c r="G605" s="17"/>
      <c r="H605" s="17"/>
    </row>
    <row r="606" spans="6:8">
      <c r="F606" s="17"/>
      <c r="G606" s="17"/>
      <c r="H606" s="17"/>
    </row>
    <row r="607" spans="6:8">
      <c r="F607" s="17"/>
      <c r="G607" s="17"/>
      <c r="H607" s="17"/>
    </row>
    <row r="608" spans="6:8">
      <c r="F608" s="17"/>
      <c r="G608" s="17"/>
      <c r="H608" s="17"/>
    </row>
    <row r="609" spans="6:8">
      <c r="F609" s="17"/>
      <c r="G609" s="17"/>
      <c r="H609" s="17"/>
    </row>
    <row r="610" spans="6:8">
      <c r="F610" s="17"/>
      <c r="G610" s="17"/>
      <c r="H610" s="17"/>
    </row>
    <row r="611" spans="6:8">
      <c r="F611" s="17"/>
      <c r="G611" s="17"/>
      <c r="H611" s="17"/>
    </row>
    <row r="612" spans="6:8">
      <c r="F612" s="17"/>
      <c r="G612" s="17"/>
      <c r="H612" s="17"/>
    </row>
    <row r="613" spans="6:8">
      <c r="F613" s="17"/>
      <c r="G613" s="17"/>
      <c r="H613" s="17"/>
    </row>
    <row r="614" spans="6:8">
      <c r="F614" s="17"/>
      <c r="G614" s="17"/>
      <c r="H614" s="17"/>
    </row>
    <row r="615" spans="6:8">
      <c r="F615" s="17"/>
      <c r="G615" s="17"/>
      <c r="H615" s="17"/>
    </row>
    <row r="616" spans="6:8">
      <c r="F616" s="17"/>
      <c r="G616" s="17"/>
      <c r="H616" s="17"/>
    </row>
    <row r="617" spans="6:8">
      <c r="F617" s="17"/>
      <c r="G617" s="17"/>
      <c r="H617" s="17"/>
    </row>
    <row r="618" spans="6:8">
      <c r="F618" s="17"/>
      <c r="G618" s="17"/>
      <c r="H618" s="17"/>
    </row>
    <row r="619" spans="6:8">
      <c r="F619" s="17"/>
      <c r="G619" s="17"/>
      <c r="H619" s="17"/>
    </row>
    <row r="620" spans="6:8">
      <c r="F620" s="17"/>
      <c r="G620" s="17"/>
      <c r="H620" s="17"/>
    </row>
    <row r="621" spans="6:8">
      <c r="F621" s="17"/>
      <c r="G621" s="17"/>
      <c r="H621" s="17"/>
    </row>
    <row r="622" spans="6:8">
      <c r="F622" s="17"/>
      <c r="G622" s="17"/>
      <c r="H622" s="17"/>
    </row>
    <row r="623" spans="6:8">
      <c r="F623" s="17"/>
      <c r="G623" s="17"/>
      <c r="H623" s="17"/>
    </row>
    <row r="624" spans="6:8">
      <c r="F624" s="17"/>
      <c r="G624" s="17"/>
      <c r="H624" s="17"/>
    </row>
    <row r="625" spans="6:8">
      <c r="F625" s="17"/>
      <c r="G625" s="17"/>
      <c r="H625" s="17"/>
    </row>
    <row r="626" spans="6:8">
      <c r="F626" s="17"/>
      <c r="G626" s="17"/>
      <c r="H626" s="17"/>
    </row>
    <row r="627" spans="6:8">
      <c r="F627" s="17"/>
      <c r="G627" s="17"/>
      <c r="H627" s="17"/>
    </row>
    <row r="628" spans="6:8">
      <c r="F628" s="17"/>
      <c r="G628" s="17"/>
      <c r="H628" s="17"/>
    </row>
    <row r="629" spans="6:8">
      <c r="F629" s="17"/>
      <c r="G629" s="17"/>
      <c r="H629" s="17"/>
    </row>
    <row r="630" spans="6:8">
      <c r="F630" s="17"/>
      <c r="G630" s="17"/>
      <c r="H630" s="17"/>
    </row>
    <row r="631" spans="6:8">
      <c r="F631" s="17"/>
      <c r="G631" s="17"/>
      <c r="H631" s="17"/>
    </row>
    <row r="632" spans="6:8">
      <c r="F632" s="17"/>
      <c r="G632" s="17"/>
      <c r="H632" s="17"/>
    </row>
    <row r="633" spans="6:8">
      <c r="F633" s="17"/>
      <c r="G633" s="17"/>
      <c r="H633" s="17"/>
    </row>
    <row r="634" spans="6:8">
      <c r="F634" s="17"/>
      <c r="G634" s="17"/>
      <c r="H634" s="17"/>
    </row>
    <row r="635" spans="6:8">
      <c r="F635" s="17"/>
      <c r="G635" s="17"/>
      <c r="H635" s="17"/>
    </row>
    <row r="636" spans="6:8">
      <c r="F636" s="17"/>
      <c r="G636" s="17"/>
      <c r="H636" s="17"/>
    </row>
    <row r="637" spans="6:8">
      <c r="F637" s="17"/>
      <c r="G637" s="17"/>
      <c r="H637" s="17"/>
    </row>
    <row r="638" spans="6:8">
      <c r="F638" s="17"/>
      <c r="G638" s="17"/>
      <c r="H638" s="17"/>
    </row>
    <row r="639" spans="6:8">
      <c r="F639" s="17"/>
      <c r="G639" s="17"/>
      <c r="H639" s="17"/>
    </row>
    <row r="640" spans="6:8">
      <c r="F640" s="17"/>
      <c r="G640" s="17"/>
      <c r="H640" s="17"/>
    </row>
    <row r="641" spans="6:8">
      <c r="F641" s="17"/>
      <c r="G641" s="17"/>
      <c r="H641" s="17"/>
    </row>
    <row r="642" spans="6:8">
      <c r="F642" s="17"/>
      <c r="G642" s="17"/>
      <c r="H642" s="17"/>
    </row>
    <row r="643" spans="6:8">
      <c r="F643" s="17"/>
      <c r="G643" s="17"/>
      <c r="H643" s="17"/>
    </row>
    <row r="644" spans="6:8">
      <c r="F644" s="17"/>
      <c r="G644" s="17"/>
      <c r="H644" s="17"/>
    </row>
    <row r="645" spans="6:8">
      <c r="F645" s="17"/>
      <c r="G645" s="17"/>
      <c r="H645" s="17"/>
    </row>
    <row r="646" spans="6:8">
      <c r="F646" s="17"/>
      <c r="G646" s="17"/>
      <c r="H646" s="17"/>
    </row>
    <row r="647" spans="6:8">
      <c r="F647" s="17"/>
      <c r="G647" s="17"/>
      <c r="H647" s="17"/>
    </row>
    <row r="648" spans="6:8">
      <c r="F648" s="17"/>
      <c r="G648" s="17"/>
      <c r="H648" s="17"/>
    </row>
    <row r="649" spans="6:8">
      <c r="F649" s="17"/>
      <c r="G649" s="17"/>
      <c r="H649" s="17"/>
    </row>
    <row r="650" spans="6:8">
      <c r="F650" s="17"/>
      <c r="G650" s="17"/>
      <c r="H650" s="17"/>
    </row>
    <row r="651" spans="6:8">
      <c r="F651" s="17"/>
      <c r="G651" s="17"/>
      <c r="H651" s="17"/>
    </row>
    <row r="652" spans="6:8">
      <c r="F652" s="17"/>
      <c r="G652" s="17"/>
      <c r="H652" s="17"/>
    </row>
    <row r="653" spans="6:8">
      <c r="F653" s="17"/>
      <c r="G653" s="17"/>
      <c r="H653" s="17"/>
    </row>
    <row r="654" spans="6:8">
      <c r="F654" s="17"/>
      <c r="G654" s="17"/>
      <c r="H654" s="17"/>
    </row>
    <row r="655" spans="6:8">
      <c r="F655" s="17"/>
      <c r="G655" s="17"/>
      <c r="H655" s="17"/>
    </row>
    <row r="656" spans="6:8">
      <c r="F656" s="17"/>
      <c r="G656" s="17"/>
      <c r="H656" s="17"/>
    </row>
    <row r="657" spans="6:8">
      <c r="F657" s="17"/>
      <c r="G657" s="17"/>
      <c r="H657" s="17"/>
    </row>
    <row r="658" spans="6:8">
      <c r="F658" s="17"/>
      <c r="G658" s="17"/>
      <c r="H658" s="17"/>
    </row>
    <row r="659" spans="6:8">
      <c r="F659" s="17"/>
      <c r="G659" s="17"/>
      <c r="H659" s="17"/>
    </row>
    <row r="660" spans="6:8">
      <c r="F660" s="17"/>
      <c r="G660" s="17"/>
      <c r="H660" s="17"/>
    </row>
    <row r="661" spans="6:8">
      <c r="F661" s="17"/>
      <c r="G661" s="17"/>
      <c r="H661" s="17"/>
    </row>
    <row r="662" spans="6:8">
      <c r="F662" s="17"/>
      <c r="G662" s="17"/>
      <c r="H662" s="17"/>
    </row>
    <row r="663" spans="6:8">
      <c r="F663" s="17"/>
      <c r="G663" s="17"/>
      <c r="H663" s="17"/>
    </row>
    <row r="664" spans="6:8">
      <c r="F664" s="17"/>
      <c r="G664" s="17"/>
      <c r="H664" s="17"/>
    </row>
    <row r="665" spans="6:8">
      <c r="F665" s="17"/>
      <c r="G665" s="17"/>
      <c r="H665" s="17"/>
    </row>
    <row r="666" spans="6:8">
      <c r="F666" s="17"/>
      <c r="G666" s="17"/>
      <c r="H666" s="17"/>
    </row>
    <row r="667" spans="6:8">
      <c r="F667" s="17"/>
      <c r="G667" s="17"/>
      <c r="H667" s="17"/>
    </row>
    <row r="668" spans="6:8">
      <c r="F668" s="17"/>
      <c r="G668" s="17"/>
      <c r="H668" s="17"/>
    </row>
    <row r="669" spans="6:8">
      <c r="F669" s="17"/>
      <c r="G669" s="17"/>
      <c r="H669" s="17"/>
    </row>
    <row r="670" spans="6:8">
      <c r="F670" s="17"/>
      <c r="G670" s="17"/>
      <c r="H670" s="17"/>
    </row>
    <row r="671" spans="6:8">
      <c r="F671" s="17"/>
      <c r="G671" s="17"/>
      <c r="H671" s="17"/>
    </row>
    <row r="672" spans="6:8">
      <c r="F672" s="17"/>
      <c r="G672" s="17"/>
      <c r="H672" s="17"/>
    </row>
    <row r="673" spans="6:8">
      <c r="F673" s="17"/>
      <c r="G673" s="17"/>
      <c r="H673" s="17"/>
    </row>
    <row r="674" spans="6:8">
      <c r="F674" s="17"/>
      <c r="G674" s="17"/>
      <c r="H674" s="17"/>
    </row>
    <row r="675" spans="6:8">
      <c r="F675" s="17"/>
      <c r="G675" s="17"/>
      <c r="H675" s="17"/>
    </row>
    <row r="676" spans="6:8">
      <c r="F676" s="17"/>
      <c r="G676" s="17"/>
      <c r="H676" s="17"/>
    </row>
    <row r="677" spans="6:8">
      <c r="F677" s="17"/>
      <c r="G677" s="17"/>
      <c r="H677" s="17"/>
    </row>
    <row r="678" spans="6:8">
      <c r="F678" s="17"/>
      <c r="G678" s="17"/>
      <c r="H678" s="17"/>
    </row>
    <row r="679" spans="6:8">
      <c r="F679" s="17"/>
      <c r="G679" s="17"/>
      <c r="H679" s="17"/>
    </row>
    <row r="680" spans="6:8">
      <c r="F680" s="17"/>
      <c r="G680" s="17"/>
      <c r="H680" s="17"/>
    </row>
    <row r="681" spans="6:8">
      <c r="F681" s="17"/>
      <c r="G681" s="17"/>
      <c r="H681" s="17"/>
    </row>
    <row r="682" spans="6:8">
      <c r="F682" s="17"/>
      <c r="G682" s="17"/>
      <c r="H682" s="17"/>
    </row>
    <row r="683" spans="6:8">
      <c r="F683" s="17"/>
      <c r="G683" s="17"/>
      <c r="H683" s="17"/>
    </row>
    <row r="684" spans="6:8">
      <c r="F684" s="17"/>
      <c r="G684" s="17"/>
      <c r="H684" s="17"/>
    </row>
    <row r="685" spans="6:8">
      <c r="F685" s="17"/>
      <c r="G685" s="17"/>
      <c r="H685" s="17"/>
    </row>
    <row r="686" spans="6:8">
      <c r="F686" s="17"/>
      <c r="G686" s="17"/>
      <c r="H686" s="17"/>
    </row>
    <row r="687" spans="6:8">
      <c r="F687" s="17"/>
      <c r="G687" s="17"/>
      <c r="H687" s="17"/>
    </row>
    <row r="688" spans="6:8">
      <c r="F688" s="17"/>
      <c r="G688" s="17"/>
      <c r="H688" s="17"/>
    </row>
    <row r="689" spans="6:8">
      <c r="F689" s="17"/>
      <c r="G689" s="17"/>
      <c r="H689" s="17"/>
    </row>
    <row r="690" spans="6:8">
      <c r="F690" s="17"/>
      <c r="G690" s="17"/>
      <c r="H690" s="17"/>
    </row>
    <row r="691" spans="6:8">
      <c r="F691" s="17"/>
      <c r="G691" s="17"/>
      <c r="H691" s="17"/>
    </row>
    <row r="692" spans="6:8">
      <c r="F692" s="17"/>
      <c r="G692" s="17"/>
      <c r="H692" s="17"/>
    </row>
    <row r="693" spans="6:8">
      <c r="F693" s="17"/>
      <c r="G693" s="17"/>
      <c r="H693" s="17"/>
    </row>
    <row r="694" spans="6:8">
      <c r="F694" s="17"/>
      <c r="G694" s="17"/>
      <c r="H694" s="17"/>
    </row>
    <row r="695" spans="6:8">
      <c r="F695" s="17"/>
      <c r="G695" s="17"/>
      <c r="H695" s="17"/>
    </row>
    <row r="696" spans="6:8">
      <c r="F696" s="17"/>
      <c r="G696" s="17"/>
      <c r="H696" s="17"/>
    </row>
    <row r="697" spans="6:8">
      <c r="F697" s="17"/>
      <c r="G697" s="17"/>
      <c r="H697" s="17"/>
    </row>
    <row r="698" spans="6:8">
      <c r="F698" s="17"/>
      <c r="G698" s="17"/>
      <c r="H698" s="17"/>
    </row>
    <row r="699" spans="6:8">
      <c r="F699" s="17"/>
      <c r="G699" s="17"/>
      <c r="H699" s="17"/>
    </row>
    <row r="700" spans="6:8">
      <c r="F700" s="17"/>
      <c r="G700" s="17"/>
      <c r="H700" s="17"/>
    </row>
    <row r="701" spans="6:8">
      <c r="F701" s="17"/>
      <c r="G701" s="17"/>
      <c r="H701" s="17"/>
    </row>
    <row r="702" spans="6:8">
      <c r="F702" s="17"/>
      <c r="G702" s="17"/>
      <c r="H702" s="17"/>
    </row>
    <row r="703" spans="6:8">
      <c r="F703" s="17"/>
      <c r="G703" s="17"/>
      <c r="H703" s="17"/>
    </row>
    <row r="704" spans="6:8">
      <c r="F704" s="17"/>
      <c r="G704" s="17"/>
      <c r="H704" s="17"/>
    </row>
    <row r="705" spans="6:8">
      <c r="F705" s="17"/>
      <c r="G705" s="17"/>
      <c r="H705" s="17"/>
    </row>
    <row r="706" spans="6:8">
      <c r="F706" s="17"/>
      <c r="G706" s="17"/>
      <c r="H706" s="17"/>
    </row>
    <row r="707" spans="6:8">
      <c r="F707" s="17"/>
      <c r="G707" s="17"/>
      <c r="H707" s="17"/>
    </row>
    <row r="708" spans="6:8">
      <c r="F708" s="17"/>
      <c r="G708" s="17"/>
      <c r="H708" s="17"/>
    </row>
    <row r="709" spans="6:8">
      <c r="F709" s="17"/>
      <c r="G709" s="17"/>
      <c r="H709" s="17"/>
    </row>
    <row r="710" spans="6:8">
      <c r="F710" s="17"/>
      <c r="G710" s="17"/>
      <c r="H710" s="17"/>
    </row>
    <row r="711" spans="6:8">
      <c r="F711" s="17"/>
      <c r="G711" s="17"/>
      <c r="H711" s="17"/>
    </row>
    <row r="712" spans="6:8">
      <c r="F712" s="17"/>
      <c r="G712" s="17"/>
      <c r="H712" s="17"/>
    </row>
    <row r="713" spans="6:8">
      <c r="F713" s="17"/>
      <c r="G713" s="17"/>
      <c r="H713" s="17"/>
    </row>
    <row r="714" spans="6:8">
      <c r="F714" s="17"/>
      <c r="G714" s="17"/>
      <c r="H714" s="17"/>
    </row>
    <row r="715" spans="6:8">
      <c r="F715" s="17"/>
      <c r="G715" s="17"/>
      <c r="H715" s="17"/>
    </row>
    <row r="716" spans="6:8">
      <c r="F716" s="17"/>
      <c r="G716" s="17"/>
      <c r="H716" s="17"/>
    </row>
    <row r="717" spans="6:8">
      <c r="F717" s="17"/>
      <c r="G717" s="17"/>
      <c r="H717" s="17"/>
    </row>
    <row r="718" spans="6:8">
      <c r="F718" s="17"/>
      <c r="G718" s="17"/>
      <c r="H718" s="17"/>
    </row>
    <row r="719" spans="6:8">
      <c r="F719" s="17"/>
      <c r="G719" s="17"/>
      <c r="H719" s="17"/>
    </row>
    <row r="720" spans="6:8">
      <c r="F720" s="17"/>
      <c r="G720" s="17"/>
      <c r="H720" s="17"/>
    </row>
    <row r="721" spans="6:8">
      <c r="F721" s="17"/>
      <c r="G721" s="17"/>
      <c r="H721" s="17"/>
    </row>
    <row r="722" spans="6:8">
      <c r="F722" s="17"/>
      <c r="G722" s="17"/>
      <c r="H722" s="17"/>
    </row>
    <row r="723" spans="6:8">
      <c r="F723" s="17"/>
      <c r="G723" s="17"/>
      <c r="H723" s="17"/>
    </row>
    <row r="724" spans="6:8">
      <c r="F724" s="17"/>
      <c r="G724" s="17"/>
      <c r="H724" s="17"/>
    </row>
    <row r="725" spans="6:8">
      <c r="F725" s="17"/>
      <c r="G725" s="17"/>
      <c r="H725" s="17"/>
    </row>
    <row r="726" spans="6:8">
      <c r="F726" s="17"/>
      <c r="G726" s="17"/>
      <c r="H726" s="17"/>
    </row>
    <row r="727" spans="6:8">
      <c r="F727" s="17"/>
      <c r="G727" s="17"/>
      <c r="H727" s="17"/>
    </row>
    <row r="728" spans="6:8">
      <c r="F728" s="17"/>
      <c r="G728" s="17"/>
      <c r="H728" s="17"/>
    </row>
    <row r="729" spans="6:8">
      <c r="F729" s="17"/>
      <c r="G729" s="17"/>
      <c r="H729" s="17"/>
    </row>
    <row r="730" spans="6:8">
      <c r="F730" s="17"/>
      <c r="G730" s="17"/>
      <c r="H730" s="17"/>
    </row>
    <row r="731" spans="6:8">
      <c r="F731" s="17"/>
      <c r="G731" s="17"/>
      <c r="H731" s="17"/>
    </row>
    <row r="732" spans="6:8">
      <c r="F732" s="17"/>
      <c r="G732" s="17"/>
      <c r="H732" s="17"/>
    </row>
    <row r="733" spans="6:8">
      <c r="F733" s="17"/>
      <c r="G733" s="17"/>
      <c r="H733" s="17"/>
    </row>
    <row r="734" spans="6:8">
      <c r="F734" s="17"/>
      <c r="G734" s="17"/>
      <c r="H734" s="17"/>
    </row>
    <row r="735" spans="6:8">
      <c r="F735" s="17"/>
      <c r="G735" s="17"/>
      <c r="H735" s="17"/>
    </row>
    <row r="736" spans="6:8">
      <c r="F736" s="17"/>
      <c r="G736" s="17"/>
      <c r="H736" s="17"/>
    </row>
    <row r="737" spans="6:8">
      <c r="F737" s="17"/>
      <c r="G737" s="17"/>
      <c r="H737" s="17"/>
    </row>
    <row r="738" spans="6:8">
      <c r="F738" s="17"/>
      <c r="G738" s="17"/>
      <c r="H738" s="17"/>
    </row>
    <row r="739" spans="6:8">
      <c r="F739" s="17"/>
      <c r="G739" s="17"/>
      <c r="H739" s="17"/>
    </row>
    <row r="740" spans="6:8">
      <c r="F740" s="17"/>
      <c r="G740" s="17"/>
      <c r="H740" s="17"/>
    </row>
    <row r="741" spans="6:8">
      <c r="F741" s="17"/>
      <c r="G741" s="17"/>
      <c r="H741" s="17"/>
    </row>
    <row r="742" spans="6:8">
      <c r="F742" s="17"/>
      <c r="G742" s="17"/>
      <c r="H742" s="17"/>
    </row>
    <row r="743" spans="6:8">
      <c r="F743" s="17"/>
      <c r="G743" s="17"/>
      <c r="H743" s="17"/>
    </row>
    <row r="744" spans="6:8">
      <c r="F744" s="17"/>
      <c r="G744" s="17"/>
      <c r="H744" s="17"/>
    </row>
    <row r="745" spans="6:8">
      <c r="F745" s="17"/>
      <c r="G745" s="17"/>
      <c r="H745" s="17"/>
    </row>
    <row r="746" spans="6:8">
      <c r="F746" s="17"/>
      <c r="G746" s="17"/>
      <c r="H746" s="17"/>
    </row>
    <row r="747" spans="6:8">
      <c r="F747" s="17"/>
      <c r="G747" s="17"/>
      <c r="H747" s="17"/>
    </row>
    <row r="748" spans="6:8">
      <c r="F748" s="17"/>
      <c r="G748" s="17"/>
      <c r="H748" s="17"/>
    </row>
    <row r="749" spans="6:8">
      <c r="F749" s="17"/>
      <c r="G749" s="17"/>
      <c r="H749" s="17"/>
    </row>
    <row r="750" spans="6:8">
      <c r="F750" s="17"/>
      <c r="G750" s="17"/>
      <c r="H750" s="17"/>
    </row>
    <row r="751" spans="6:8">
      <c r="F751" s="17"/>
      <c r="G751" s="17"/>
      <c r="H751" s="17"/>
    </row>
    <row r="752" spans="6:8">
      <c r="F752" s="17"/>
      <c r="G752" s="17"/>
      <c r="H752" s="17"/>
    </row>
    <row r="753" spans="6:8">
      <c r="F753" s="17"/>
      <c r="G753" s="17"/>
      <c r="H753" s="17"/>
    </row>
    <row r="754" spans="6:8">
      <c r="F754" s="17"/>
      <c r="G754" s="17"/>
      <c r="H754" s="17"/>
    </row>
    <row r="755" spans="6:8">
      <c r="F755" s="17"/>
      <c r="G755" s="17"/>
      <c r="H755" s="17"/>
    </row>
    <row r="756" spans="6:8">
      <c r="F756" s="17"/>
      <c r="G756" s="17"/>
      <c r="H756" s="17"/>
    </row>
    <row r="757" spans="6:8">
      <c r="F757" s="17"/>
      <c r="G757" s="17"/>
      <c r="H757" s="17"/>
    </row>
    <row r="758" spans="6:8">
      <c r="F758" s="17"/>
      <c r="G758" s="17"/>
      <c r="H758" s="17"/>
    </row>
    <row r="759" spans="6:8">
      <c r="F759" s="17"/>
      <c r="G759" s="17"/>
      <c r="H759" s="17"/>
    </row>
    <row r="760" spans="6:8">
      <c r="F760" s="17"/>
      <c r="G760" s="17"/>
      <c r="H760" s="17"/>
    </row>
    <row r="761" spans="6:8">
      <c r="F761" s="17"/>
      <c r="G761" s="17"/>
      <c r="H761" s="17"/>
    </row>
    <row r="762" spans="6:8">
      <c r="F762" s="17"/>
      <c r="G762" s="17"/>
      <c r="H762" s="17"/>
    </row>
    <row r="763" spans="6:8">
      <c r="F763" s="17"/>
      <c r="G763" s="17"/>
      <c r="H763" s="17"/>
    </row>
    <row r="764" spans="6:8">
      <c r="F764" s="17"/>
      <c r="G764" s="17"/>
      <c r="H764" s="17"/>
    </row>
    <row r="765" spans="6:8">
      <c r="F765" s="17"/>
      <c r="G765" s="17"/>
      <c r="H765" s="17"/>
    </row>
    <row r="766" spans="6:8">
      <c r="F766" s="17"/>
      <c r="G766" s="17"/>
      <c r="H766" s="17"/>
    </row>
    <row r="767" spans="6:8">
      <c r="F767" s="17"/>
      <c r="G767" s="17"/>
      <c r="H767" s="17"/>
    </row>
    <row r="768" spans="6:8">
      <c r="F768" s="17"/>
      <c r="G768" s="17"/>
      <c r="H768" s="17"/>
    </row>
    <row r="769" spans="6:8">
      <c r="F769" s="17"/>
      <c r="G769" s="17"/>
      <c r="H769" s="17"/>
    </row>
    <row r="770" spans="6:8">
      <c r="F770" s="17"/>
      <c r="G770" s="17"/>
      <c r="H770" s="17"/>
    </row>
    <row r="771" spans="6:8">
      <c r="F771" s="17"/>
      <c r="G771" s="17"/>
      <c r="H771" s="17"/>
    </row>
    <row r="772" spans="6:8">
      <c r="F772" s="17"/>
      <c r="G772" s="17"/>
      <c r="H772" s="17"/>
    </row>
    <row r="773" spans="6:8">
      <c r="F773" s="17"/>
      <c r="G773" s="17"/>
      <c r="H773" s="17"/>
    </row>
    <row r="774" spans="6:8">
      <c r="F774" s="17"/>
      <c r="G774" s="17"/>
      <c r="H774" s="17"/>
    </row>
    <row r="775" spans="6:8">
      <c r="F775" s="17"/>
      <c r="G775" s="17"/>
      <c r="H775" s="17"/>
    </row>
    <row r="776" spans="6:8">
      <c r="F776" s="17"/>
      <c r="G776" s="17"/>
      <c r="H776" s="17"/>
    </row>
    <row r="777" spans="6:8">
      <c r="F777" s="17"/>
      <c r="G777" s="17"/>
      <c r="H777" s="17"/>
    </row>
    <row r="778" spans="6:8">
      <c r="F778" s="17"/>
      <c r="G778" s="17"/>
      <c r="H778" s="17"/>
    </row>
    <row r="779" spans="6:8">
      <c r="F779" s="17"/>
      <c r="G779" s="17"/>
      <c r="H779" s="17"/>
    </row>
    <row r="780" spans="6:8">
      <c r="F780" s="17"/>
      <c r="G780" s="17"/>
      <c r="H780" s="17"/>
    </row>
    <row r="781" spans="6:8">
      <c r="F781" s="17"/>
      <c r="G781" s="17"/>
      <c r="H781" s="17"/>
    </row>
    <row r="782" spans="6:8">
      <c r="F782" s="17"/>
      <c r="G782" s="17"/>
      <c r="H782" s="17"/>
    </row>
    <row r="783" spans="6:8">
      <c r="F783" s="17"/>
      <c r="G783" s="17"/>
      <c r="H783" s="17"/>
    </row>
    <row r="784" spans="6:8">
      <c r="F784" s="17"/>
      <c r="G784" s="17"/>
      <c r="H784" s="17"/>
    </row>
    <row r="785" spans="6:8">
      <c r="F785" s="17"/>
      <c r="G785" s="17"/>
      <c r="H785" s="17"/>
    </row>
    <row r="786" spans="6:8">
      <c r="F786" s="17"/>
      <c r="G786" s="17"/>
      <c r="H786" s="17"/>
    </row>
    <row r="787" spans="6:8">
      <c r="F787" s="17"/>
      <c r="G787" s="17"/>
      <c r="H787" s="17"/>
    </row>
    <row r="788" spans="6:8">
      <c r="F788" s="17"/>
      <c r="G788" s="17"/>
      <c r="H788" s="17"/>
    </row>
    <row r="789" spans="6:8">
      <c r="F789" s="17"/>
      <c r="G789" s="17"/>
      <c r="H789" s="17"/>
    </row>
    <row r="790" spans="6:8">
      <c r="F790" s="17"/>
      <c r="G790" s="17"/>
      <c r="H790" s="17"/>
    </row>
    <row r="791" spans="6:8">
      <c r="F791" s="17"/>
      <c r="G791" s="17"/>
      <c r="H791" s="17"/>
    </row>
    <row r="792" spans="6:8">
      <c r="F792" s="17"/>
      <c r="G792" s="17"/>
      <c r="H792" s="17"/>
    </row>
    <row r="793" spans="6:8">
      <c r="F793" s="17"/>
      <c r="G793" s="17"/>
      <c r="H793" s="17"/>
    </row>
    <row r="794" spans="6:8">
      <c r="F794" s="17"/>
      <c r="G794" s="17"/>
      <c r="H794" s="17"/>
    </row>
    <row r="795" spans="6:8">
      <c r="F795" s="17"/>
      <c r="G795" s="17"/>
      <c r="H795" s="17"/>
    </row>
    <row r="796" spans="6:8">
      <c r="F796" s="17"/>
      <c r="G796" s="17"/>
      <c r="H796" s="17"/>
    </row>
    <row r="797" spans="6:8">
      <c r="F797" s="17"/>
      <c r="G797" s="17"/>
      <c r="H797" s="17"/>
    </row>
    <row r="798" spans="6:8">
      <c r="F798" s="17"/>
      <c r="G798" s="17"/>
      <c r="H798" s="17"/>
    </row>
    <row r="799" spans="6:8">
      <c r="F799" s="17"/>
      <c r="G799" s="17"/>
      <c r="H799" s="17"/>
    </row>
    <row r="800" spans="6:8">
      <c r="F800" s="17"/>
      <c r="G800" s="17"/>
      <c r="H800" s="17"/>
    </row>
    <row r="801" spans="6:8">
      <c r="F801" s="17"/>
      <c r="G801" s="17"/>
      <c r="H801" s="17"/>
    </row>
    <row r="802" spans="6:8">
      <c r="F802" s="17"/>
      <c r="G802" s="17"/>
      <c r="H802" s="17"/>
    </row>
    <row r="803" spans="6:8">
      <c r="F803" s="17"/>
      <c r="G803" s="17"/>
      <c r="H803" s="17"/>
    </row>
    <row r="804" spans="6:8">
      <c r="F804" s="17"/>
      <c r="G804" s="17"/>
      <c r="H804" s="17"/>
    </row>
    <row r="805" spans="6:8">
      <c r="F805" s="17"/>
      <c r="G805" s="17"/>
      <c r="H805" s="17"/>
    </row>
    <row r="806" spans="6:8">
      <c r="F806" s="17"/>
      <c r="G806" s="17"/>
      <c r="H806" s="17"/>
    </row>
    <row r="807" spans="6:8">
      <c r="F807" s="17"/>
      <c r="G807" s="17"/>
      <c r="H807" s="17"/>
    </row>
    <row r="808" spans="6:8">
      <c r="F808" s="17"/>
      <c r="G808" s="17"/>
      <c r="H808" s="17"/>
    </row>
    <row r="809" spans="6:8">
      <c r="F809" s="17"/>
      <c r="G809" s="17"/>
      <c r="H809" s="17"/>
    </row>
    <row r="810" spans="6:8">
      <c r="F810" s="17"/>
      <c r="G810" s="17"/>
      <c r="H810" s="17"/>
    </row>
    <row r="811" spans="6:8">
      <c r="F811" s="17"/>
      <c r="G811" s="17"/>
      <c r="H811" s="17"/>
    </row>
    <row r="812" spans="6:8">
      <c r="F812" s="17"/>
      <c r="G812" s="17"/>
      <c r="H812" s="17"/>
    </row>
    <row r="813" spans="6:8">
      <c r="F813" s="17"/>
      <c r="G813" s="17"/>
      <c r="H813" s="17"/>
    </row>
    <row r="814" spans="6:8">
      <c r="F814" s="17"/>
      <c r="G814" s="17"/>
      <c r="H814" s="17"/>
    </row>
    <row r="815" spans="6:8">
      <c r="F815" s="17"/>
      <c r="G815" s="17"/>
      <c r="H815" s="17"/>
    </row>
    <row r="816" spans="6:8">
      <c r="F816" s="17"/>
      <c r="G816" s="17"/>
      <c r="H816" s="17"/>
    </row>
    <row r="817" spans="6:8">
      <c r="F817" s="17"/>
      <c r="G817" s="17"/>
      <c r="H817" s="17"/>
    </row>
    <row r="818" spans="6:8">
      <c r="F818" s="17"/>
      <c r="G818" s="17"/>
      <c r="H818" s="17"/>
    </row>
    <row r="819" spans="6:8">
      <c r="F819" s="17"/>
      <c r="G819" s="17"/>
      <c r="H819" s="17"/>
    </row>
    <row r="820" spans="6:8">
      <c r="F820" s="17"/>
      <c r="G820" s="17"/>
      <c r="H820" s="17"/>
    </row>
    <row r="821" spans="6:8">
      <c r="F821" s="17"/>
      <c r="G821" s="17"/>
      <c r="H821" s="17"/>
    </row>
    <row r="822" spans="6:8">
      <c r="F822" s="17"/>
      <c r="G822" s="17"/>
      <c r="H822" s="17"/>
    </row>
    <row r="823" spans="6:8">
      <c r="F823" s="17"/>
      <c r="G823" s="17"/>
      <c r="H823" s="17"/>
    </row>
    <row r="824" spans="6:8">
      <c r="F824" s="17"/>
      <c r="G824" s="17"/>
      <c r="H824" s="17"/>
    </row>
    <row r="825" spans="6:8">
      <c r="F825" s="17"/>
      <c r="G825" s="17"/>
      <c r="H825" s="17"/>
    </row>
    <row r="826" spans="6:8">
      <c r="F826" s="17"/>
      <c r="G826" s="17"/>
      <c r="H826" s="17"/>
    </row>
    <row r="827" spans="6:8">
      <c r="F827" s="17"/>
      <c r="G827" s="17"/>
      <c r="H827" s="17"/>
    </row>
    <row r="828" spans="6:8">
      <c r="F828" s="17"/>
      <c r="G828" s="17"/>
      <c r="H828" s="17"/>
    </row>
    <row r="829" spans="6:8">
      <c r="F829" s="17"/>
      <c r="G829" s="17"/>
      <c r="H829" s="17"/>
    </row>
    <row r="830" spans="6:8">
      <c r="F830" s="17"/>
      <c r="G830" s="17"/>
      <c r="H830" s="17"/>
    </row>
    <row r="831" spans="6:8">
      <c r="F831" s="17"/>
      <c r="G831" s="17"/>
      <c r="H831" s="17"/>
    </row>
    <row r="832" spans="6:8">
      <c r="F832" s="17"/>
      <c r="G832" s="17"/>
      <c r="H832" s="17"/>
    </row>
    <row r="833" spans="6:8">
      <c r="F833" s="17"/>
      <c r="G833" s="17"/>
      <c r="H833" s="17"/>
    </row>
    <row r="834" spans="6:8">
      <c r="F834" s="17"/>
      <c r="G834" s="17"/>
      <c r="H834" s="17"/>
    </row>
    <row r="835" spans="6:8">
      <c r="F835" s="17"/>
      <c r="G835" s="17"/>
      <c r="H835" s="17"/>
    </row>
    <row r="836" spans="6:8">
      <c r="F836" s="17"/>
      <c r="G836" s="17"/>
      <c r="H836" s="17"/>
    </row>
    <row r="837" spans="6:8">
      <c r="F837" s="17"/>
      <c r="G837" s="17"/>
      <c r="H837" s="17"/>
    </row>
    <row r="838" spans="6:8">
      <c r="F838" s="17"/>
      <c r="G838" s="17"/>
      <c r="H838" s="17"/>
    </row>
    <row r="839" spans="6:8">
      <c r="F839" s="17"/>
      <c r="G839" s="17"/>
      <c r="H839" s="17"/>
    </row>
    <row r="840" spans="6:8">
      <c r="F840" s="17"/>
      <c r="G840" s="17"/>
      <c r="H840" s="17"/>
    </row>
    <row r="841" spans="6:8">
      <c r="F841" s="17"/>
      <c r="G841" s="17"/>
      <c r="H841" s="17"/>
    </row>
    <row r="842" spans="6:8">
      <c r="F842" s="17"/>
      <c r="G842" s="17"/>
      <c r="H842" s="17"/>
    </row>
    <row r="843" spans="6:8">
      <c r="F843" s="17"/>
      <c r="G843" s="17"/>
      <c r="H843" s="17"/>
    </row>
    <row r="844" spans="6:8">
      <c r="F844" s="17"/>
      <c r="G844" s="17"/>
      <c r="H844" s="17"/>
    </row>
    <row r="845" spans="6:8">
      <c r="F845" s="17"/>
      <c r="G845" s="17"/>
      <c r="H845" s="17"/>
    </row>
    <row r="846" spans="6:8">
      <c r="F846" s="17"/>
      <c r="G846" s="17"/>
      <c r="H846" s="17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topLeftCell="A16" workbookViewId="0">
      <selection activeCell="B8" sqref="B8:K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0.7109375" style="13" customWidth="1"/>
    <col min="4" max="8" width="10.7109375" style="14" customWidth="1"/>
    <col min="9" max="9" width="12.7109375" style="14" customWidth="1"/>
    <col min="10" max="11" width="10.7109375" style="14" customWidth="1"/>
    <col min="12" max="12" width="6.7109375" style="17" customWidth="1"/>
    <col min="13" max="13" width="7.7109375" style="17" customWidth="1"/>
    <col min="14" max="14" width="7.140625" style="17" customWidth="1"/>
    <col min="15" max="15" width="6" style="17" customWidth="1"/>
    <col min="16" max="16" width="7.85546875" style="17" customWidth="1"/>
    <col min="17" max="17" width="8.140625" style="17" customWidth="1"/>
    <col min="18" max="18" width="6.28515625" style="17" customWidth="1"/>
    <col min="19" max="19" width="8" style="17" customWidth="1"/>
    <col min="20" max="20" width="8.7109375" style="17" customWidth="1"/>
    <col min="21" max="21" width="10" style="17" customWidth="1"/>
    <col min="22" max="22" width="9.5703125" style="17" customWidth="1"/>
    <col min="23" max="23" width="6.140625" style="17" customWidth="1"/>
    <col min="24" max="25" width="5.7109375" style="17" customWidth="1"/>
    <col min="26" max="26" width="6.85546875" style="17" customWidth="1"/>
    <col min="27" max="27" width="6.42578125" style="14" customWidth="1"/>
    <col min="28" max="28" width="6.7109375" style="14" customWidth="1"/>
    <col min="29" max="29" width="7.28515625" style="14" customWidth="1"/>
    <col min="30" max="41" width="5.7109375" style="14" customWidth="1"/>
    <col min="42" max="16384" width="9.140625" style="14"/>
  </cols>
  <sheetData>
    <row r="1" spans="2:60">
      <c r="B1" s="2" t="s">
        <v>0</v>
      </c>
      <c r="C1" s="2" t="s">
        <v>195</v>
      </c>
    </row>
    <row r="2" spans="2:60">
      <c r="B2" s="2" t="s">
        <v>1</v>
      </c>
      <c r="C2" s="2"/>
    </row>
    <row r="3" spans="2:60">
      <c r="B3" s="2" t="s">
        <v>2</v>
      </c>
      <c r="C3" s="2" t="s">
        <v>196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110" t="s">
        <v>160</v>
      </c>
      <c r="C7" s="111"/>
      <c r="D7" s="111"/>
      <c r="E7" s="111"/>
      <c r="F7" s="111"/>
      <c r="G7" s="111"/>
      <c r="H7" s="111"/>
      <c r="I7" s="111"/>
      <c r="J7" s="111"/>
      <c r="K7" s="112"/>
    </row>
    <row r="8" spans="2:60" s="17" customFormat="1" ht="66">
      <c r="B8" s="48" t="s">
        <v>94</v>
      </c>
      <c r="C8" s="48" t="s">
        <v>48</v>
      </c>
      <c r="D8" s="48" t="s">
        <v>49</v>
      </c>
      <c r="E8" s="48" t="s">
        <v>161</v>
      </c>
      <c r="F8" s="48" t="s">
        <v>162</v>
      </c>
      <c r="G8" s="48" t="s">
        <v>51</v>
      </c>
      <c r="H8" s="48" t="s">
        <v>163</v>
      </c>
      <c r="I8" s="48" t="s">
        <v>5</v>
      </c>
      <c r="J8" s="48" t="s">
        <v>55</v>
      </c>
      <c r="K8" s="48" t="s">
        <v>56</v>
      </c>
    </row>
    <row r="9" spans="2:60" s="17" customFormat="1" ht="21.75" customHeight="1">
      <c r="B9" s="18"/>
      <c r="C9" s="47"/>
      <c r="D9" s="19"/>
      <c r="E9" s="19"/>
      <c r="F9" s="19" t="s">
        <v>7</v>
      </c>
      <c r="G9" s="19"/>
      <c r="H9" s="19" t="s">
        <v>7</v>
      </c>
      <c r="I9" s="19" t="s">
        <v>6</v>
      </c>
      <c r="J9" s="29" t="s">
        <v>7</v>
      </c>
      <c r="K9" s="43" t="s">
        <v>7</v>
      </c>
    </row>
    <row r="10" spans="2:60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32" t="s">
        <v>61</v>
      </c>
      <c r="J10" s="32" t="s">
        <v>62</v>
      </c>
      <c r="K10" s="32" t="s">
        <v>62</v>
      </c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spans="2:60" s="21" customFormat="1" ht="18" customHeight="1">
      <c r="B11" s="22" t="s">
        <v>164</v>
      </c>
      <c r="C11" s="6"/>
      <c r="D11" s="6"/>
      <c r="E11" s="6"/>
      <c r="F11" s="6"/>
      <c r="G11" s="6"/>
      <c r="H11" s="6"/>
      <c r="I11" s="73">
        <v>0</v>
      </c>
      <c r="J11" s="74">
        <v>0</v>
      </c>
      <c r="K11" s="74">
        <v>0</v>
      </c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BH11" s="14"/>
    </row>
    <row r="12" spans="2:60">
      <c r="B12" s="77" t="s">
        <v>203</v>
      </c>
      <c r="D12" s="17"/>
      <c r="E12" s="17"/>
      <c r="F12" s="17"/>
      <c r="G12" s="17"/>
      <c r="H12" s="78">
        <v>0</v>
      </c>
      <c r="I12" s="79">
        <v>0</v>
      </c>
      <c r="J12" s="78">
        <v>0</v>
      </c>
      <c r="K12" s="78">
        <v>0</v>
      </c>
    </row>
    <row r="13" spans="2:60">
      <c r="B13" t="s">
        <v>217</v>
      </c>
      <c r="D13" t="s">
        <v>217</v>
      </c>
      <c r="E13" s="17"/>
      <c r="F13" s="76">
        <v>0</v>
      </c>
      <c r="G13" t="s">
        <v>217</v>
      </c>
      <c r="H13" s="76">
        <v>0</v>
      </c>
      <c r="I13" s="75">
        <v>0</v>
      </c>
      <c r="J13" s="76">
        <v>0</v>
      </c>
      <c r="K13" s="76">
        <v>0</v>
      </c>
    </row>
    <row r="14" spans="2:60">
      <c r="B14" s="77" t="s">
        <v>262</v>
      </c>
      <c r="D14" s="17"/>
      <c r="E14" s="17"/>
      <c r="F14" s="17"/>
      <c r="G14" s="17"/>
      <c r="H14" s="78">
        <v>0</v>
      </c>
      <c r="I14" s="79">
        <v>0</v>
      </c>
      <c r="J14" s="78">
        <v>0</v>
      </c>
      <c r="K14" s="78">
        <v>0</v>
      </c>
    </row>
    <row r="15" spans="2:60">
      <c r="B15" t="s">
        <v>217</v>
      </c>
      <c r="D15" t="s">
        <v>217</v>
      </c>
      <c r="E15" s="17"/>
      <c r="F15" s="76">
        <v>0</v>
      </c>
      <c r="G15" t="s">
        <v>217</v>
      </c>
      <c r="H15" s="76">
        <v>0</v>
      </c>
      <c r="I15" s="75">
        <v>0</v>
      </c>
      <c r="J15" s="76">
        <v>0</v>
      </c>
      <c r="K15" s="76">
        <v>0</v>
      </c>
    </row>
    <row r="16" spans="2:60">
      <c r="D16" s="17"/>
      <c r="E16" s="17"/>
      <c r="F16" s="17"/>
      <c r="G16" s="17"/>
      <c r="H16" s="17"/>
    </row>
    <row r="17" spans="4:8">
      <c r="D17" s="17"/>
      <c r="E17" s="17"/>
      <c r="F17" s="17"/>
      <c r="G17" s="17"/>
      <c r="H17" s="17"/>
    </row>
    <row r="18" spans="4:8">
      <c r="D18" s="17"/>
      <c r="E18" s="17"/>
      <c r="F18" s="17"/>
      <c r="G18" s="17"/>
      <c r="H18" s="17"/>
    </row>
    <row r="19" spans="4:8">
      <c r="D19" s="17"/>
      <c r="E19" s="17"/>
      <c r="F19" s="17"/>
      <c r="G19" s="17"/>
      <c r="H19" s="17"/>
    </row>
    <row r="20" spans="4:8">
      <c r="D20" s="17"/>
      <c r="E20" s="17"/>
      <c r="F20" s="17"/>
      <c r="G20" s="17"/>
      <c r="H20" s="17"/>
    </row>
    <row r="21" spans="4:8">
      <c r="D21" s="17"/>
      <c r="E21" s="17"/>
      <c r="F21" s="17"/>
      <c r="G21" s="17"/>
      <c r="H21" s="17"/>
    </row>
    <row r="22" spans="4:8">
      <c r="D22" s="17"/>
      <c r="E22" s="17"/>
      <c r="F22" s="17"/>
      <c r="G22" s="17"/>
      <c r="H22" s="17"/>
    </row>
    <row r="23" spans="4:8">
      <c r="D23" s="17"/>
      <c r="E23" s="17"/>
      <c r="F23" s="17"/>
      <c r="G23" s="17"/>
      <c r="H23" s="17"/>
    </row>
    <row r="24" spans="4:8">
      <c r="D24" s="17"/>
      <c r="E24" s="17"/>
      <c r="F24" s="17"/>
      <c r="G24" s="17"/>
      <c r="H24" s="17"/>
    </row>
    <row r="25" spans="4:8">
      <c r="D25" s="17"/>
      <c r="E25" s="17"/>
      <c r="F25" s="17"/>
      <c r="G25" s="17"/>
      <c r="H25" s="17"/>
    </row>
    <row r="26" spans="4:8">
      <c r="D26" s="17"/>
      <c r="E26" s="17"/>
      <c r="F26" s="17"/>
      <c r="G26" s="17"/>
      <c r="H26" s="17"/>
    </row>
    <row r="27" spans="4:8">
      <c r="D27" s="17"/>
      <c r="E27" s="17"/>
      <c r="F27" s="17"/>
      <c r="G27" s="17"/>
      <c r="H27" s="17"/>
    </row>
    <row r="28" spans="4:8">
      <c r="D28" s="17"/>
      <c r="E28" s="17"/>
      <c r="F28" s="17"/>
      <c r="G28" s="17"/>
      <c r="H28" s="17"/>
    </row>
    <row r="29" spans="4:8">
      <c r="D29" s="17"/>
      <c r="E29" s="17"/>
      <c r="F29" s="17"/>
      <c r="G29" s="17"/>
      <c r="H29" s="17"/>
    </row>
    <row r="30" spans="4:8">
      <c r="D30" s="17"/>
      <c r="E30" s="17"/>
      <c r="F30" s="17"/>
      <c r="G30" s="17"/>
      <c r="H30" s="17"/>
    </row>
    <row r="31" spans="4:8">
      <c r="D31" s="17"/>
      <c r="E31" s="17"/>
      <c r="F31" s="17"/>
      <c r="G31" s="17"/>
      <c r="H31" s="17"/>
    </row>
    <row r="32" spans="4:8">
      <c r="D32" s="17"/>
      <c r="E32" s="17"/>
      <c r="F32" s="17"/>
      <c r="G32" s="17"/>
      <c r="H32" s="17"/>
    </row>
    <row r="33" spans="4:8">
      <c r="D33" s="17"/>
      <c r="E33" s="17"/>
      <c r="F33" s="17"/>
      <c r="G33" s="17"/>
      <c r="H33" s="17"/>
    </row>
    <row r="34" spans="4:8">
      <c r="D34" s="17"/>
      <c r="E34" s="17"/>
      <c r="F34" s="17"/>
      <c r="G34" s="17"/>
      <c r="H34" s="17"/>
    </row>
    <row r="35" spans="4:8">
      <c r="D35" s="17"/>
      <c r="E35" s="17"/>
      <c r="F35" s="17"/>
      <c r="G35" s="17"/>
      <c r="H35" s="17"/>
    </row>
    <row r="36" spans="4:8">
      <c r="D36" s="17"/>
      <c r="E36" s="17"/>
      <c r="F36" s="17"/>
      <c r="G36" s="17"/>
      <c r="H36" s="17"/>
    </row>
    <row r="37" spans="4:8">
      <c r="D37" s="17"/>
      <c r="E37" s="17"/>
      <c r="F37" s="17"/>
      <c r="G37" s="17"/>
      <c r="H37" s="17"/>
    </row>
    <row r="38" spans="4:8">
      <c r="D38" s="17"/>
      <c r="E38" s="17"/>
      <c r="F38" s="17"/>
      <c r="G38" s="17"/>
      <c r="H38" s="17"/>
    </row>
    <row r="39" spans="4:8">
      <c r="D39" s="17"/>
      <c r="E39" s="17"/>
      <c r="F39" s="17"/>
      <c r="G39" s="17"/>
      <c r="H39" s="17"/>
    </row>
    <row r="40" spans="4:8">
      <c r="D40" s="17"/>
      <c r="E40" s="17"/>
      <c r="F40" s="17"/>
      <c r="G40" s="17"/>
      <c r="H40" s="17"/>
    </row>
    <row r="41" spans="4:8">
      <c r="D41" s="17"/>
      <c r="E41" s="17"/>
      <c r="F41" s="17"/>
      <c r="G41" s="17"/>
      <c r="H41" s="17"/>
    </row>
    <row r="42" spans="4:8">
      <c r="D42" s="17"/>
      <c r="E42" s="17"/>
      <c r="F42" s="17"/>
      <c r="G42" s="17"/>
      <c r="H42" s="17"/>
    </row>
    <row r="43" spans="4:8">
      <c r="D43" s="17"/>
      <c r="E43" s="17"/>
      <c r="F43" s="17"/>
      <c r="G43" s="17"/>
      <c r="H43" s="17"/>
    </row>
    <row r="44" spans="4:8">
      <c r="D44" s="17"/>
      <c r="E44" s="17"/>
      <c r="F44" s="17"/>
      <c r="G44" s="17"/>
      <c r="H44" s="17"/>
    </row>
    <row r="45" spans="4:8">
      <c r="D45" s="17"/>
      <c r="E45" s="17"/>
      <c r="F45" s="17"/>
      <c r="G45" s="17"/>
      <c r="H45" s="17"/>
    </row>
    <row r="46" spans="4:8">
      <c r="D46" s="17"/>
      <c r="E46" s="17"/>
      <c r="F46" s="17"/>
      <c r="G46" s="17"/>
      <c r="H46" s="17"/>
    </row>
    <row r="47" spans="4:8">
      <c r="D47" s="17"/>
      <c r="E47" s="17"/>
      <c r="F47" s="17"/>
      <c r="G47" s="17"/>
      <c r="H47" s="17"/>
    </row>
    <row r="48" spans="4:8">
      <c r="D48" s="17"/>
      <c r="E48" s="17"/>
      <c r="F48" s="17"/>
      <c r="G48" s="17"/>
      <c r="H48" s="17"/>
    </row>
    <row r="49" spans="4:8">
      <c r="D49" s="17"/>
      <c r="E49" s="17"/>
      <c r="F49" s="17"/>
      <c r="G49" s="17"/>
      <c r="H49" s="17"/>
    </row>
    <row r="50" spans="4:8">
      <c r="D50" s="17"/>
      <c r="E50" s="17"/>
      <c r="F50" s="17"/>
      <c r="G50" s="17"/>
      <c r="H50" s="17"/>
    </row>
    <row r="51" spans="4:8">
      <c r="D51" s="17"/>
      <c r="E51" s="17"/>
      <c r="F51" s="17"/>
      <c r="G51" s="17"/>
      <c r="H51" s="17"/>
    </row>
    <row r="52" spans="4:8">
      <c r="D52" s="17"/>
      <c r="E52" s="17"/>
      <c r="F52" s="17"/>
      <c r="G52" s="17"/>
      <c r="H52" s="17"/>
    </row>
    <row r="53" spans="4:8">
      <c r="D53" s="17"/>
      <c r="E53" s="17"/>
      <c r="F53" s="17"/>
      <c r="G53" s="17"/>
      <c r="H53" s="17"/>
    </row>
    <row r="54" spans="4:8">
      <c r="D54" s="17"/>
      <c r="E54" s="17"/>
      <c r="F54" s="17"/>
      <c r="G54" s="17"/>
      <c r="H54" s="17"/>
    </row>
    <row r="55" spans="4:8">
      <c r="D55" s="17"/>
      <c r="E55" s="17"/>
      <c r="F55" s="17"/>
      <c r="G55" s="17"/>
      <c r="H55" s="17"/>
    </row>
    <row r="56" spans="4:8">
      <c r="D56" s="17"/>
      <c r="E56" s="17"/>
      <c r="F56" s="17"/>
      <c r="G56" s="17"/>
      <c r="H56" s="17"/>
    </row>
    <row r="57" spans="4:8">
      <c r="D57" s="17"/>
      <c r="E57" s="17"/>
      <c r="F57" s="17"/>
      <c r="G57" s="17"/>
      <c r="H57" s="17"/>
    </row>
    <row r="58" spans="4:8">
      <c r="D58" s="17"/>
      <c r="E58" s="17"/>
      <c r="F58" s="17"/>
      <c r="G58" s="17"/>
      <c r="H58" s="17"/>
    </row>
    <row r="59" spans="4:8">
      <c r="D59" s="17"/>
      <c r="E59" s="17"/>
      <c r="F59" s="17"/>
      <c r="G59" s="17"/>
      <c r="H59" s="17"/>
    </row>
    <row r="60" spans="4:8">
      <c r="D60" s="17"/>
      <c r="E60" s="17"/>
      <c r="F60" s="17"/>
      <c r="G60" s="17"/>
      <c r="H60" s="17"/>
    </row>
    <row r="61" spans="4:8">
      <c r="D61" s="17"/>
      <c r="E61" s="17"/>
      <c r="F61" s="17"/>
      <c r="G61" s="17"/>
      <c r="H61" s="17"/>
    </row>
    <row r="62" spans="4:8">
      <c r="D62" s="17"/>
      <c r="E62" s="17"/>
      <c r="F62" s="17"/>
      <c r="G62" s="17"/>
      <c r="H62" s="17"/>
    </row>
    <row r="63" spans="4:8">
      <c r="D63" s="17"/>
      <c r="E63" s="17"/>
      <c r="F63" s="17"/>
      <c r="G63" s="17"/>
      <c r="H63" s="17"/>
    </row>
    <row r="64" spans="4:8">
      <c r="D64" s="17"/>
      <c r="E64" s="17"/>
      <c r="F64" s="17"/>
      <c r="G64" s="17"/>
      <c r="H64" s="17"/>
    </row>
    <row r="65" spans="4:8">
      <c r="D65" s="17"/>
      <c r="E65" s="17"/>
      <c r="F65" s="17"/>
      <c r="G65" s="17"/>
      <c r="H65" s="17"/>
    </row>
    <row r="66" spans="4:8">
      <c r="D66" s="17"/>
      <c r="E66" s="17"/>
      <c r="F66" s="17"/>
      <c r="G66" s="17"/>
      <c r="H66" s="17"/>
    </row>
    <row r="67" spans="4:8">
      <c r="D67" s="17"/>
      <c r="E67" s="17"/>
      <c r="F67" s="17"/>
      <c r="G67" s="17"/>
      <c r="H67" s="17"/>
    </row>
    <row r="68" spans="4:8">
      <c r="D68" s="17"/>
      <c r="E68" s="17"/>
      <c r="F68" s="17"/>
      <c r="G68" s="17"/>
      <c r="H68" s="17"/>
    </row>
    <row r="69" spans="4:8">
      <c r="D69" s="17"/>
      <c r="E69" s="17"/>
      <c r="F69" s="17"/>
      <c r="G69" s="17"/>
      <c r="H69" s="17"/>
    </row>
    <row r="70" spans="4:8">
      <c r="D70" s="17"/>
      <c r="E70" s="17"/>
      <c r="F70" s="17"/>
      <c r="G70" s="17"/>
      <c r="H70" s="17"/>
    </row>
    <row r="71" spans="4:8">
      <c r="D71" s="17"/>
      <c r="E71" s="17"/>
      <c r="F71" s="17"/>
      <c r="G71" s="17"/>
      <c r="H71" s="17"/>
    </row>
    <row r="72" spans="4:8">
      <c r="D72" s="17"/>
      <c r="E72" s="17"/>
      <c r="F72" s="17"/>
      <c r="G72" s="17"/>
      <c r="H72" s="17"/>
    </row>
    <row r="73" spans="4:8">
      <c r="D73" s="17"/>
      <c r="E73" s="17"/>
      <c r="F73" s="17"/>
      <c r="G73" s="17"/>
      <c r="H73" s="17"/>
    </row>
    <row r="74" spans="4:8">
      <c r="D74" s="17"/>
      <c r="E74" s="17"/>
      <c r="F74" s="17"/>
      <c r="G74" s="17"/>
      <c r="H74" s="17"/>
    </row>
    <row r="75" spans="4:8">
      <c r="D75" s="17"/>
      <c r="E75" s="17"/>
      <c r="F75" s="17"/>
      <c r="G75" s="17"/>
      <c r="H75" s="17"/>
    </row>
    <row r="76" spans="4:8">
      <c r="D76" s="17"/>
      <c r="E76" s="17"/>
      <c r="F76" s="17"/>
      <c r="G76" s="17"/>
      <c r="H76" s="17"/>
    </row>
    <row r="77" spans="4:8">
      <c r="D77" s="17"/>
      <c r="E77" s="17"/>
      <c r="F77" s="17"/>
      <c r="G77" s="17"/>
      <c r="H77" s="17"/>
    </row>
    <row r="78" spans="4:8">
      <c r="D78" s="17"/>
      <c r="E78" s="17"/>
      <c r="F78" s="17"/>
      <c r="G78" s="17"/>
      <c r="H78" s="17"/>
    </row>
    <row r="79" spans="4:8">
      <c r="D79" s="17"/>
      <c r="E79" s="17"/>
      <c r="F79" s="17"/>
      <c r="G79" s="17"/>
      <c r="H79" s="17"/>
    </row>
    <row r="80" spans="4:8">
      <c r="D80" s="17"/>
      <c r="E80" s="17"/>
      <c r="F80" s="17"/>
      <c r="G80" s="17"/>
      <c r="H80" s="17"/>
    </row>
    <row r="81" spans="4:8">
      <c r="D81" s="17"/>
      <c r="E81" s="17"/>
      <c r="F81" s="17"/>
      <c r="G81" s="17"/>
      <c r="H81" s="17"/>
    </row>
    <row r="82" spans="4:8">
      <c r="D82" s="17"/>
      <c r="E82" s="17"/>
      <c r="F82" s="17"/>
      <c r="G82" s="17"/>
      <c r="H82" s="17"/>
    </row>
    <row r="83" spans="4:8">
      <c r="D83" s="17"/>
      <c r="E83" s="17"/>
      <c r="F83" s="17"/>
      <c r="G83" s="17"/>
      <c r="H83" s="17"/>
    </row>
    <row r="84" spans="4:8">
      <c r="D84" s="17"/>
      <c r="E84" s="17"/>
      <c r="F84" s="17"/>
      <c r="G84" s="17"/>
      <c r="H84" s="17"/>
    </row>
    <row r="85" spans="4:8">
      <c r="D85" s="17"/>
      <c r="E85" s="17"/>
      <c r="F85" s="17"/>
      <c r="G85" s="17"/>
      <c r="H85" s="17"/>
    </row>
    <row r="86" spans="4:8">
      <c r="D86" s="17"/>
      <c r="E86" s="17"/>
      <c r="F86" s="17"/>
      <c r="G86" s="17"/>
      <c r="H86" s="17"/>
    </row>
    <row r="87" spans="4:8">
      <c r="D87" s="17"/>
      <c r="E87" s="17"/>
      <c r="F87" s="17"/>
      <c r="G87" s="17"/>
      <c r="H87" s="17"/>
    </row>
    <row r="88" spans="4:8">
      <c r="D88" s="17"/>
      <c r="E88" s="17"/>
      <c r="F88" s="17"/>
      <c r="G88" s="17"/>
      <c r="H88" s="17"/>
    </row>
    <row r="89" spans="4:8">
      <c r="D89" s="17"/>
      <c r="E89" s="17"/>
      <c r="F89" s="17"/>
      <c r="G89" s="17"/>
      <c r="H89" s="17"/>
    </row>
    <row r="90" spans="4:8">
      <c r="D90" s="17"/>
      <c r="E90" s="17"/>
      <c r="F90" s="17"/>
      <c r="G90" s="17"/>
      <c r="H90" s="17"/>
    </row>
    <row r="91" spans="4:8">
      <c r="D91" s="17"/>
      <c r="E91" s="17"/>
      <c r="F91" s="17"/>
      <c r="G91" s="17"/>
      <c r="H91" s="17"/>
    </row>
    <row r="92" spans="4:8">
      <c r="D92" s="17"/>
      <c r="E92" s="17"/>
      <c r="F92" s="17"/>
      <c r="G92" s="17"/>
      <c r="H92" s="17"/>
    </row>
    <row r="93" spans="4:8">
      <c r="D93" s="17"/>
      <c r="E93" s="17"/>
      <c r="F93" s="17"/>
      <c r="G93" s="17"/>
      <c r="H93" s="17"/>
    </row>
    <row r="94" spans="4:8">
      <c r="D94" s="17"/>
      <c r="E94" s="17"/>
      <c r="F94" s="17"/>
      <c r="G94" s="17"/>
      <c r="H94" s="17"/>
    </row>
    <row r="95" spans="4:8">
      <c r="D95" s="17"/>
      <c r="E95" s="17"/>
      <c r="F95" s="17"/>
      <c r="G95" s="17"/>
      <c r="H95" s="17"/>
    </row>
    <row r="96" spans="4:8">
      <c r="D96" s="17"/>
      <c r="E96" s="17"/>
      <c r="F96" s="17"/>
      <c r="G96" s="17"/>
      <c r="H96" s="17"/>
    </row>
    <row r="97" spans="4:8">
      <c r="D97" s="17"/>
      <c r="E97" s="17"/>
      <c r="F97" s="17"/>
      <c r="G97" s="17"/>
      <c r="H97" s="17"/>
    </row>
    <row r="98" spans="4:8">
      <c r="D98" s="17"/>
      <c r="E98" s="17"/>
      <c r="F98" s="17"/>
      <c r="G98" s="17"/>
      <c r="H98" s="17"/>
    </row>
    <row r="99" spans="4:8">
      <c r="D99" s="17"/>
      <c r="E99" s="17"/>
      <c r="F99" s="17"/>
      <c r="G99" s="17"/>
      <c r="H99" s="17"/>
    </row>
    <row r="100" spans="4:8">
      <c r="D100" s="17"/>
      <c r="E100" s="17"/>
      <c r="F100" s="17"/>
      <c r="G100" s="17"/>
      <c r="H100" s="17"/>
    </row>
    <row r="101" spans="4:8">
      <c r="D101" s="17"/>
      <c r="E101" s="17"/>
      <c r="F101" s="17"/>
      <c r="G101" s="17"/>
      <c r="H101" s="17"/>
    </row>
    <row r="102" spans="4:8">
      <c r="D102" s="17"/>
      <c r="E102" s="17"/>
      <c r="F102" s="17"/>
      <c r="G102" s="17"/>
      <c r="H102" s="17"/>
    </row>
    <row r="103" spans="4:8">
      <c r="D103" s="17"/>
      <c r="E103" s="17"/>
      <c r="F103" s="17"/>
      <c r="G103" s="17"/>
      <c r="H103" s="17"/>
    </row>
    <row r="104" spans="4:8">
      <c r="D104" s="17"/>
      <c r="E104" s="17"/>
      <c r="F104" s="17"/>
      <c r="G104" s="17"/>
      <c r="H104" s="17"/>
    </row>
    <row r="105" spans="4:8">
      <c r="D105" s="17"/>
      <c r="E105" s="17"/>
      <c r="F105" s="17"/>
      <c r="G105" s="17"/>
      <c r="H105" s="17"/>
    </row>
    <row r="106" spans="4:8">
      <c r="D106" s="17"/>
      <c r="E106" s="17"/>
      <c r="F106" s="17"/>
      <c r="G106" s="17"/>
      <c r="H106" s="17"/>
    </row>
    <row r="107" spans="4:8">
      <c r="D107" s="17"/>
      <c r="E107" s="17"/>
      <c r="F107" s="17"/>
      <c r="G107" s="17"/>
      <c r="H107" s="17"/>
    </row>
    <row r="108" spans="4:8">
      <c r="D108" s="17"/>
      <c r="E108" s="17"/>
      <c r="F108" s="17"/>
      <c r="G108" s="17"/>
      <c r="H108" s="17"/>
    </row>
    <row r="109" spans="4:8">
      <c r="D109" s="17"/>
      <c r="E109" s="17"/>
      <c r="F109" s="17"/>
      <c r="G109" s="17"/>
      <c r="H109" s="17"/>
    </row>
    <row r="110" spans="4:8">
      <c r="D110" s="17"/>
      <c r="E110" s="17"/>
      <c r="F110" s="17"/>
      <c r="G110" s="17"/>
      <c r="H110" s="17"/>
    </row>
    <row r="111" spans="4:8">
      <c r="D111" s="17"/>
      <c r="E111" s="17"/>
      <c r="F111" s="17"/>
      <c r="G111" s="17"/>
      <c r="H111" s="17"/>
    </row>
    <row r="112" spans="4:8">
      <c r="D112" s="17"/>
      <c r="E112" s="17"/>
      <c r="F112" s="17"/>
      <c r="G112" s="17"/>
      <c r="H112" s="17"/>
    </row>
    <row r="113" spans="4:8">
      <c r="D113" s="17"/>
      <c r="E113" s="17"/>
      <c r="F113" s="17"/>
      <c r="G113" s="17"/>
      <c r="H113" s="17"/>
    </row>
    <row r="114" spans="4:8">
      <c r="D114" s="17"/>
      <c r="E114" s="17"/>
      <c r="F114" s="17"/>
      <c r="G114" s="17"/>
      <c r="H114" s="17"/>
    </row>
    <row r="115" spans="4:8">
      <c r="D115" s="17"/>
      <c r="E115" s="17"/>
      <c r="F115" s="17"/>
      <c r="G115" s="17"/>
      <c r="H115" s="17"/>
    </row>
    <row r="116" spans="4:8">
      <c r="D116" s="17"/>
      <c r="E116" s="17"/>
      <c r="F116" s="17"/>
      <c r="G116" s="17"/>
      <c r="H116" s="17"/>
    </row>
    <row r="117" spans="4:8">
      <c r="D117" s="17"/>
      <c r="E117" s="17"/>
      <c r="F117" s="17"/>
      <c r="G117" s="17"/>
      <c r="H117" s="17"/>
    </row>
    <row r="118" spans="4:8">
      <c r="D118" s="17"/>
      <c r="E118" s="17"/>
      <c r="F118" s="17"/>
      <c r="G118" s="17"/>
      <c r="H118" s="17"/>
    </row>
    <row r="119" spans="4:8">
      <c r="D119" s="17"/>
      <c r="E119" s="17"/>
      <c r="F119" s="17"/>
      <c r="G119" s="17"/>
      <c r="H119" s="17"/>
    </row>
    <row r="120" spans="4:8">
      <c r="D120" s="17"/>
      <c r="E120" s="17"/>
      <c r="F120" s="17"/>
      <c r="G120" s="17"/>
      <c r="H120" s="17"/>
    </row>
    <row r="121" spans="4:8">
      <c r="D121" s="17"/>
      <c r="E121" s="17"/>
      <c r="F121" s="17"/>
      <c r="G121" s="17"/>
      <c r="H121" s="17"/>
    </row>
    <row r="122" spans="4:8">
      <c r="D122" s="17"/>
      <c r="E122" s="17"/>
      <c r="F122" s="17"/>
      <c r="G122" s="17"/>
      <c r="H122" s="17"/>
    </row>
    <row r="123" spans="4:8">
      <c r="D123" s="17"/>
      <c r="E123" s="17"/>
      <c r="F123" s="17"/>
      <c r="G123" s="17"/>
      <c r="H123" s="17"/>
    </row>
    <row r="124" spans="4:8">
      <c r="D124" s="17"/>
      <c r="E124" s="17"/>
      <c r="F124" s="17"/>
      <c r="G124" s="17"/>
      <c r="H124" s="17"/>
    </row>
    <row r="125" spans="4:8">
      <c r="D125" s="17"/>
      <c r="E125" s="17"/>
      <c r="F125" s="17"/>
      <c r="G125" s="17"/>
      <c r="H125" s="17"/>
    </row>
    <row r="126" spans="4:8">
      <c r="D126" s="17"/>
      <c r="E126" s="17"/>
      <c r="F126" s="17"/>
      <c r="G126" s="17"/>
      <c r="H126" s="17"/>
    </row>
    <row r="127" spans="4:8">
      <c r="D127" s="17"/>
      <c r="E127" s="17"/>
      <c r="F127" s="17"/>
      <c r="G127" s="17"/>
      <c r="H127" s="17"/>
    </row>
    <row r="128" spans="4:8">
      <c r="D128" s="17"/>
      <c r="E128" s="17"/>
      <c r="F128" s="17"/>
      <c r="G128" s="17"/>
      <c r="H128" s="17"/>
    </row>
    <row r="129" spans="4:8">
      <c r="D129" s="17"/>
      <c r="E129" s="17"/>
      <c r="F129" s="17"/>
      <c r="G129" s="17"/>
      <c r="H129" s="17"/>
    </row>
    <row r="130" spans="4:8">
      <c r="D130" s="17"/>
      <c r="E130" s="17"/>
      <c r="F130" s="17"/>
      <c r="G130" s="17"/>
      <c r="H130" s="17"/>
    </row>
    <row r="131" spans="4:8">
      <c r="D131" s="17"/>
      <c r="E131" s="17"/>
      <c r="F131" s="17"/>
      <c r="G131" s="17"/>
      <c r="H131" s="17"/>
    </row>
    <row r="132" spans="4:8">
      <c r="D132" s="17"/>
      <c r="E132" s="17"/>
      <c r="F132" s="17"/>
      <c r="G132" s="17"/>
      <c r="H132" s="17"/>
    </row>
    <row r="133" spans="4:8">
      <c r="D133" s="17"/>
      <c r="E133" s="17"/>
      <c r="F133" s="17"/>
      <c r="G133" s="17"/>
      <c r="H133" s="17"/>
    </row>
    <row r="134" spans="4:8">
      <c r="D134" s="17"/>
      <c r="E134" s="17"/>
      <c r="F134" s="17"/>
      <c r="G134" s="17"/>
      <c r="H134" s="17"/>
    </row>
    <row r="135" spans="4:8">
      <c r="D135" s="17"/>
      <c r="E135" s="17"/>
      <c r="F135" s="17"/>
      <c r="G135" s="17"/>
      <c r="H135" s="17"/>
    </row>
    <row r="136" spans="4:8">
      <c r="D136" s="17"/>
      <c r="E136" s="17"/>
      <c r="F136" s="17"/>
      <c r="G136" s="17"/>
      <c r="H136" s="17"/>
    </row>
    <row r="137" spans="4:8">
      <c r="D137" s="17"/>
      <c r="E137" s="17"/>
      <c r="F137" s="17"/>
      <c r="G137" s="17"/>
      <c r="H137" s="17"/>
    </row>
    <row r="138" spans="4:8">
      <c r="D138" s="17"/>
      <c r="E138" s="17"/>
      <c r="F138" s="17"/>
      <c r="G138" s="17"/>
      <c r="H138" s="17"/>
    </row>
    <row r="139" spans="4:8">
      <c r="D139" s="17"/>
      <c r="E139" s="17"/>
      <c r="F139" s="17"/>
      <c r="G139" s="17"/>
      <c r="H139" s="17"/>
    </row>
    <row r="140" spans="4:8">
      <c r="D140" s="17"/>
      <c r="E140" s="17"/>
      <c r="F140" s="17"/>
      <c r="G140" s="17"/>
      <c r="H140" s="17"/>
    </row>
    <row r="141" spans="4:8">
      <c r="D141" s="17"/>
      <c r="E141" s="17"/>
      <c r="F141" s="17"/>
      <c r="G141" s="17"/>
      <c r="H141" s="17"/>
    </row>
    <row r="142" spans="4:8">
      <c r="D142" s="17"/>
      <c r="E142" s="17"/>
      <c r="F142" s="17"/>
      <c r="G142" s="17"/>
      <c r="H142" s="17"/>
    </row>
    <row r="143" spans="4:8">
      <c r="D143" s="17"/>
      <c r="E143" s="17"/>
      <c r="F143" s="17"/>
      <c r="G143" s="17"/>
      <c r="H143" s="17"/>
    </row>
    <row r="144" spans="4:8">
      <c r="D144" s="17"/>
      <c r="E144" s="17"/>
      <c r="F144" s="17"/>
      <c r="G144" s="17"/>
      <c r="H144" s="17"/>
    </row>
    <row r="145" spans="4:8">
      <c r="D145" s="17"/>
      <c r="E145" s="17"/>
      <c r="F145" s="17"/>
      <c r="G145" s="17"/>
      <c r="H145" s="17"/>
    </row>
    <row r="146" spans="4:8">
      <c r="D146" s="17"/>
      <c r="E146" s="17"/>
      <c r="F146" s="17"/>
      <c r="G146" s="17"/>
      <c r="H146" s="17"/>
    </row>
    <row r="147" spans="4:8">
      <c r="D147" s="17"/>
      <c r="E147" s="17"/>
      <c r="F147" s="17"/>
      <c r="G147" s="17"/>
      <c r="H147" s="17"/>
    </row>
    <row r="148" spans="4:8">
      <c r="D148" s="17"/>
      <c r="E148" s="17"/>
      <c r="F148" s="17"/>
      <c r="G148" s="17"/>
      <c r="H148" s="17"/>
    </row>
    <row r="149" spans="4:8">
      <c r="D149" s="17"/>
      <c r="E149" s="17"/>
      <c r="F149" s="17"/>
      <c r="G149" s="17"/>
      <c r="H149" s="17"/>
    </row>
    <row r="150" spans="4:8">
      <c r="D150" s="17"/>
      <c r="E150" s="17"/>
      <c r="F150" s="17"/>
      <c r="G150" s="17"/>
      <c r="H150" s="17"/>
    </row>
    <row r="151" spans="4:8">
      <c r="D151" s="17"/>
      <c r="E151" s="17"/>
      <c r="F151" s="17"/>
      <c r="G151" s="17"/>
      <c r="H151" s="17"/>
    </row>
    <row r="152" spans="4:8">
      <c r="D152" s="17"/>
      <c r="E152" s="17"/>
      <c r="F152" s="17"/>
      <c r="G152" s="17"/>
      <c r="H152" s="17"/>
    </row>
    <row r="153" spans="4:8">
      <c r="D153" s="17"/>
      <c r="E153" s="17"/>
      <c r="F153" s="17"/>
      <c r="G153" s="17"/>
      <c r="H153" s="17"/>
    </row>
    <row r="154" spans="4:8">
      <c r="D154" s="17"/>
      <c r="E154" s="17"/>
      <c r="F154" s="17"/>
      <c r="G154" s="17"/>
      <c r="H154" s="17"/>
    </row>
    <row r="155" spans="4:8">
      <c r="D155" s="17"/>
      <c r="E155" s="17"/>
      <c r="F155" s="17"/>
      <c r="G155" s="17"/>
      <c r="H155" s="17"/>
    </row>
    <row r="156" spans="4:8">
      <c r="D156" s="17"/>
      <c r="E156" s="17"/>
      <c r="F156" s="17"/>
      <c r="G156" s="17"/>
      <c r="H156" s="17"/>
    </row>
    <row r="157" spans="4:8">
      <c r="D157" s="17"/>
      <c r="E157" s="17"/>
      <c r="F157" s="17"/>
      <c r="G157" s="17"/>
      <c r="H157" s="17"/>
    </row>
    <row r="158" spans="4:8">
      <c r="D158" s="17"/>
      <c r="E158" s="17"/>
      <c r="F158" s="17"/>
      <c r="G158" s="17"/>
      <c r="H158" s="17"/>
    </row>
    <row r="159" spans="4:8">
      <c r="D159" s="17"/>
      <c r="E159" s="17"/>
      <c r="F159" s="17"/>
      <c r="G159" s="17"/>
      <c r="H159" s="17"/>
    </row>
    <row r="160" spans="4:8">
      <c r="D160" s="17"/>
      <c r="E160" s="17"/>
      <c r="F160" s="17"/>
      <c r="G160" s="17"/>
      <c r="H160" s="17"/>
    </row>
    <row r="161" spans="4:8">
      <c r="D161" s="17"/>
      <c r="E161" s="17"/>
      <c r="F161" s="17"/>
      <c r="G161" s="17"/>
      <c r="H161" s="17"/>
    </row>
    <row r="162" spans="4:8">
      <c r="D162" s="17"/>
      <c r="E162" s="17"/>
      <c r="F162" s="17"/>
      <c r="G162" s="17"/>
      <c r="H162" s="17"/>
    </row>
    <row r="163" spans="4:8">
      <c r="D163" s="17"/>
      <c r="E163" s="17"/>
      <c r="F163" s="17"/>
      <c r="G163" s="17"/>
      <c r="H163" s="17"/>
    </row>
    <row r="164" spans="4:8">
      <c r="D164" s="17"/>
      <c r="E164" s="17"/>
      <c r="F164" s="17"/>
      <c r="G164" s="17"/>
      <c r="H164" s="17"/>
    </row>
    <row r="165" spans="4:8">
      <c r="D165" s="17"/>
      <c r="E165" s="17"/>
      <c r="F165" s="17"/>
      <c r="G165" s="17"/>
      <c r="H165" s="17"/>
    </row>
    <row r="166" spans="4:8">
      <c r="D166" s="17"/>
      <c r="E166" s="17"/>
      <c r="F166" s="17"/>
      <c r="G166" s="17"/>
      <c r="H166" s="17"/>
    </row>
    <row r="167" spans="4:8">
      <c r="D167" s="17"/>
      <c r="E167" s="17"/>
      <c r="F167" s="17"/>
      <c r="G167" s="17"/>
      <c r="H167" s="17"/>
    </row>
    <row r="168" spans="4:8">
      <c r="D168" s="17"/>
      <c r="E168" s="17"/>
      <c r="F168" s="17"/>
      <c r="G168" s="17"/>
      <c r="H168" s="17"/>
    </row>
    <row r="169" spans="4:8">
      <c r="D169" s="17"/>
      <c r="E169" s="17"/>
      <c r="F169" s="17"/>
      <c r="G169" s="17"/>
      <c r="H169" s="17"/>
    </row>
    <row r="170" spans="4:8">
      <c r="D170" s="17"/>
      <c r="E170" s="17"/>
      <c r="F170" s="17"/>
      <c r="G170" s="17"/>
      <c r="H170" s="17"/>
    </row>
    <row r="171" spans="4:8">
      <c r="D171" s="17"/>
      <c r="E171" s="17"/>
      <c r="F171" s="17"/>
      <c r="G171" s="17"/>
      <c r="H171" s="17"/>
    </row>
    <row r="172" spans="4:8">
      <c r="D172" s="17"/>
      <c r="E172" s="17"/>
      <c r="F172" s="17"/>
      <c r="G172" s="17"/>
      <c r="H172" s="17"/>
    </row>
    <row r="173" spans="4:8">
      <c r="D173" s="17"/>
      <c r="E173" s="17"/>
      <c r="F173" s="17"/>
      <c r="G173" s="17"/>
      <c r="H173" s="17"/>
    </row>
    <row r="174" spans="4:8">
      <c r="D174" s="17"/>
      <c r="E174" s="17"/>
      <c r="F174" s="17"/>
      <c r="G174" s="17"/>
      <c r="H174" s="17"/>
    </row>
    <row r="175" spans="4:8">
      <c r="D175" s="17"/>
      <c r="E175" s="17"/>
      <c r="F175" s="17"/>
      <c r="G175" s="17"/>
      <c r="H175" s="17"/>
    </row>
    <row r="176" spans="4:8">
      <c r="D176" s="17"/>
      <c r="E176" s="17"/>
      <c r="F176" s="17"/>
      <c r="G176" s="17"/>
      <c r="H176" s="17"/>
    </row>
    <row r="177" spans="4:8">
      <c r="D177" s="17"/>
      <c r="E177" s="17"/>
      <c r="F177" s="17"/>
      <c r="G177" s="17"/>
      <c r="H177" s="17"/>
    </row>
    <row r="178" spans="4:8">
      <c r="D178" s="17"/>
      <c r="E178" s="17"/>
      <c r="F178" s="17"/>
      <c r="G178" s="17"/>
      <c r="H178" s="17"/>
    </row>
    <row r="179" spans="4:8">
      <c r="D179" s="17"/>
      <c r="E179" s="17"/>
      <c r="F179" s="17"/>
      <c r="G179" s="17"/>
      <c r="H179" s="17"/>
    </row>
    <row r="180" spans="4:8">
      <c r="D180" s="17"/>
      <c r="E180" s="17"/>
      <c r="F180" s="17"/>
      <c r="G180" s="17"/>
      <c r="H180" s="17"/>
    </row>
    <row r="181" spans="4:8">
      <c r="D181" s="17"/>
      <c r="E181" s="17"/>
      <c r="F181" s="17"/>
      <c r="G181" s="17"/>
      <c r="H181" s="17"/>
    </row>
    <row r="182" spans="4:8">
      <c r="D182" s="17"/>
      <c r="E182" s="17"/>
      <c r="F182" s="17"/>
      <c r="G182" s="17"/>
      <c r="H182" s="17"/>
    </row>
    <row r="183" spans="4:8">
      <c r="D183" s="17"/>
      <c r="E183" s="17"/>
      <c r="F183" s="17"/>
      <c r="G183" s="17"/>
      <c r="H183" s="17"/>
    </row>
    <row r="184" spans="4:8">
      <c r="D184" s="17"/>
      <c r="E184" s="17"/>
      <c r="F184" s="17"/>
      <c r="G184" s="17"/>
      <c r="H184" s="17"/>
    </row>
    <row r="185" spans="4:8">
      <c r="D185" s="17"/>
      <c r="E185" s="17"/>
      <c r="F185" s="17"/>
      <c r="G185" s="17"/>
      <c r="H185" s="17"/>
    </row>
    <row r="186" spans="4:8">
      <c r="D186" s="17"/>
      <c r="E186" s="17"/>
      <c r="F186" s="17"/>
      <c r="G186" s="17"/>
      <c r="H186" s="17"/>
    </row>
    <row r="187" spans="4:8">
      <c r="D187" s="17"/>
      <c r="E187" s="17"/>
      <c r="F187" s="17"/>
      <c r="G187" s="17"/>
      <c r="H187" s="17"/>
    </row>
    <row r="188" spans="4:8">
      <c r="D188" s="17"/>
      <c r="E188" s="17"/>
      <c r="F188" s="17"/>
      <c r="G188" s="17"/>
      <c r="H188" s="17"/>
    </row>
    <row r="189" spans="4:8">
      <c r="D189" s="17"/>
      <c r="E189" s="17"/>
      <c r="F189" s="17"/>
      <c r="G189" s="17"/>
      <c r="H189" s="17"/>
    </row>
    <row r="190" spans="4:8">
      <c r="D190" s="17"/>
      <c r="E190" s="17"/>
      <c r="F190" s="17"/>
      <c r="G190" s="17"/>
      <c r="H190" s="17"/>
    </row>
    <row r="191" spans="4:8">
      <c r="D191" s="17"/>
      <c r="E191" s="17"/>
      <c r="F191" s="17"/>
      <c r="G191" s="17"/>
      <c r="H191" s="17"/>
    </row>
    <row r="192" spans="4:8">
      <c r="D192" s="17"/>
      <c r="E192" s="17"/>
      <c r="F192" s="17"/>
      <c r="G192" s="17"/>
      <c r="H192" s="17"/>
    </row>
    <row r="193" spans="4:8">
      <c r="D193" s="17"/>
      <c r="E193" s="17"/>
      <c r="F193" s="17"/>
      <c r="G193" s="17"/>
      <c r="H193" s="17"/>
    </row>
    <row r="194" spans="4:8">
      <c r="D194" s="17"/>
      <c r="E194" s="17"/>
      <c r="F194" s="17"/>
      <c r="G194" s="17"/>
      <c r="H194" s="17"/>
    </row>
    <row r="195" spans="4:8">
      <c r="D195" s="17"/>
      <c r="E195" s="17"/>
      <c r="F195" s="17"/>
      <c r="G195" s="17"/>
      <c r="H195" s="17"/>
    </row>
    <row r="196" spans="4:8">
      <c r="D196" s="17"/>
      <c r="E196" s="17"/>
      <c r="F196" s="17"/>
      <c r="G196" s="17"/>
      <c r="H196" s="17"/>
    </row>
    <row r="197" spans="4:8">
      <c r="D197" s="17"/>
      <c r="E197" s="17"/>
      <c r="F197" s="17"/>
      <c r="G197" s="17"/>
      <c r="H197" s="17"/>
    </row>
    <row r="198" spans="4:8">
      <c r="D198" s="17"/>
      <c r="E198" s="17"/>
      <c r="F198" s="17"/>
      <c r="G198" s="17"/>
      <c r="H198" s="17"/>
    </row>
    <row r="199" spans="4:8">
      <c r="D199" s="17"/>
      <c r="E199" s="17"/>
      <c r="F199" s="17"/>
      <c r="G199" s="17"/>
      <c r="H199" s="17"/>
    </row>
    <row r="200" spans="4:8">
      <c r="D200" s="17"/>
      <c r="E200" s="17"/>
      <c r="F200" s="17"/>
      <c r="G200" s="17"/>
      <c r="H200" s="17"/>
    </row>
    <row r="201" spans="4:8">
      <c r="D201" s="17"/>
      <c r="E201" s="17"/>
      <c r="F201" s="17"/>
      <c r="G201" s="17"/>
      <c r="H201" s="17"/>
    </row>
    <row r="202" spans="4:8">
      <c r="D202" s="17"/>
      <c r="E202" s="17"/>
      <c r="F202" s="17"/>
      <c r="G202" s="17"/>
      <c r="H202" s="17"/>
    </row>
    <row r="203" spans="4:8">
      <c r="D203" s="17"/>
      <c r="E203" s="17"/>
      <c r="F203" s="17"/>
      <c r="G203" s="17"/>
      <c r="H203" s="17"/>
    </row>
    <row r="204" spans="4:8">
      <c r="D204" s="17"/>
      <c r="E204" s="17"/>
      <c r="F204" s="17"/>
      <c r="G204" s="17"/>
      <c r="H204" s="17"/>
    </row>
    <row r="205" spans="4:8">
      <c r="D205" s="17"/>
      <c r="E205" s="17"/>
      <c r="F205" s="17"/>
      <c r="G205" s="17"/>
      <c r="H205" s="17"/>
    </row>
    <row r="206" spans="4:8">
      <c r="D206" s="17"/>
      <c r="E206" s="17"/>
      <c r="F206" s="17"/>
      <c r="G206" s="17"/>
      <c r="H206" s="17"/>
    </row>
    <row r="207" spans="4:8">
      <c r="D207" s="17"/>
      <c r="E207" s="17"/>
      <c r="F207" s="17"/>
      <c r="G207" s="17"/>
      <c r="H207" s="17"/>
    </row>
    <row r="208" spans="4:8">
      <c r="D208" s="17"/>
      <c r="E208" s="17"/>
      <c r="F208" s="17"/>
      <c r="G208" s="17"/>
      <c r="H208" s="17"/>
    </row>
    <row r="209" spans="4:8">
      <c r="D209" s="17"/>
      <c r="E209" s="17"/>
      <c r="F209" s="17"/>
      <c r="G209" s="17"/>
      <c r="H209" s="17"/>
    </row>
    <row r="210" spans="4:8">
      <c r="D210" s="17"/>
      <c r="E210" s="17"/>
      <c r="F210" s="17"/>
      <c r="G210" s="17"/>
      <c r="H210" s="17"/>
    </row>
    <row r="211" spans="4:8">
      <c r="D211" s="17"/>
      <c r="E211" s="17"/>
      <c r="F211" s="17"/>
      <c r="G211" s="17"/>
      <c r="H211" s="17"/>
    </row>
    <row r="212" spans="4:8">
      <c r="D212" s="17"/>
      <c r="E212" s="17"/>
      <c r="F212" s="17"/>
      <c r="G212" s="17"/>
      <c r="H212" s="17"/>
    </row>
    <row r="213" spans="4:8">
      <c r="D213" s="17"/>
      <c r="E213" s="17"/>
      <c r="F213" s="17"/>
      <c r="G213" s="17"/>
      <c r="H213" s="17"/>
    </row>
    <row r="214" spans="4:8">
      <c r="D214" s="17"/>
      <c r="E214" s="17"/>
      <c r="F214" s="17"/>
      <c r="G214" s="17"/>
      <c r="H214" s="17"/>
    </row>
    <row r="215" spans="4:8">
      <c r="D215" s="17"/>
      <c r="E215" s="17"/>
      <c r="F215" s="17"/>
      <c r="G215" s="17"/>
      <c r="H215" s="17"/>
    </row>
    <row r="216" spans="4:8">
      <c r="D216" s="17"/>
      <c r="E216" s="17"/>
      <c r="F216" s="17"/>
      <c r="G216" s="17"/>
      <c r="H216" s="17"/>
    </row>
    <row r="217" spans="4:8">
      <c r="D217" s="17"/>
      <c r="E217" s="17"/>
      <c r="F217" s="17"/>
      <c r="G217" s="17"/>
      <c r="H217" s="17"/>
    </row>
    <row r="218" spans="4:8">
      <c r="D218" s="17"/>
      <c r="E218" s="17"/>
      <c r="F218" s="17"/>
      <c r="G218" s="17"/>
      <c r="H218" s="17"/>
    </row>
    <row r="219" spans="4:8">
      <c r="D219" s="17"/>
      <c r="E219" s="17"/>
      <c r="F219" s="17"/>
      <c r="G219" s="17"/>
      <c r="H219" s="17"/>
    </row>
    <row r="220" spans="4:8">
      <c r="D220" s="17"/>
      <c r="E220" s="17"/>
      <c r="F220" s="17"/>
      <c r="G220" s="17"/>
      <c r="H220" s="17"/>
    </row>
    <row r="221" spans="4:8">
      <c r="D221" s="17"/>
      <c r="E221" s="17"/>
      <c r="F221" s="17"/>
      <c r="G221" s="17"/>
      <c r="H221" s="17"/>
    </row>
    <row r="222" spans="4:8">
      <c r="D222" s="17"/>
      <c r="E222" s="17"/>
      <c r="F222" s="17"/>
      <c r="G222" s="17"/>
      <c r="H222" s="17"/>
    </row>
    <row r="223" spans="4:8">
      <c r="D223" s="17"/>
      <c r="E223" s="17"/>
      <c r="F223" s="17"/>
      <c r="G223" s="17"/>
      <c r="H223" s="17"/>
    </row>
    <row r="224" spans="4:8">
      <c r="D224" s="17"/>
      <c r="E224" s="17"/>
      <c r="F224" s="17"/>
      <c r="G224" s="17"/>
      <c r="H224" s="17"/>
    </row>
    <row r="225" spans="4:8">
      <c r="D225" s="17"/>
      <c r="E225" s="17"/>
      <c r="F225" s="17"/>
      <c r="G225" s="17"/>
      <c r="H225" s="17"/>
    </row>
    <row r="226" spans="4:8">
      <c r="D226" s="17"/>
      <c r="E226" s="17"/>
      <c r="F226" s="17"/>
      <c r="G226" s="17"/>
      <c r="H226" s="17"/>
    </row>
    <row r="227" spans="4:8">
      <c r="D227" s="17"/>
      <c r="E227" s="17"/>
      <c r="F227" s="17"/>
      <c r="G227" s="17"/>
      <c r="H227" s="17"/>
    </row>
    <row r="228" spans="4:8">
      <c r="D228" s="17"/>
      <c r="E228" s="17"/>
      <c r="F228" s="17"/>
      <c r="G228" s="17"/>
      <c r="H228" s="17"/>
    </row>
    <row r="229" spans="4:8">
      <c r="D229" s="17"/>
      <c r="E229" s="17"/>
      <c r="F229" s="17"/>
      <c r="G229" s="17"/>
      <c r="H229" s="17"/>
    </row>
    <row r="230" spans="4:8">
      <c r="D230" s="17"/>
      <c r="E230" s="17"/>
      <c r="F230" s="17"/>
      <c r="G230" s="17"/>
      <c r="H230" s="17"/>
    </row>
    <row r="231" spans="4:8">
      <c r="D231" s="17"/>
      <c r="E231" s="17"/>
      <c r="F231" s="17"/>
      <c r="G231" s="17"/>
      <c r="H231" s="17"/>
    </row>
    <row r="232" spans="4:8">
      <c r="D232" s="17"/>
      <c r="E232" s="17"/>
      <c r="F232" s="17"/>
      <c r="G232" s="17"/>
      <c r="H232" s="17"/>
    </row>
    <row r="233" spans="4:8">
      <c r="D233" s="17"/>
      <c r="E233" s="17"/>
      <c r="F233" s="17"/>
      <c r="G233" s="17"/>
      <c r="H233" s="17"/>
    </row>
    <row r="234" spans="4:8">
      <c r="D234" s="17"/>
      <c r="E234" s="17"/>
      <c r="F234" s="17"/>
      <c r="G234" s="17"/>
      <c r="H234" s="17"/>
    </row>
    <row r="235" spans="4:8">
      <c r="D235" s="17"/>
      <c r="E235" s="17"/>
      <c r="F235" s="17"/>
      <c r="G235" s="17"/>
      <c r="H235" s="17"/>
    </row>
    <row r="236" spans="4:8">
      <c r="D236" s="17"/>
      <c r="E236" s="17"/>
      <c r="F236" s="17"/>
      <c r="G236" s="17"/>
      <c r="H236" s="17"/>
    </row>
    <row r="237" spans="4:8">
      <c r="D237" s="17"/>
      <c r="E237" s="17"/>
      <c r="F237" s="17"/>
      <c r="G237" s="17"/>
      <c r="H237" s="17"/>
    </row>
    <row r="238" spans="4:8">
      <c r="D238" s="17"/>
      <c r="E238" s="17"/>
      <c r="F238" s="17"/>
      <c r="G238" s="17"/>
      <c r="H238" s="17"/>
    </row>
    <row r="239" spans="4:8">
      <c r="D239" s="17"/>
      <c r="E239" s="17"/>
      <c r="F239" s="17"/>
      <c r="G239" s="17"/>
      <c r="H239" s="17"/>
    </row>
    <row r="240" spans="4:8">
      <c r="D240" s="17"/>
      <c r="E240" s="17"/>
      <c r="F240" s="17"/>
      <c r="G240" s="17"/>
      <c r="H240" s="17"/>
    </row>
    <row r="241" spans="4:8">
      <c r="D241" s="17"/>
      <c r="E241" s="17"/>
      <c r="F241" s="17"/>
      <c r="G241" s="17"/>
      <c r="H241" s="17"/>
    </row>
    <row r="242" spans="4:8">
      <c r="D242" s="17"/>
      <c r="E242" s="17"/>
      <c r="F242" s="17"/>
      <c r="G242" s="17"/>
      <c r="H242" s="17"/>
    </row>
    <row r="243" spans="4:8">
      <c r="D243" s="17"/>
      <c r="E243" s="17"/>
      <c r="F243" s="17"/>
      <c r="G243" s="17"/>
      <c r="H243" s="17"/>
    </row>
    <row r="244" spans="4:8">
      <c r="D244" s="17"/>
      <c r="E244" s="17"/>
      <c r="F244" s="17"/>
      <c r="G244" s="17"/>
      <c r="H244" s="17"/>
    </row>
    <row r="245" spans="4:8">
      <c r="D245" s="17"/>
      <c r="E245" s="17"/>
      <c r="F245" s="17"/>
      <c r="G245" s="17"/>
      <c r="H245" s="17"/>
    </row>
    <row r="246" spans="4:8">
      <c r="D246" s="17"/>
      <c r="E246" s="17"/>
      <c r="F246" s="17"/>
      <c r="G246" s="17"/>
      <c r="H246" s="17"/>
    </row>
    <row r="247" spans="4:8">
      <c r="D247" s="17"/>
      <c r="E247" s="17"/>
      <c r="F247" s="17"/>
      <c r="G247" s="17"/>
      <c r="H247" s="17"/>
    </row>
    <row r="248" spans="4:8">
      <c r="D248" s="17"/>
      <c r="E248" s="17"/>
      <c r="F248" s="17"/>
      <c r="G248" s="17"/>
      <c r="H248" s="17"/>
    </row>
    <row r="249" spans="4:8">
      <c r="D249" s="17"/>
      <c r="E249" s="17"/>
      <c r="F249" s="17"/>
      <c r="G249" s="17"/>
      <c r="H249" s="17"/>
    </row>
    <row r="250" spans="4:8">
      <c r="D250" s="17"/>
      <c r="E250" s="17"/>
      <c r="F250" s="17"/>
      <c r="G250" s="17"/>
      <c r="H250" s="17"/>
    </row>
    <row r="251" spans="4:8">
      <c r="D251" s="17"/>
      <c r="E251" s="17"/>
      <c r="F251" s="17"/>
      <c r="G251" s="17"/>
      <c r="H251" s="17"/>
    </row>
    <row r="252" spans="4:8">
      <c r="D252" s="17"/>
      <c r="E252" s="17"/>
      <c r="F252" s="17"/>
      <c r="G252" s="17"/>
      <c r="H252" s="17"/>
    </row>
    <row r="253" spans="4:8">
      <c r="D253" s="17"/>
      <c r="E253" s="17"/>
      <c r="F253" s="17"/>
      <c r="G253" s="17"/>
      <c r="H253" s="17"/>
    </row>
    <row r="254" spans="4:8">
      <c r="D254" s="17"/>
      <c r="E254" s="17"/>
      <c r="F254" s="17"/>
      <c r="G254" s="17"/>
      <c r="H254" s="17"/>
    </row>
    <row r="255" spans="4:8">
      <c r="D255" s="17"/>
      <c r="E255" s="17"/>
      <c r="F255" s="17"/>
      <c r="G255" s="17"/>
      <c r="H255" s="17"/>
    </row>
    <row r="256" spans="4:8">
      <c r="D256" s="17"/>
      <c r="E256" s="17"/>
      <c r="F256" s="17"/>
      <c r="G256" s="17"/>
      <c r="H256" s="17"/>
    </row>
    <row r="257" spans="4:8">
      <c r="D257" s="17"/>
      <c r="E257" s="17"/>
      <c r="F257" s="17"/>
      <c r="G257" s="17"/>
      <c r="H257" s="17"/>
    </row>
    <row r="258" spans="4:8">
      <c r="D258" s="17"/>
      <c r="E258" s="17"/>
      <c r="F258" s="17"/>
      <c r="G258" s="17"/>
      <c r="H258" s="17"/>
    </row>
    <row r="259" spans="4:8">
      <c r="D259" s="17"/>
      <c r="E259" s="17"/>
      <c r="F259" s="17"/>
      <c r="G259" s="17"/>
      <c r="H259" s="17"/>
    </row>
    <row r="260" spans="4:8">
      <c r="D260" s="17"/>
      <c r="E260" s="17"/>
      <c r="F260" s="17"/>
      <c r="G260" s="17"/>
      <c r="H260" s="17"/>
    </row>
    <row r="261" spans="4:8">
      <c r="D261" s="17"/>
      <c r="E261" s="17"/>
      <c r="F261" s="17"/>
      <c r="G261" s="17"/>
      <c r="H261" s="17"/>
    </row>
    <row r="262" spans="4:8">
      <c r="D262" s="17"/>
      <c r="E262" s="17"/>
      <c r="F262" s="17"/>
      <c r="G262" s="17"/>
      <c r="H262" s="17"/>
    </row>
    <row r="263" spans="4:8">
      <c r="D263" s="17"/>
      <c r="E263" s="17"/>
      <c r="F263" s="17"/>
      <c r="G263" s="17"/>
      <c r="H263" s="17"/>
    </row>
    <row r="264" spans="4:8">
      <c r="D264" s="17"/>
      <c r="E264" s="17"/>
      <c r="F264" s="17"/>
      <c r="G264" s="17"/>
      <c r="H264" s="17"/>
    </row>
    <row r="265" spans="4:8">
      <c r="D265" s="17"/>
      <c r="E265" s="17"/>
      <c r="F265" s="17"/>
      <c r="G265" s="17"/>
      <c r="H265" s="17"/>
    </row>
    <row r="266" spans="4:8">
      <c r="D266" s="17"/>
      <c r="E266" s="17"/>
      <c r="F266" s="17"/>
      <c r="G266" s="17"/>
      <c r="H266" s="17"/>
    </row>
    <row r="267" spans="4:8">
      <c r="D267" s="17"/>
      <c r="E267" s="17"/>
      <c r="F267" s="17"/>
      <c r="G267" s="17"/>
      <c r="H267" s="17"/>
    </row>
    <row r="268" spans="4:8">
      <c r="D268" s="17"/>
      <c r="E268" s="17"/>
      <c r="F268" s="17"/>
      <c r="G268" s="17"/>
      <c r="H268" s="17"/>
    </row>
    <row r="269" spans="4:8">
      <c r="D269" s="17"/>
      <c r="E269" s="17"/>
      <c r="F269" s="17"/>
      <c r="G269" s="17"/>
      <c r="H269" s="17"/>
    </row>
    <row r="270" spans="4:8">
      <c r="D270" s="17"/>
      <c r="E270" s="17"/>
      <c r="F270" s="17"/>
      <c r="G270" s="17"/>
      <c r="H270" s="17"/>
    </row>
    <row r="271" spans="4:8">
      <c r="D271" s="17"/>
      <c r="E271" s="17"/>
      <c r="F271" s="17"/>
      <c r="G271" s="17"/>
      <c r="H271" s="17"/>
    </row>
    <row r="272" spans="4:8">
      <c r="D272" s="17"/>
      <c r="E272" s="17"/>
      <c r="F272" s="17"/>
      <c r="G272" s="17"/>
      <c r="H272" s="17"/>
    </row>
    <row r="273" spans="4:8">
      <c r="D273" s="17"/>
      <c r="E273" s="17"/>
      <c r="F273" s="17"/>
      <c r="G273" s="17"/>
      <c r="H273" s="17"/>
    </row>
    <row r="274" spans="4:8">
      <c r="D274" s="17"/>
      <c r="E274" s="17"/>
      <c r="F274" s="17"/>
      <c r="G274" s="17"/>
      <c r="H274" s="17"/>
    </row>
    <row r="275" spans="4:8">
      <c r="D275" s="17"/>
      <c r="E275" s="17"/>
      <c r="F275" s="17"/>
      <c r="G275" s="17"/>
      <c r="H275" s="17"/>
    </row>
    <row r="276" spans="4:8">
      <c r="D276" s="17"/>
      <c r="E276" s="17"/>
      <c r="F276" s="17"/>
      <c r="G276" s="17"/>
      <c r="H276" s="17"/>
    </row>
    <row r="277" spans="4:8">
      <c r="D277" s="17"/>
      <c r="E277" s="17"/>
      <c r="F277" s="17"/>
      <c r="G277" s="17"/>
      <c r="H277" s="17"/>
    </row>
    <row r="278" spans="4:8">
      <c r="D278" s="17"/>
      <c r="E278" s="17"/>
      <c r="F278" s="17"/>
      <c r="G278" s="17"/>
      <c r="H278" s="17"/>
    </row>
    <row r="279" spans="4:8">
      <c r="D279" s="17"/>
      <c r="E279" s="17"/>
      <c r="F279" s="17"/>
      <c r="G279" s="17"/>
      <c r="H279" s="17"/>
    </row>
    <row r="280" spans="4:8">
      <c r="D280" s="17"/>
      <c r="E280" s="17"/>
      <c r="F280" s="17"/>
      <c r="G280" s="17"/>
      <c r="H280" s="17"/>
    </row>
    <row r="281" spans="4:8">
      <c r="D281" s="17"/>
      <c r="E281" s="17"/>
      <c r="F281" s="17"/>
      <c r="G281" s="17"/>
      <c r="H281" s="17"/>
    </row>
    <row r="282" spans="4:8">
      <c r="D282" s="17"/>
      <c r="E282" s="17"/>
      <c r="F282" s="17"/>
      <c r="G282" s="17"/>
      <c r="H282" s="17"/>
    </row>
    <row r="283" spans="4:8">
      <c r="D283" s="17"/>
      <c r="E283" s="17"/>
      <c r="F283" s="17"/>
      <c r="G283" s="17"/>
      <c r="H283" s="17"/>
    </row>
    <row r="284" spans="4:8">
      <c r="D284" s="17"/>
      <c r="E284" s="17"/>
      <c r="F284" s="17"/>
      <c r="G284" s="17"/>
      <c r="H284" s="17"/>
    </row>
    <row r="285" spans="4:8">
      <c r="D285" s="17"/>
      <c r="E285" s="17"/>
      <c r="F285" s="17"/>
      <c r="G285" s="17"/>
      <c r="H285" s="17"/>
    </row>
    <row r="286" spans="4:8">
      <c r="D286" s="17"/>
      <c r="E286" s="17"/>
      <c r="F286" s="17"/>
      <c r="G286" s="17"/>
      <c r="H286" s="17"/>
    </row>
    <row r="287" spans="4:8">
      <c r="D287" s="17"/>
      <c r="E287" s="17"/>
      <c r="F287" s="17"/>
      <c r="G287" s="17"/>
      <c r="H287" s="17"/>
    </row>
    <row r="288" spans="4:8">
      <c r="D288" s="17"/>
      <c r="E288" s="17"/>
      <c r="F288" s="17"/>
      <c r="G288" s="17"/>
      <c r="H288" s="17"/>
    </row>
    <row r="289" spans="4:8">
      <c r="D289" s="17"/>
      <c r="E289" s="17"/>
      <c r="F289" s="17"/>
      <c r="G289" s="17"/>
      <c r="H289" s="17"/>
    </row>
    <row r="290" spans="4:8">
      <c r="D290" s="17"/>
      <c r="E290" s="17"/>
      <c r="F290" s="17"/>
      <c r="G290" s="17"/>
      <c r="H290" s="17"/>
    </row>
    <row r="291" spans="4:8">
      <c r="D291" s="17"/>
      <c r="E291" s="17"/>
      <c r="F291" s="17"/>
      <c r="G291" s="17"/>
      <c r="H291" s="17"/>
    </row>
    <row r="292" spans="4:8">
      <c r="D292" s="17"/>
      <c r="E292" s="17"/>
      <c r="F292" s="17"/>
      <c r="G292" s="17"/>
      <c r="H292" s="17"/>
    </row>
    <row r="293" spans="4:8">
      <c r="D293" s="17"/>
      <c r="E293" s="17"/>
      <c r="F293" s="17"/>
      <c r="G293" s="17"/>
      <c r="H293" s="17"/>
    </row>
    <row r="294" spans="4:8">
      <c r="D294" s="17"/>
      <c r="E294" s="17"/>
      <c r="F294" s="17"/>
      <c r="G294" s="17"/>
      <c r="H294" s="17"/>
    </row>
    <row r="295" spans="4:8">
      <c r="D295" s="17"/>
      <c r="E295" s="17"/>
      <c r="F295" s="17"/>
      <c r="G295" s="17"/>
      <c r="H295" s="17"/>
    </row>
    <row r="296" spans="4:8">
      <c r="D296" s="17"/>
      <c r="E296" s="17"/>
      <c r="F296" s="17"/>
      <c r="G296" s="17"/>
      <c r="H296" s="17"/>
    </row>
    <row r="297" spans="4:8">
      <c r="D297" s="17"/>
      <c r="E297" s="17"/>
      <c r="F297" s="17"/>
      <c r="G297" s="17"/>
      <c r="H297" s="17"/>
    </row>
    <row r="298" spans="4:8">
      <c r="D298" s="17"/>
      <c r="E298" s="17"/>
      <c r="F298" s="17"/>
      <c r="G298" s="17"/>
      <c r="H298" s="17"/>
    </row>
    <row r="299" spans="4:8">
      <c r="D299" s="17"/>
      <c r="E299" s="17"/>
      <c r="F299" s="17"/>
      <c r="G299" s="17"/>
      <c r="H299" s="17"/>
    </row>
    <row r="300" spans="4:8">
      <c r="D300" s="17"/>
      <c r="E300" s="17"/>
      <c r="F300" s="17"/>
      <c r="G300" s="17"/>
      <c r="H300" s="17"/>
    </row>
    <row r="301" spans="4:8">
      <c r="D301" s="17"/>
      <c r="E301" s="17"/>
      <c r="F301" s="17"/>
      <c r="G301" s="17"/>
      <c r="H301" s="17"/>
    </row>
    <row r="302" spans="4:8">
      <c r="D302" s="17"/>
      <c r="E302" s="17"/>
      <c r="F302" s="17"/>
      <c r="G302" s="17"/>
      <c r="H302" s="17"/>
    </row>
    <row r="303" spans="4:8">
      <c r="D303" s="17"/>
      <c r="E303" s="17"/>
      <c r="F303" s="17"/>
      <c r="G303" s="17"/>
      <c r="H303" s="17"/>
    </row>
    <row r="304" spans="4:8">
      <c r="D304" s="17"/>
      <c r="E304" s="17"/>
      <c r="F304" s="17"/>
      <c r="G304" s="17"/>
      <c r="H304" s="17"/>
    </row>
    <row r="305" spans="4:8">
      <c r="D305" s="17"/>
      <c r="E305" s="17"/>
      <c r="F305" s="17"/>
      <c r="G305" s="17"/>
      <c r="H305" s="17"/>
    </row>
    <row r="306" spans="4:8">
      <c r="D306" s="17"/>
      <c r="E306" s="17"/>
      <c r="F306" s="17"/>
      <c r="G306" s="17"/>
      <c r="H306" s="17"/>
    </row>
    <row r="307" spans="4:8">
      <c r="D307" s="17"/>
      <c r="E307" s="17"/>
      <c r="F307" s="17"/>
      <c r="G307" s="17"/>
      <c r="H307" s="17"/>
    </row>
    <row r="308" spans="4:8">
      <c r="D308" s="17"/>
      <c r="E308" s="17"/>
      <c r="F308" s="17"/>
      <c r="G308" s="17"/>
      <c r="H308" s="17"/>
    </row>
    <row r="309" spans="4:8">
      <c r="D309" s="17"/>
      <c r="E309" s="17"/>
      <c r="F309" s="17"/>
      <c r="G309" s="17"/>
      <c r="H309" s="17"/>
    </row>
    <row r="310" spans="4:8">
      <c r="D310" s="17"/>
      <c r="E310" s="17"/>
      <c r="F310" s="17"/>
      <c r="G310" s="17"/>
      <c r="H310" s="17"/>
    </row>
    <row r="311" spans="4:8">
      <c r="D311" s="17"/>
      <c r="E311" s="17"/>
      <c r="F311" s="17"/>
      <c r="G311" s="17"/>
      <c r="H311" s="17"/>
    </row>
    <row r="312" spans="4:8">
      <c r="D312" s="17"/>
      <c r="E312" s="17"/>
      <c r="F312" s="17"/>
      <c r="G312" s="17"/>
      <c r="H312" s="17"/>
    </row>
    <row r="313" spans="4:8">
      <c r="D313" s="17"/>
      <c r="E313" s="17"/>
      <c r="F313" s="17"/>
      <c r="G313" s="17"/>
      <c r="H313" s="17"/>
    </row>
    <row r="314" spans="4:8">
      <c r="D314" s="17"/>
      <c r="E314" s="17"/>
      <c r="F314" s="17"/>
      <c r="G314" s="17"/>
      <c r="H314" s="17"/>
    </row>
    <row r="315" spans="4:8">
      <c r="D315" s="17"/>
      <c r="E315" s="17"/>
      <c r="F315" s="17"/>
      <c r="G315" s="17"/>
      <c r="H315" s="17"/>
    </row>
    <row r="316" spans="4:8">
      <c r="D316" s="17"/>
      <c r="E316" s="17"/>
      <c r="F316" s="17"/>
      <c r="G316" s="17"/>
      <c r="H316" s="17"/>
    </row>
    <row r="317" spans="4:8">
      <c r="D317" s="17"/>
      <c r="E317" s="17"/>
      <c r="F317" s="17"/>
      <c r="G317" s="17"/>
      <c r="H317" s="17"/>
    </row>
    <row r="318" spans="4:8">
      <c r="D318" s="17"/>
      <c r="E318" s="17"/>
      <c r="F318" s="17"/>
      <c r="G318" s="17"/>
      <c r="H318" s="17"/>
    </row>
    <row r="319" spans="4:8">
      <c r="D319" s="17"/>
      <c r="E319" s="17"/>
      <c r="F319" s="17"/>
      <c r="G319" s="17"/>
      <c r="H319" s="17"/>
    </row>
    <row r="320" spans="4:8">
      <c r="D320" s="17"/>
      <c r="E320" s="17"/>
      <c r="F320" s="17"/>
      <c r="G320" s="17"/>
      <c r="H320" s="17"/>
    </row>
    <row r="321" spans="4:8">
      <c r="D321" s="17"/>
      <c r="E321" s="17"/>
      <c r="F321" s="17"/>
      <c r="G321" s="17"/>
      <c r="H321" s="17"/>
    </row>
    <row r="322" spans="4:8">
      <c r="D322" s="17"/>
      <c r="E322" s="17"/>
      <c r="F322" s="17"/>
      <c r="G322" s="17"/>
      <c r="H322" s="17"/>
    </row>
    <row r="323" spans="4:8">
      <c r="D323" s="17"/>
      <c r="E323" s="17"/>
      <c r="F323" s="17"/>
      <c r="G323" s="17"/>
      <c r="H323" s="17"/>
    </row>
    <row r="324" spans="4:8">
      <c r="D324" s="17"/>
      <c r="E324" s="17"/>
      <c r="F324" s="17"/>
      <c r="G324" s="17"/>
      <c r="H324" s="17"/>
    </row>
    <row r="325" spans="4:8">
      <c r="D325" s="17"/>
      <c r="E325" s="17"/>
      <c r="F325" s="17"/>
      <c r="G325" s="17"/>
      <c r="H325" s="17"/>
    </row>
    <row r="326" spans="4:8">
      <c r="D326" s="17"/>
      <c r="E326" s="17"/>
      <c r="F326" s="17"/>
      <c r="G326" s="17"/>
      <c r="H326" s="17"/>
    </row>
    <row r="327" spans="4:8">
      <c r="D327" s="17"/>
      <c r="E327" s="17"/>
      <c r="F327" s="17"/>
      <c r="G327" s="17"/>
      <c r="H327" s="17"/>
    </row>
    <row r="328" spans="4:8">
      <c r="D328" s="17"/>
      <c r="E328" s="17"/>
      <c r="F328" s="17"/>
      <c r="G328" s="17"/>
      <c r="H328" s="17"/>
    </row>
    <row r="329" spans="4:8">
      <c r="D329" s="17"/>
      <c r="E329" s="17"/>
      <c r="F329" s="17"/>
      <c r="G329" s="17"/>
      <c r="H329" s="17"/>
    </row>
    <row r="330" spans="4:8">
      <c r="D330" s="17"/>
      <c r="E330" s="17"/>
      <c r="F330" s="17"/>
      <c r="G330" s="17"/>
      <c r="H330" s="17"/>
    </row>
    <row r="331" spans="4:8">
      <c r="D331" s="17"/>
      <c r="E331" s="17"/>
      <c r="F331" s="17"/>
      <c r="G331" s="17"/>
      <c r="H331" s="17"/>
    </row>
    <row r="332" spans="4:8">
      <c r="D332" s="17"/>
      <c r="E332" s="17"/>
      <c r="F332" s="17"/>
      <c r="G332" s="17"/>
      <c r="H332" s="17"/>
    </row>
    <row r="333" spans="4:8">
      <c r="D333" s="17"/>
      <c r="E333" s="17"/>
      <c r="F333" s="17"/>
      <c r="G333" s="17"/>
      <c r="H333" s="17"/>
    </row>
    <row r="334" spans="4:8">
      <c r="D334" s="17"/>
      <c r="E334" s="17"/>
      <c r="F334" s="17"/>
      <c r="G334" s="17"/>
      <c r="H334" s="17"/>
    </row>
    <row r="335" spans="4:8">
      <c r="D335" s="17"/>
      <c r="E335" s="17"/>
      <c r="F335" s="17"/>
      <c r="G335" s="17"/>
      <c r="H335" s="17"/>
    </row>
    <row r="336" spans="4:8">
      <c r="D336" s="17"/>
      <c r="E336" s="17"/>
      <c r="F336" s="17"/>
      <c r="G336" s="17"/>
      <c r="H336" s="17"/>
    </row>
    <row r="337" spans="4:8">
      <c r="D337" s="17"/>
      <c r="E337" s="17"/>
      <c r="F337" s="17"/>
      <c r="G337" s="17"/>
      <c r="H337" s="17"/>
    </row>
    <row r="338" spans="4:8">
      <c r="D338" s="17"/>
      <c r="E338" s="17"/>
      <c r="F338" s="17"/>
      <c r="G338" s="17"/>
      <c r="H338" s="17"/>
    </row>
    <row r="339" spans="4:8">
      <c r="D339" s="17"/>
      <c r="E339" s="17"/>
      <c r="F339" s="17"/>
      <c r="G339" s="17"/>
      <c r="H339" s="17"/>
    </row>
    <row r="340" spans="4:8">
      <c r="D340" s="17"/>
      <c r="E340" s="17"/>
      <c r="F340" s="17"/>
      <c r="G340" s="17"/>
      <c r="H340" s="17"/>
    </row>
    <row r="341" spans="4:8">
      <c r="D341" s="17"/>
      <c r="E341" s="17"/>
      <c r="F341" s="17"/>
      <c r="G341" s="17"/>
      <c r="H341" s="17"/>
    </row>
    <row r="342" spans="4:8">
      <c r="D342" s="17"/>
      <c r="E342" s="17"/>
      <c r="F342" s="17"/>
      <c r="G342" s="17"/>
      <c r="H342" s="17"/>
    </row>
    <row r="343" spans="4:8">
      <c r="D343" s="17"/>
      <c r="E343" s="17"/>
      <c r="F343" s="17"/>
      <c r="G343" s="17"/>
      <c r="H343" s="17"/>
    </row>
    <row r="344" spans="4:8">
      <c r="D344" s="17"/>
      <c r="E344" s="17"/>
      <c r="F344" s="17"/>
      <c r="G344" s="17"/>
      <c r="H344" s="17"/>
    </row>
    <row r="345" spans="4:8">
      <c r="D345" s="17"/>
      <c r="E345" s="17"/>
      <c r="F345" s="17"/>
      <c r="G345" s="17"/>
      <c r="H345" s="17"/>
    </row>
    <row r="346" spans="4:8">
      <c r="D346" s="17"/>
      <c r="E346" s="17"/>
      <c r="F346" s="17"/>
      <c r="G346" s="17"/>
      <c r="H346" s="17"/>
    </row>
    <row r="347" spans="4:8">
      <c r="D347" s="17"/>
      <c r="E347" s="17"/>
      <c r="F347" s="17"/>
      <c r="G347" s="17"/>
      <c r="H347" s="17"/>
    </row>
    <row r="348" spans="4:8">
      <c r="D348" s="17"/>
      <c r="E348" s="17"/>
      <c r="F348" s="17"/>
      <c r="G348" s="17"/>
      <c r="H348" s="17"/>
    </row>
    <row r="349" spans="4:8">
      <c r="D349" s="17"/>
      <c r="E349" s="17"/>
      <c r="F349" s="17"/>
      <c r="G349" s="17"/>
      <c r="H349" s="17"/>
    </row>
    <row r="350" spans="4:8">
      <c r="D350" s="17"/>
      <c r="E350" s="17"/>
      <c r="F350" s="17"/>
      <c r="G350" s="17"/>
      <c r="H350" s="17"/>
    </row>
    <row r="351" spans="4:8">
      <c r="D351" s="17"/>
      <c r="E351" s="17"/>
      <c r="F351" s="17"/>
      <c r="G351" s="17"/>
      <c r="H351" s="17"/>
    </row>
    <row r="352" spans="4:8">
      <c r="D352" s="17"/>
      <c r="E352" s="17"/>
      <c r="F352" s="17"/>
      <c r="G352" s="17"/>
      <c r="H352" s="17"/>
    </row>
    <row r="353" spans="4:8">
      <c r="D353" s="17"/>
      <c r="E353" s="17"/>
      <c r="F353" s="17"/>
      <c r="G353" s="17"/>
      <c r="H353" s="17"/>
    </row>
    <row r="354" spans="4:8">
      <c r="D354" s="17"/>
      <c r="E354" s="17"/>
      <c r="F354" s="17"/>
      <c r="G354" s="17"/>
      <c r="H354" s="17"/>
    </row>
    <row r="355" spans="4:8">
      <c r="D355" s="17"/>
      <c r="E355" s="17"/>
      <c r="F355" s="17"/>
      <c r="G355" s="17"/>
      <c r="H355" s="17"/>
    </row>
    <row r="356" spans="4:8">
      <c r="D356" s="17"/>
      <c r="E356" s="17"/>
      <c r="F356" s="17"/>
      <c r="G356" s="17"/>
      <c r="H356" s="17"/>
    </row>
    <row r="357" spans="4:8">
      <c r="D357" s="17"/>
      <c r="E357" s="17"/>
      <c r="F357" s="17"/>
      <c r="G357" s="17"/>
      <c r="H357" s="17"/>
    </row>
    <row r="358" spans="4:8">
      <c r="D358" s="17"/>
      <c r="E358" s="17"/>
      <c r="F358" s="17"/>
      <c r="G358" s="17"/>
      <c r="H358" s="17"/>
    </row>
    <row r="359" spans="4:8">
      <c r="D359" s="17"/>
      <c r="E359" s="17"/>
      <c r="F359" s="17"/>
      <c r="G359" s="17"/>
      <c r="H359" s="17"/>
    </row>
    <row r="360" spans="4:8">
      <c r="D360" s="17"/>
      <c r="E360" s="17"/>
      <c r="F360" s="17"/>
      <c r="G360" s="17"/>
      <c r="H360" s="17"/>
    </row>
    <row r="361" spans="4:8">
      <c r="D361" s="17"/>
      <c r="E361" s="17"/>
      <c r="F361" s="17"/>
      <c r="G361" s="17"/>
      <c r="H361" s="17"/>
    </row>
    <row r="362" spans="4:8">
      <c r="D362" s="17"/>
      <c r="E362" s="17"/>
      <c r="F362" s="17"/>
      <c r="G362" s="17"/>
      <c r="H362" s="17"/>
    </row>
    <row r="363" spans="4:8">
      <c r="D363" s="17"/>
      <c r="E363" s="17"/>
      <c r="F363" s="17"/>
      <c r="G363" s="17"/>
      <c r="H363" s="17"/>
    </row>
    <row r="364" spans="4:8">
      <c r="D364" s="17"/>
      <c r="E364" s="17"/>
      <c r="F364" s="17"/>
      <c r="G364" s="17"/>
      <c r="H364" s="17"/>
    </row>
    <row r="365" spans="4:8">
      <c r="D365" s="17"/>
      <c r="E365" s="17"/>
      <c r="F365" s="17"/>
      <c r="G365" s="17"/>
      <c r="H365" s="17"/>
    </row>
    <row r="366" spans="4:8">
      <c r="D366" s="17"/>
      <c r="E366" s="17"/>
      <c r="F366" s="17"/>
      <c r="G366" s="17"/>
      <c r="H366" s="17"/>
    </row>
    <row r="367" spans="4:8">
      <c r="D367" s="17"/>
      <c r="E367" s="17"/>
      <c r="F367" s="17"/>
      <c r="G367" s="17"/>
      <c r="H367" s="17"/>
    </row>
    <row r="368" spans="4:8">
      <c r="D368" s="17"/>
      <c r="E368" s="17"/>
      <c r="F368" s="17"/>
      <c r="G368" s="17"/>
      <c r="H368" s="17"/>
    </row>
    <row r="369" spans="4:8">
      <c r="D369" s="17"/>
      <c r="E369" s="17"/>
      <c r="F369" s="17"/>
      <c r="G369" s="17"/>
      <c r="H369" s="17"/>
    </row>
    <row r="370" spans="4:8">
      <c r="D370" s="17"/>
      <c r="E370" s="17"/>
      <c r="F370" s="17"/>
      <c r="G370" s="17"/>
      <c r="H370" s="17"/>
    </row>
    <row r="371" spans="4:8">
      <c r="D371" s="17"/>
      <c r="E371" s="17"/>
      <c r="F371" s="17"/>
      <c r="G371" s="17"/>
      <c r="H371" s="17"/>
    </row>
    <row r="372" spans="4:8">
      <c r="D372" s="17"/>
      <c r="E372" s="17"/>
      <c r="F372" s="17"/>
      <c r="G372" s="17"/>
      <c r="H372" s="17"/>
    </row>
    <row r="373" spans="4:8">
      <c r="D373" s="17"/>
      <c r="E373" s="17"/>
      <c r="F373" s="17"/>
      <c r="G373" s="17"/>
      <c r="H373" s="17"/>
    </row>
    <row r="374" spans="4:8">
      <c r="D374" s="17"/>
      <c r="E374" s="17"/>
      <c r="F374" s="17"/>
      <c r="G374" s="17"/>
      <c r="H374" s="17"/>
    </row>
    <row r="375" spans="4:8">
      <c r="D375" s="17"/>
      <c r="E375" s="17"/>
      <c r="F375" s="17"/>
      <c r="G375" s="17"/>
      <c r="H375" s="17"/>
    </row>
    <row r="376" spans="4:8">
      <c r="D376" s="17"/>
      <c r="E376" s="17"/>
      <c r="F376" s="17"/>
      <c r="G376" s="17"/>
      <c r="H376" s="17"/>
    </row>
    <row r="377" spans="4:8">
      <c r="D377" s="17"/>
      <c r="E377" s="17"/>
      <c r="F377" s="17"/>
      <c r="G377" s="17"/>
      <c r="H377" s="17"/>
    </row>
    <row r="378" spans="4:8">
      <c r="D378" s="17"/>
      <c r="E378" s="17"/>
      <c r="F378" s="17"/>
      <c r="G378" s="17"/>
      <c r="H378" s="17"/>
    </row>
    <row r="379" spans="4:8">
      <c r="D379" s="17"/>
      <c r="E379" s="17"/>
      <c r="F379" s="17"/>
      <c r="G379" s="17"/>
      <c r="H379" s="17"/>
    </row>
    <row r="380" spans="4:8">
      <c r="D380" s="17"/>
      <c r="E380" s="17"/>
      <c r="F380" s="17"/>
      <c r="G380" s="17"/>
      <c r="H380" s="17"/>
    </row>
    <row r="381" spans="4:8">
      <c r="D381" s="17"/>
      <c r="E381" s="17"/>
      <c r="F381" s="17"/>
      <c r="G381" s="17"/>
      <c r="H381" s="17"/>
    </row>
    <row r="382" spans="4:8">
      <c r="D382" s="17"/>
      <c r="E382" s="17"/>
      <c r="F382" s="17"/>
      <c r="G382" s="17"/>
      <c r="H382" s="17"/>
    </row>
    <row r="383" spans="4:8">
      <c r="D383" s="17"/>
      <c r="E383" s="17"/>
      <c r="F383" s="17"/>
      <c r="G383" s="17"/>
      <c r="H383" s="17"/>
    </row>
    <row r="384" spans="4:8">
      <c r="D384" s="17"/>
      <c r="E384" s="17"/>
      <c r="F384" s="17"/>
      <c r="G384" s="17"/>
      <c r="H384" s="17"/>
    </row>
    <row r="385" spans="4:8">
      <c r="D385" s="17"/>
      <c r="E385" s="17"/>
      <c r="F385" s="17"/>
      <c r="G385" s="17"/>
      <c r="H385" s="17"/>
    </row>
    <row r="386" spans="4:8">
      <c r="D386" s="17"/>
      <c r="E386" s="17"/>
      <c r="F386" s="17"/>
      <c r="G386" s="17"/>
      <c r="H386" s="17"/>
    </row>
    <row r="387" spans="4:8">
      <c r="D387" s="17"/>
      <c r="E387" s="17"/>
      <c r="F387" s="17"/>
      <c r="G387" s="17"/>
      <c r="H387" s="17"/>
    </row>
    <row r="388" spans="4:8">
      <c r="D388" s="17"/>
      <c r="E388" s="17"/>
      <c r="F388" s="17"/>
      <c r="G388" s="17"/>
      <c r="H388" s="17"/>
    </row>
    <row r="389" spans="4:8">
      <c r="D389" s="17"/>
      <c r="E389" s="17"/>
      <c r="F389" s="17"/>
      <c r="G389" s="17"/>
      <c r="H389" s="17"/>
    </row>
    <row r="390" spans="4:8">
      <c r="D390" s="17"/>
      <c r="E390" s="17"/>
      <c r="F390" s="17"/>
      <c r="G390" s="17"/>
      <c r="H390" s="17"/>
    </row>
    <row r="391" spans="4:8">
      <c r="D391" s="17"/>
      <c r="E391" s="17"/>
      <c r="F391" s="17"/>
      <c r="G391" s="17"/>
      <c r="H391" s="17"/>
    </row>
    <row r="392" spans="4:8">
      <c r="D392" s="17"/>
      <c r="E392" s="17"/>
      <c r="F392" s="17"/>
      <c r="G392" s="17"/>
      <c r="H392" s="17"/>
    </row>
    <row r="393" spans="4:8">
      <c r="D393" s="17"/>
      <c r="E393" s="17"/>
      <c r="F393" s="17"/>
      <c r="G393" s="17"/>
      <c r="H393" s="17"/>
    </row>
    <row r="394" spans="4:8">
      <c r="D394" s="17"/>
      <c r="E394" s="17"/>
      <c r="F394" s="17"/>
      <c r="G394" s="17"/>
      <c r="H394" s="17"/>
    </row>
    <row r="395" spans="4:8">
      <c r="D395" s="17"/>
      <c r="E395" s="17"/>
      <c r="F395" s="17"/>
      <c r="G395" s="17"/>
      <c r="H395" s="17"/>
    </row>
    <row r="396" spans="4:8">
      <c r="D396" s="17"/>
      <c r="E396" s="17"/>
      <c r="F396" s="17"/>
      <c r="G396" s="17"/>
      <c r="H396" s="17"/>
    </row>
    <row r="397" spans="4:8">
      <c r="D397" s="17"/>
      <c r="E397" s="17"/>
      <c r="F397" s="17"/>
      <c r="G397" s="17"/>
      <c r="H397" s="17"/>
    </row>
    <row r="398" spans="4:8">
      <c r="D398" s="17"/>
      <c r="E398" s="17"/>
      <c r="F398" s="17"/>
      <c r="G398" s="17"/>
      <c r="H398" s="17"/>
    </row>
    <row r="399" spans="4:8">
      <c r="D399" s="17"/>
      <c r="E399" s="17"/>
      <c r="F399" s="17"/>
      <c r="G399" s="17"/>
      <c r="H399" s="17"/>
    </row>
    <row r="400" spans="4:8">
      <c r="D400" s="17"/>
      <c r="E400" s="17"/>
      <c r="F400" s="17"/>
      <c r="G400" s="17"/>
      <c r="H400" s="17"/>
    </row>
    <row r="401" spans="4:8">
      <c r="D401" s="17"/>
      <c r="E401" s="17"/>
      <c r="F401" s="17"/>
      <c r="G401" s="17"/>
      <c r="H401" s="17"/>
    </row>
    <row r="402" spans="4:8">
      <c r="D402" s="17"/>
      <c r="E402" s="17"/>
      <c r="F402" s="17"/>
      <c r="G402" s="17"/>
      <c r="H402" s="17"/>
    </row>
    <row r="403" spans="4:8">
      <c r="D403" s="17"/>
      <c r="E403" s="17"/>
      <c r="F403" s="17"/>
      <c r="G403" s="17"/>
      <c r="H403" s="17"/>
    </row>
    <row r="404" spans="4:8">
      <c r="D404" s="17"/>
      <c r="E404" s="17"/>
      <c r="F404" s="17"/>
      <c r="G404" s="17"/>
      <c r="H404" s="17"/>
    </row>
    <row r="405" spans="4:8">
      <c r="D405" s="17"/>
      <c r="E405" s="17"/>
      <c r="F405" s="17"/>
      <c r="G405" s="17"/>
      <c r="H405" s="17"/>
    </row>
    <row r="406" spans="4:8">
      <c r="D406" s="17"/>
      <c r="E406" s="17"/>
      <c r="F406" s="17"/>
      <c r="G406" s="17"/>
      <c r="H406" s="17"/>
    </row>
    <row r="407" spans="4:8">
      <c r="D407" s="17"/>
      <c r="E407" s="17"/>
      <c r="F407" s="17"/>
      <c r="G407" s="17"/>
      <c r="H407" s="17"/>
    </row>
    <row r="408" spans="4:8">
      <c r="D408" s="17"/>
      <c r="E408" s="17"/>
      <c r="F408" s="17"/>
      <c r="G408" s="17"/>
      <c r="H408" s="17"/>
    </row>
    <row r="409" spans="4:8">
      <c r="D409" s="17"/>
      <c r="E409" s="17"/>
      <c r="F409" s="17"/>
      <c r="G409" s="17"/>
      <c r="H409" s="17"/>
    </row>
    <row r="410" spans="4:8">
      <c r="D410" s="17"/>
      <c r="E410" s="17"/>
      <c r="F410" s="17"/>
      <c r="G410" s="17"/>
      <c r="H410" s="17"/>
    </row>
    <row r="411" spans="4:8">
      <c r="D411" s="17"/>
      <c r="E411" s="17"/>
      <c r="F411" s="17"/>
      <c r="G411" s="17"/>
      <c r="H411" s="17"/>
    </row>
    <row r="412" spans="4:8">
      <c r="D412" s="17"/>
      <c r="E412" s="17"/>
      <c r="F412" s="17"/>
      <c r="G412" s="17"/>
      <c r="H412" s="17"/>
    </row>
    <row r="413" spans="4:8">
      <c r="D413" s="17"/>
      <c r="E413" s="17"/>
      <c r="F413" s="17"/>
      <c r="G413" s="17"/>
      <c r="H413" s="17"/>
    </row>
    <row r="414" spans="4:8">
      <c r="D414" s="17"/>
      <c r="E414" s="17"/>
      <c r="F414" s="17"/>
      <c r="G414" s="17"/>
      <c r="H414" s="17"/>
    </row>
    <row r="415" spans="4:8">
      <c r="D415" s="17"/>
      <c r="E415" s="17"/>
      <c r="F415" s="17"/>
      <c r="G415" s="17"/>
      <c r="H415" s="17"/>
    </row>
    <row r="416" spans="4:8">
      <c r="D416" s="17"/>
      <c r="E416" s="17"/>
      <c r="F416" s="17"/>
      <c r="G416" s="17"/>
      <c r="H416" s="17"/>
    </row>
    <row r="417" spans="4:8">
      <c r="D417" s="17"/>
      <c r="E417" s="17"/>
      <c r="F417" s="17"/>
      <c r="G417" s="17"/>
      <c r="H417" s="17"/>
    </row>
    <row r="418" spans="4:8">
      <c r="D418" s="17"/>
      <c r="E418" s="17"/>
      <c r="F418" s="17"/>
      <c r="G418" s="17"/>
      <c r="H418" s="17"/>
    </row>
    <row r="419" spans="4:8">
      <c r="D419" s="17"/>
      <c r="E419" s="17"/>
      <c r="F419" s="17"/>
      <c r="G419" s="17"/>
      <c r="H419" s="17"/>
    </row>
    <row r="420" spans="4:8">
      <c r="D420" s="17"/>
      <c r="E420" s="17"/>
      <c r="F420" s="17"/>
      <c r="G420" s="17"/>
      <c r="H420" s="17"/>
    </row>
    <row r="421" spans="4:8">
      <c r="D421" s="17"/>
      <c r="E421" s="17"/>
      <c r="F421" s="17"/>
      <c r="G421" s="17"/>
      <c r="H421" s="17"/>
    </row>
    <row r="422" spans="4:8">
      <c r="D422" s="17"/>
      <c r="E422" s="17"/>
      <c r="F422" s="17"/>
      <c r="G422" s="17"/>
      <c r="H422" s="17"/>
    </row>
    <row r="423" spans="4:8">
      <c r="D423" s="17"/>
      <c r="E423" s="17"/>
      <c r="F423" s="17"/>
      <c r="G423" s="17"/>
      <c r="H423" s="17"/>
    </row>
    <row r="424" spans="4:8">
      <c r="D424" s="17"/>
      <c r="E424" s="17"/>
      <c r="F424" s="17"/>
      <c r="G424" s="17"/>
      <c r="H424" s="17"/>
    </row>
    <row r="425" spans="4:8">
      <c r="D425" s="17"/>
      <c r="E425" s="17"/>
      <c r="F425" s="17"/>
      <c r="G425" s="17"/>
      <c r="H425" s="17"/>
    </row>
    <row r="426" spans="4:8">
      <c r="D426" s="17"/>
      <c r="E426" s="17"/>
      <c r="F426" s="17"/>
      <c r="G426" s="17"/>
      <c r="H426" s="17"/>
    </row>
    <row r="427" spans="4:8">
      <c r="D427" s="17"/>
      <c r="E427" s="17"/>
      <c r="F427" s="17"/>
      <c r="G427" s="17"/>
      <c r="H427" s="17"/>
    </row>
    <row r="428" spans="4:8">
      <c r="D428" s="17"/>
      <c r="E428" s="17"/>
      <c r="F428" s="17"/>
      <c r="G428" s="17"/>
      <c r="H428" s="17"/>
    </row>
    <row r="429" spans="4:8">
      <c r="D429" s="17"/>
      <c r="E429" s="17"/>
      <c r="F429" s="17"/>
      <c r="G429" s="17"/>
      <c r="H429" s="17"/>
    </row>
    <row r="430" spans="4:8">
      <c r="D430" s="17"/>
      <c r="E430" s="17"/>
      <c r="F430" s="17"/>
      <c r="G430" s="17"/>
      <c r="H430" s="17"/>
    </row>
    <row r="431" spans="4:8">
      <c r="D431" s="17"/>
      <c r="E431" s="17"/>
      <c r="F431" s="17"/>
      <c r="G431" s="17"/>
      <c r="H431" s="17"/>
    </row>
    <row r="432" spans="4:8">
      <c r="D432" s="17"/>
      <c r="E432" s="17"/>
      <c r="F432" s="17"/>
      <c r="G432" s="17"/>
      <c r="H432" s="17"/>
    </row>
    <row r="433" spans="4:8">
      <c r="D433" s="17"/>
      <c r="E433" s="17"/>
      <c r="F433" s="17"/>
      <c r="G433" s="17"/>
      <c r="H433" s="17"/>
    </row>
    <row r="434" spans="4:8">
      <c r="D434" s="17"/>
      <c r="E434" s="17"/>
      <c r="F434" s="17"/>
      <c r="G434" s="17"/>
      <c r="H434" s="17"/>
    </row>
    <row r="435" spans="4:8">
      <c r="D435" s="17"/>
      <c r="E435" s="17"/>
      <c r="F435" s="17"/>
      <c r="G435" s="17"/>
      <c r="H435" s="17"/>
    </row>
    <row r="436" spans="4:8">
      <c r="D436" s="17"/>
      <c r="E436" s="17"/>
      <c r="F436" s="17"/>
      <c r="G436" s="17"/>
      <c r="H436" s="17"/>
    </row>
    <row r="437" spans="4:8">
      <c r="D437" s="17"/>
      <c r="E437" s="17"/>
      <c r="F437" s="17"/>
      <c r="G437" s="17"/>
      <c r="H437" s="17"/>
    </row>
    <row r="438" spans="4:8">
      <c r="D438" s="17"/>
      <c r="E438" s="17"/>
      <c r="F438" s="17"/>
      <c r="G438" s="17"/>
      <c r="H438" s="17"/>
    </row>
    <row r="439" spans="4:8">
      <c r="D439" s="17"/>
      <c r="E439" s="17"/>
      <c r="F439" s="17"/>
      <c r="G439" s="17"/>
      <c r="H439" s="17"/>
    </row>
    <row r="440" spans="4:8">
      <c r="D440" s="17"/>
      <c r="E440" s="17"/>
      <c r="F440" s="17"/>
      <c r="G440" s="17"/>
      <c r="H440" s="17"/>
    </row>
    <row r="441" spans="4:8">
      <c r="D441" s="17"/>
      <c r="E441" s="17"/>
      <c r="F441" s="17"/>
      <c r="G441" s="17"/>
      <c r="H441" s="17"/>
    </row>
    <row r="442" spans="4:8">
      <c r="D442" s="17"/>
      <c r="E442" s="17"/>
      <c r="F442" s="17"/>
      <c r="G442" s="17"/>
      <c r="H442" s="17"/>
    </row>
    <row r="443" spans="4:8">
      <c r="D443" s="17"/>
      <c r="E443" s="17"/>
      <c r="F443" s="17"/>
      <c r="G443" s="17"/>
      <c r="H443" s="17"/>
    </row>
    <row r="444" spans="4:8">
      <c r="D444" s="17"/>
      <c r="E444" s="17"/>
      <c r="F444" s="17"/>
      <c r="G444" s="17"/>
      <c r="H444" s="17"/>
    </row>
    <row r="445" spans="4:8">
      <c r="D445" s="17"/>
      <c r="E445" s="17"/>
      <c r="F445" s="17"/>
      <c r="G445" s="17"/>
      <c r="H445" s="17"/>
    </row>
    <row r="446" spans="4:8">
      <c r="D446" s="17"/>
      <c r="E446" s="17"/>
      <c r="F446" s="17"/>
      <c r="G446" s="17"/>
      <c r="H446" s="17"/>
    </row>
    <row r="447" spans="4:8">
      <c r="D447" s="17"/>
      <c r="E447" s="17"/>
      <c r="F447" s="17"/>
      <c r="G447" s="17"/>
      <c r="H447" s="17"/>
    </row>
    <row r="448" spans="4:8">
      <c r="D448" s="17"/>
      <c r="E448" s="17"/>
      <c r="F448" s="17"/>
      <c r="G448" s="17"/>
      <c r="H448" s="17"/>
    </row>
    <row r="449" spans="4:8">
      <c r="D449" s="17"/>
      <c r="E449" s="17"/>
      <c r="F449" s="17"/>
      <c r="G449" s="17"/>
      <c r="H449" s="17"/>
    </row>
    <row r="450" spans="4:8">
      <c r="D450" s="17"/>
      <c r="E450" s="17"/>
      <c r="F450" s="17"/>
      <c r="G450" s="17"/>
      <c r="H450" s="17"/>
    </row>
    <row r="451" spans="4:8">
      <c r="D451" s="17"/>
      <c r="E451" s="17"/>
      <c r="F451" s="17"/>
      <c r="G451" s="17"/>
      <c r="H451" s="17"/>
    </row>
    <row r="452" spans="4:8">
      <c r="D452" s="17"/>
      <c r="E452" s="17"/>
      <c r="F452" s="17"/>
      <c r="G452" s="17"/>
      <c r="H452" s="17"/>
    </row>
    <row r="453" spans="4:8">
      <c r="D453" s="17"/>
      <c r="E453" s="17"/>
      <c r="F453" s="17"/>
      <c r="G453" s="17"/>
      <c r="H453" s="17"/>
    </row>
    <row r="454" spans="4:8">
      <c r="D454" s="17"/>
      <c r="E454" s="17"/>
      <c r="F454" s="17"/>
      <c r="G454" s="17"/>
      <c r="H454" s="17"/>
    </row>
    <row r="455" spans="4:8">
      <c r="D455" s="17"/>
      <c r="E455" s="17"/>
      <c r="F455" s="17"/>
      <c r="G455" s="17"/>
      <c r="H455" s="17"/>
    </row>
    <row r="456" spans="4:8">
      <c r="D456" s="17"/>
      <c r="E456" s="17"/>
      <c r="F456" s="17"/>
      <c r="G456" s="17"/>
      <c r="H456" s="17"/>
    </row>
    <row r="457" spans="4:8">
      <c r="D457" s="17"/>
      <c r="E457" s="17"/>
      <c r="F457" s="17"/>
      <c r="G457" s="17"/>
      <c r="H457" s="17"/>
    </row>
    <row r="458" spans="4:8">
      <c r="D458" s="17"/>
      <c r="E458" s="17"/>
      <c r="F458" s="17"/>
      <c r="G458" s="17"/>
      <c r="H458" s="17"/>
    </row>
    <row r="459" spans="4:8">
      <c r="D459" s="17"/>
      <c r="E459" s="17"/>
      <c r="F459" s="17"/>
      <c r="G459" s="17"/>
      <c r="H459" s="17"/>
    </row>
    <row r="460" spans="4:8">
      <c r="D460" s="17"/>
      <c r="E460" s="17"/>
      <c r="F460" s="17"/>
      <c r="G460" s="17"/>
      <c r="H460" s="17"/>
    </row>
    <row r="461" spans="4:8">
      <c r="D461" s="17"/>
      <c r="E461" s="17"/>
      <c r="F461" s="17"/>
      <c r="G461" s="17"/>
      <c r="H461" s="17"/>
    </row>
    <row r="462" spans="4:8">
      <c r="D462" s="17"/>
      <c r="E462" s="17"/>
      <c r="F462" s="17"/>
      <c r="G462" s="17"/>
      <c r="H462" s="17"/>
    </row>
    <row r="463" spans="4:8">
      <c r="D463" s="17"/>
      <c r="E463" s="17"/>
      <c r="F463" s="17"/>
      <c r="G463" s="17"/>
      <c r="H463" s="17"/>
    </row>
    <row r="464" spans="4:8">
      <c r="D464" s="17"/>
      <c r="E464" s="17"/>
      <c r="F464" s="17"/>
      <c r="G464" s="17"/>
      <c r="H464" s="17"/>
    </row>
    <row r="465" spans="4:8">
      <c r="D465" s="17"/>
      <c r="E465" s="17"/>
      <c r="F465" s="17"/>
      <c r="G465" s="17"/>
      <c r="H465" s="17"/>
    </row>
    <row r="466" spans="4:8">
      <c r="D466" s="17"/>
      <c r="E466" s="17"/>
      <c r="F466" s="17"/>
      <c r="G466" s="17"/>
      <c r="H466" s="17"/>
    </row>
    <row r="467" spans="4:8">
      <c r="D467" s="17"/>
      <c r="E467" s="17"/>
      <c r="F467" s="17"/>
      <c r="G467" s="17"/>
      <c r="H467" s="17"/>
    </row>
    <row r="468" spans="4:8">
      <c r="D468" s="17"/>
      <c r="E468" s="17"/>
      <c r="F468" s="17"/>
      <c r="G468" s="17"/>
      <c r="H468" s="17"/>
    </row>
    <row r="469" spans="4:8">
      <c r="D469" s="17"/>
      <c r="E469" s="17"/>
      <c r="F469" s="17"/>
      <c r="G469" s="17"/>
      <c r="H469" s="17"/>
    </row>
    <row r="470" spans="4:8">
      <c r="D470" s="17"/>
      <c r="E470" s="17"/>
      <c r="F470" s="17"/>
      <c r="G470" s="17"/>
      <c r="H470" s="17"/>
    </row>
    <row r="471" spans="4:8">
      <c r="D471" s="17"/>
      <c r="E471" s="17"/>
      <c r="F471" s="17"/>
      <c r="G471" s="17"/>
      <c r="H471" s="17"/>
    </row>
    <row r="472" spans="4:8">
      <c r="D472" s="17"/>
      <c r="E472" s="17"/>
      <c r="F472" s="17"/>
      <c r="G472" s="17"/>
      <c r="H472" s="17"/>
    </row>
    <row r="473" spans="4:8">
      <c r="D473" s="17"/>
      <c r="E473" s="17"/>
      <c r="F473" s="17"/>
      <c r="G473" s="17"/>
      <c r="H473" s="17"/>
    </row>
    <row r="474" spans="4:8">
      <c r="D474" s="17"/>
      <c r="E474" s="17"/>
      <c r="F474" s="17"/>
      <c r="G474" s="17"/>
      <c r="H474" s="17"/>
    </row>
    <row r="475" spans="4:8">
      <c r="D475" s="17"/>
      <c r="E475" s="17"/>
      <c r="F475" s="17"/>
      <c r="G475" s="17"/>
      <c r="H475" s="17"/>
    </row>
    <row r="476" spans="4:8">
      <c r="D476" s="17"/>
      <c r="E476" s="17"/>
      <c r="F476" s="17"/>
      <c r="G476" s="17"/>
      <c r="H476" s="17"/>
    </row>
    <row r="477" spans="4:8">
      <c r="D477" s="17"/>
      <c r="E477" s="17"/>
      <c r="F477" s="17"/>
      <c r="G477" s="17"/>
      <c r="H477" s="17"/>
    </row>
    <row r="478" spans="4:8">
      <c r="D478" s="17"/>
      <c r="E478" s="17"/>
      <c r="F478" s="17"/>
      <c r="G478" s="17"/>
      <c r="H478" s="17"/>
    </row>
    <row r="479" spans="4:8">
      <c r="D479" s="17"/>
      <c r="E479" s="17"/>
      <c r="F479" s="17"/>
      <c r="G479" s="17"/>
      <c r="H479" s="17"/>
    </row>
    <row r="480" spans="4:8">
      <c r="D480" s="17"/>
      <c r="E480" s="17"/>
      <c r="F480" s="17"/>
      <c r="G480" s="17"/>
      <c r="H480" s="17"/>
    </row>
    <row r="481" spans="4:8">
      <c r="D481" s="17"/>
      <c r="E481" s="17"/>
      <c r="F481" s="17"/>
      <c r="G481" s="17"/>
      <c r="H481" s="17"/>
    </row>
    <row r="482" spans="4:8">
      <c r="D482" s="17"/>
      <c r="E482" s="17"/>
      <c r="F482" s="17"/>
      <c r="G482" s="17"/>
      <c r="H482" s="17"/>
    </row>
    <row r="483" spans="4:8">
      <c r="D483" s="17"/>
      <c r="E483" s="17"/>
      <c r="F483" s="17"/>
      <c r="G483" s="17"/>
      <c r="H483" s="17"/>
    </row>
    <row r="484" spans="4:8">
      <c r="D484" s="17"/>
      <c r="E484" s="17"/>
      <c r="F484" s="17"/>
      <c r="G484" s="17"/>
      <c r="H484" s="17"/>
    </row>
    <row r="485" spans="4:8">
      <c r="D485" s="17"/>
      <c r="E485" s="17"/>
      <c r="F485" s="17"/>
      <c r="G485" s="17"/>
      <c r="H485" s="17"/>
    </row>
    <row r="486" spans="4:8">
      <c r="D486" s="17"/>
      <c r="E486" s="17"/>
      <c r="F486" s="17"/>
      <c r="G486" s="17"/>
      <c r="H486" s="17"/>
    </row>
    <row r="487" spans="4:8">
      <c r="D487" s="17"/>
      <c r="E487" s="17"/>
      <c r="F487" s="17"/>
      <c r="G487" s="17"/>
      <c r="H487" s="17"/>
    </row>
    <row r="488" spans="4:8">
      <c r="D488" s="17"/>
      <c r="E488" s="17"/>
      <c r="F488" s="17"/>
      <c r="G488" s="17"/>
      <c r="H488" s="17"/>
    </row>
    <row r="489" spans="4:8">
      <c r="D489" s="17"/>
      <c r="E489" s="17"/>
      <c r="F489" s="17"/>
      <c r="G489" s="17"/>
      <c r="H489" s="17"/>
    </row>
    <row r="490" spans="4:8">
      <c r="D490" s="17"/>
      <c r="E490" s="17"/>
      <c r="F490" s="17"/>
      <c r="G490" s="17"/>
      <c r="H490" s="17"/>
    </row>
    <row r="491" spans="4:8">
      <c r="D491" s="17"/>
      <c r="E491" s="17"/>
      <c r="F491" s="17"/>
      <c r="G491" s="17"/>
      <c r="H491" s="17"/>
    </row>
    <row r="492" spans="4:8">
      <c r="D492" s="17"/>
      <c r="E492" s="17"/>
      <c r="F492" s="17"/>
      <c r="G492" s="17"/>
      <c r="H492" s="17"/>
    </row>
    <row r="493" spans="4:8">
      <c r="D493" s="17"/>
      <c r="E493" s="17"/>
      <c r="F493" s="17"/>
      <c r="G493" s="17"/>
      <c r="H493" s="17"/>
    </row>
    <row r="494" spans="4:8">
      <c r="D494" s="17"/>
      <c r="E494" s="17"/>
      <c r="F494" s="17"/>
      <c r="G494" s="17"/>
      <c r="H494" s="17"/>
    </row>
    <row r="495" spans="4:8">
      <c r="D495" s="17"/>
      <c r="E495" s="17"/>
      <c r="F495" s="17"/>
      <c r="G495" s="17"/>
      <c r="H495" s="17"/>
    </row>
    <row r="496" spans="4:8">
      <c r="D496" s="17"/>
      <c r="E496" s="17"/>
      <c r="F496" s="17"/>
      <c r="G496" s="17"/>
      <c r="H496" s="17"/>
    </row>
    <row r="497" spans="4:8">
      <c r="D497" s="17"/>
      <c r="E497" s="17"/>
      <c r="F497" s="17"/>
      <c r="G497" s="17"/>
      <c r="H497" s="17"/>
    </row>
    <row r="498" spans="4:8">
      <c r="D498" s="17"/>
      <c r="E498" s="17"/>
      <c r="F498" s="17"/>
      <c r="G498" s="17"/>
      <c r="H498" s="17"/>
    </row>
    <row r="499" spans="4:8">
      <c r="D499" s="17"/>
      <c r="E499" s="17"/>
      <c r="F499" s="17"/>
      <c r="G499" s="17"/>
      <c r="H499" s="17"/>
    </row>
    <row r="500" spans="4:8">
      <c r="D500" s="17"/>
      <c r="E500" s="17"/>
      <c r="F500" s="17"/>
      <c r="G500" s="17"/>
      <c r="H500" s="17"/>
    </row>
    <row r="501" spans="4:8">
      <c r="D501" s="17"/>
      <c r="E501" s="17"/>
      <c r="F501" s="17"/>
      <c r="G501" s="17"/>
      <c r="H501" s="17"/>
    </row>
    <row r="502" spans="4:8">
      <c r="D502" s="17"/>
      <c r="E502" s="17"/>
      <c r="F502" s="17"/>
      <c r="G502" s="17"/>
      <c r="H502" s="17"/>
    </row>
    <row r="503" spans="4:8">
      <c r="D503" s="17"/>
      <c r="E503" s="17"/>
      <c r="F503" s="17"/>
      <c r="G503" s="17"/>
      <c r="H503" s="17"/>
    </row>
    <row r="504" spans="4:8">
      <c r="D504" s="17"/>
      <c r="E504" s="17"/>
      <c r="F504" s="17"/>
      <c r="G504" s="17"/>
      <c r="H504" s="17"/>
    </row>
    <row r="505" spans="4:8">
      <c r="D505" s="17"/>
      <c r="E505" s="17"/>
      <c r="F505" s="17"/>
      <c r="G505" s="17"/>
      <c r="H505" s="17"/>
    </row>
    <row r="506" spans="4:8">
      <c r="D506" s="17"/>
      <c r="E506" s="17"/>
      <c r="F506" s="17"/>
      <c r="G506" s="17"/>
      <c r="H506" s="17"/>
    </row>
    <row r="507" spans="4:8">
      <c r="D507" s="17"/>
      <c r="E507" s="17"/>
      <c r="F507" s="17"/>
      <c r="G507" s="17"/>
      <c r="H507" s="17"/>
    </row>
    <row r="508" spans="4:8">
      <c r="D508" s="17"/>
      <c r="E508" s="17"/>
      <c r="F508" s="17"/>
      <c r="G508" s="17"/>
      <c r="H508" s="17"/>
    </row>
    <row r="509" spans="4:8">
      <c r="D509" s="17"/>
      <c r="E509" s="17"/>
      <c r="F509" s="17"/>
      <c r="G509" s="17"/>
      <c r="H509" s="17"/>
    </row>
    <row r="510" spans="4:8">
      <c r="D510" s="17"/>
      <c r="E510" s="17"/>
      <c r="F510" s="17"/>
      <c r="G510" s="17"/>
      <c r="H510" s="17"/>
    </row>
    <row r="511" spans="4:8">
      <c r="D511" s="17"/>
      <c r="E511" s="17"/>
      <c r="F511" s="17"/>
      <c r="G511" s="17"/>
      <c r="H511" s="17"/>
    </row>
    <row r="512" spans="4:8">
      <c r="D512" s="17"/>
      <c r="E512" s="17"/>
      <c r="F512" s="17"/>
      <c r="G512" s="17"/>
      <c r="H512" s="17"/>
    </row>
    <row r="513" spans="4:8">
      <c r="D513" s="17"/>
      <c r="E513" s="17"/>
      <c r="F513" s="17"/>
      <c r="G513" s="17"/>
      <c r="H513" s="17"/>
    </row>
    <row r="514" spans="4:8">
      <c r="D514" s="17"/>
      <c r="E514" s="17"/>
      <c r="F514" s="17"/>
      <c r="G514" s="17"/>
      <c r="H514" s="17"/>
    </row>
    <row r="515" spans="4:8">
      <c r="D515" s="17"/>
      <c r="E515" s="17"/>
      <c r="F515" s="17"/>
      <c r="G515" s="17"/>
      <c r="H515" s="17"/>
    </row>
    <row r="516" spans="4:8">
      <c r="D516" s="17"/>
      <c r="E516" s="17"/>
      <c r="F516" s="17"/>
      <c r="G516" s="17"/>
      <c r="H516" s="17"/>
    </row>
    <row r="517" spans="4:8">
      <c r="D517" s="17"/>
      <c r="E517" s="17"/>
      <c r="F517" s="17"/>
      <c r="G517" s="17"/>
      <c r="H517" s="17"/>
    </row>
    <row r="518" spans="4:8">
      <c r="D518" s="17"/>
      <c r="E518" s="17"/>
      <c r="F518" s="17"/>
      <c r="G518" s="17"/>
      <c r="H518" s="17"/>
    </row>
    <row r="519" spans="4:8">
      <c r="D519" s="17"/>
      <c r="E519" s="17"/>
      <c r="F519" s="17"/>
      <c r="G519" s="17"/>
      <c r="H519" s="17"/>
    </row>
    <row r="520" spans="4:8">
      <c r="D520" s="17"/>
      <c r="E520" s="17"/>
      <c r="F520" s="17"/>
      <c r="G520" s="17"/>
      <c r="H520" s="17"/>
    </row>
    <row r="521" spans="4:8">
      <c r="D521" s="17"/>
      <c r="E521" s="17"/>
      <c r="F521" s="17"/>
      <c r="G521" s="17"/>
      <c r="H521" s="17"/>
    </row>
    <row r="522" spans="4:8">
      <c r="D522" s="17"/>
      <c r="E522" s="17"/>
      <c r="F522" s="17"/>
      <c r="G522" s="17"/>
      <c r="H522" s="17"/>
    </row>
    <row r="523" spans="4:8">
      <c r="D523" s="17"/>
      <c r="E523" s="17"/>
      <c r="F523" s="17"/>
      <c r="G523" s="17"/>
      <c r="H523" s="17"/>
    </row>
    <row r="524" spans="4:8">
      <c r="D524" s="17"/>
      <c r="E524" s="17"/>
      <c r="F524" s="17"/>
      <c r="G524" s="17"/>
      <c r="H524" s="17"/>
    </row>
    <row r="525" spans="4:8">
      <c r="D525" s="17"/>
      <c r="E525" s="17"/>
      <c r="F525" s="17"/>
      <c r="G525" s="17"/>
      <c r="H525" s="17"/>
    </row>
    <row r="526" spans="4:8">
      <c r="D526" s="17"/>
      <c r="E526" s="17"/>
      <c r="F526" s="17"/>
      <c r="G526" s="17"/>
      <c r="H526" s="17"/>
    </row>
    <row r="527" spans="4:8">
      <c r="D527" s="17"/>
      <c r="E527" s="17"/>
      <c r="F527" s="17"/>
      <c r="G527" s="17"/>
      <c r="H527" s="17"/>
    </row>
    <row r="528" spans="4:8">
      <c r="D528" s="17"/>
      <c r="E528" s="17"/>
      <c r="F528" s="17"/>
      <c r="G528" s="17"/>
      <c r="H528" s="17"/>
    </row>
    <row r="529" spans="4:8">
      <c r="D529" s="17"/>
      <c r="E529" s="17"/>
      <c r="F529" s="17"/>
      <c r="G529" s="17"/>
      <c r="H529" s="17"/>
    </row>
    <row r="530" spans="4:8">
      <c r="D530" s="17"/>
      <c r="E530" s="17"/>
      <c r="F530" s="17"/>
      <c r="G530" s="17"/>
      <c r="H530" s="17"/>
    </row>
    <row r="531" spans="4:8">
      <c r="D531" s="17"/>
      <c r="E531" s="17"/>
      <c r="F531" s="17"/>
      <c r="G531" s="17"/>
      <c r="H531" s="17"/>
    </row>
    <row r="532" spans="4:8">
      <c r="D532" s="17"/>
      <c r="E532" s="17"/>
      <c r="F532" s="17"/>
      <c r="G532" s="17"/>
      <c r="H532" s="17"/>
    </row>
    <row r="533" spans="4:8">
      <c r="D533" s="17"/>
      <c r="E533" s="17"/>
      <c r="F533" s="17"/>
      <c r="G533" s="17"/>
      <c r="H533" s="17"/>
    </row>
    <row r="534" spans="4:8">
      <c r="D534" s="17"/>
      <c r="E534" s="17"/>
      <c r="F534" s="17"/>
      <c r="G534" s="17"/>
      <c r="H534" s="17"/>
    </row>
    <row r="535" spans="4:8">
      <c r="D535" s="17"/>
      <c r="E535" s="17"/>
      <c r="F535" s="17"/>
      <c r="G535" s="17"/>
      <c r="H535" s="17"/>
    </row>
    <row r="536" spans="4:8">
      <c r="D536" s="17"/>
      <c r="E536" s="17"/>
      <c r="F536" s="17"/>
      <c r="G536" s="17"/>
      <c r="H536" s="17"/>
    </row>
    <row r="537" spans="4:8">
      <c r="D537" s="17"/>
      <c r="E537" s="17"/>
      <c r="F537" s="17"/>
      <c r="G537" s="17"/>
      <c r="H537" s="17"/>
    </row>
    <row r="538" spans="4:8">
      <c r="D538" s="17"/>
      <c r="E538" s="17"/>
      <c r="F538" s="17"/>
      <c r="G538" s="17"/>
      <c r="H538" s="17"/>
    </row>
    <row r="539" spans="4:8">
      <c r="D539" s="17"/>
      <c r="E539" s="17"/>
      <c r="F539" s="17"/>
      <c r="G539" s="17"/>
      <c r="H539" s="17"/>
    </row>
    <row r="540" spans="4:8">
      <c r="D540" s="17"/>
      <c r="E540" s="17"/>
      <c r="F540" s="17"/>
      <c r="G540" s="17"/>
      <c r="H540" s="17"/>
    </row>
    <row r="541" spans="4:8">
      <c r="D541" s="17"/>
      <c r="E541" s="17"/>
      <c r="F541" s="17"/>
      <c r="G541" s="17"/>
      <c r="H541" s="17"/>
    </row>
    <row r="542" spans="4:8">
      <c r="D542" s="17"/>
      <c r="E542" s="17"/>
      <c r="F542" s="17"/>
      <c r="G542" s="17"/>
      <c r="H542" s="17"/>
    </row>
    <row r="543" spans="4:8">
      <c r="D543" s="17"/>
      <c r="E543" s="17"/>
      <c r="F543" s="17"/>
      <c r="G543" s="17"/>
      <c r="H543" s="17"/>
    </row>
    <row r="544" spans="4:8">
      <c r="D544" s="17"/>
      <c r="E544" s="17"/>
      <c r="F544" s="17"/>
      <c r="G544" s="17"/>
      <c r="H544" s="17"/>
    </row>
    <row r="545" spans="4:8">
      <c r="D545" s="17"/>
      <c r="E545" s="17"/>
      <c r="F545" s="17"/>
      <c r="G545" s="17"/>
      <c r="H545" s="17"/>
    </row>
    <row r="546" spans="4:8">
      <c r="D546" s="17"/>
      <c r="E546" s="17"/>
      <c r="F546" s="17"/>
      <c r="G546" s="17"/>
      <c r="H546" s="17"/>
    </row>
    <row r="547" spans="4:8">
      <c r="D547" s="17"/>
      <c r="E547" s="17"/>
      <c r="F547" s="17"/>
      <c r="G547" s="17"/>
      <c r="H547" s="17"/>
    </row>
    <row r="548" spans="4:8">
      <c r="D548" s="17"/>
      <c r="E548" s="17"/>
      <c r="F548" s="17"/>
      <c r="G548" s="17"/>
      <c r="H548" s="17"/>
    </row>
    <row r="549" spans="4:8">
      <c r="D549" s="17"/>
      <c r="E549" s="17"/>
      <c r="F549" s="17"/>
      <c r="G549" s="17"/>
      <c r="H549" s="17"/>
    </row>
    <row r="550" spans="4:8">
      <c r="D550" s="17"/>
      <c r="E550" s="17"/>
      <c r="F550" s="17"/>
      <c r="G550" s="17"/>
      <c r="H550" s="17"/>
    </row>
    <row r="551" spans="4:8">
      <c r="D551" s="17"/>
      <c r="E551" s="17"/>
      <c r="F551" s="17"/>
      <c r="G551" s="17"/>
      <c r="H551" s="17"/>
    </row>
    <row r="552" spans="4:8">
      <c r="D552" s="17"/>
      <c r="E552" s="17"/>
      <c r="F552" s="17"/>
      <c r="G552" s="17"/>
      <c r="H552" s="17"/>
    </row>
    <row r="553" spans="4:8">
      <c r="D553" s="17"/>
      <c r="E553" s="17"/>
      <c r="F553" s="17"/>
      <c r="G553" s="17"/>
      <c r="H553" s="17"/>
    </row>
    <row r="554" spans="4:8">
      <c r="D554" s="17"/>
      <c r="E554" s="17"/>
      <c r="F554" s="17"/>
      <c r="G554" s="17"/>
      <c r="H554" s="17"/>
    </row>
    <row r="555" spans="4:8">
      <c r="D555" s="17"/>
      <c r="E555" s="17"/>
      <c r="F555" s="17"/>
      <c r="G555" s="17"/>
      <c r="H555" s="17"/>
    </row>
    <row r="556" spans="4:8">
      <c r="D556" s="17"/>
      <c r="E556" s="17"/>
      <c r="F556" s="17"/>
      <c r="G556" s="17"/>
      <c r="H556" s="17"/>
    </row>
    <row r="557" spans="4:8">
      <c r="D557" s="17"/>
      <c r="E557" s="17"/>
      <c r="F557" s="17"/>
      <c r="G557" s="17"/>
      <c r="H557" s="17"/>
    </row>
    <row r="558" spans="4:8">
      <c r="D558" s="17"/>
      <c r="E558" s="17"/>
      <c r="F558" s="17"/>
      <c r="G558" s="17"/>
      <c r="H558" s="17"/>
    </row>
    <row r="559" spans="4:8">
      <c r="D559" s="17"/>
      <c r="E559" s="17"/>
      <c r="F559" s="17"/>
      <c r="G559" s="17"/>
      <c r="H559" s="17"/>
    </row>
    <row r="560" spans="4:8">
      <c r="D560" s="17"/>
      <c r="E560" s="17"/>
      <c r="F560" s="17"/>
      <c r="G560" s="17"/>
      <c r="H560" s="17"/>
    </row>
    <row r="561" spans="4:8">
      <c r="D561" s="17"/>
      <c r="E561" s="17"/>
      <c r="F561" s="17"/>
      <c r="G561" s="17"/>
      <c r="H561" s="17"/>
    </row>
    <row r="562" spans="4:8">
      <c r="D562" s="17"/>
      <c r="E562" s="17"/>
      <c r="F562" s="17"/>
      <c r="G562" s="17"/>
      <c r="H562" s="17"/>
    </row>
    <row r="563" spans="4:8">
      <c r="D563" s="17"/>
      <c r="E563" s="17"/>
      <c r="F563" s="17"/>
      <c r="G563" s="17"/>
      <c r="H563" s="17"/>
    </row>
    <row r="564" spans="4:8">
      <c r="D564" s="17"/>
      <c r="E564" s="17"/>
      <c r="F564" s="17"/>
      <c r="G564" s="17"/>
      <c r="H564" s="17"/>
    </row>
    <row r="565" spans="4:8">
      <c r="D565" s="17"/>
      <c r="E565" s="17"/>
      <c r="F565" s="17"/>
      <c r="G565" s="17"/>
      <c r="H565" s="17"/>
    </row>
    <row r="566" spans="4:8">
      <c r="D566" s="17"/>
      <c r="E566" s="17"/>
      <c r="F566" s="17"/>
      <c r="G566" s="17"/>
      <c r="H566" s="17"/>
    </row>
    <row r="567" spans="4:8">
      <c r="D567" s="17"/>
      <c r="E567" s="17"/>
      <c r="F567" s="17"/>
      <c r="G567" s="17"/>
      <c r="H567" s="17"/>
    </row>
    <row r="568" spans="4:8">
      <c r="D568" s="17"/>
      <c r="E568" s="17"/>
      <c r="F568" s="17"/>
      <c r="G568" s="17"/>
      <c r="H568" s="17"/>
    </row>
    <row r="569" spans="4:8">
      <c r="D569" s="17"/>
      <c r="E569" s="17"/>
      <c r="F569" s="17"/>
      <c r="G569" s="17"/>
      <c r="H569" s="17"/>
    </row>
    <row r="570" spans="4:8">
      <c r="D570" s="17"/>
      <c r="E570" s="17"/>
      <c r="F570" s="17"/>
      <c r="G570" s="17"/>
      <c r="H570" s="17"/>
    </row>
    <row r="571" spans="4:8">
      <c r="D571" s="17"/>
      <c r="E571" s="17"/>
      <c r="F571" s="17"/>
      <c r="G571" s="17"/>
      <c r="H571" s="17"/>
    </row>
    <row r="572" spans="4:8">
      <c r="D572" s="17"/>
      <c r="E572" s="17"/>
      <c r="F572" s="17"/>
      <c r="G572" s="17"/>
      <c r="H572" s="17"/>
    </row>
    <row r="573" spans="4:8">
      <c r="D573" s="17"/>
      <c r="E573" s="17"/>
      <c r="F573" s="17"/>
      <c r="G573" s="17"/>
      <c r="H573" s="17"/>
    </row>
    <row r="574" spans="4:8">
      <c r="D574" s="17"/>
      <c r="E574" s="17"/>
      <c r="F574" s="17"/>
      <c r="G574" s="17"/>
      <c r="H574" s="17"/>
    </row>
    <row r="575" spans="4:8">
      <c r="D575" s="17"/>
      <c r="E575" s="17"/>
      <c r="F575" s="17"/>
      <c r="G575" s="17"/>
      <c r="H575" s="17"/>
    </row>
    <row r="576" spans="4:8">
      <c r="D576" s="17"/>
      <c r="E576" s="17"/>
      <c r="F576" s="17"/>
      <c r="G576" s="17"/>
      <c r="H576" s="17"/>
    </row>
    <row r="577" spans="4:8">
      <c r="D577" s="17"/>
      <c r="E577" s="17"/>
      <c r="F577" s="17"/>
      <c r="G577" s="17"/>
      <c r="H577" s="17"/>
    </row>
    <row r="578" spans="4:8">
      <c r="D578" s="17"/>
      <c r="E578" s="17"/>
      <c r="F578" s="17"/>
      <c r="G578" s="17"/>
      <c r="H578" s="17"/>
    </row>
    <row r="579" spans="4:8">
      <c r="D579" s="17"/>
      <c r="E579" s="17"/>
      <c r="F579" s="17"/>
      <c r="G579" s="17"/>
      <c r="H579" s="17"/>
    </row>
    <row r="580" spans="4:8">
      <c r="D580" s="17"/>
      <c r="E580" s="17"/>
      <c r="F580" s="17"/>
      <c r="G580" s="17"/>
      <c r="H580" s="17"/>
    </row>
    <row r="581" spans="4:8">
      <c r="D581" s="17"/>
      <c r="E581" s="17"/>
      <c r="F581" s="17"/>
      <c r="G581" s="17"/>
      <c r="H581" s="17"/>
    </row>
    <row r="582" spans="4:8">
      <c r="D582" s="17"/>
      <c r="E582" s="17"/>
      <c r="F582" s="17"/>
      <c r="G582" s="17"/>
      <c r="H582" s="17"/>
    </row>
    <row r="583" spans="4:8">
      <c r="D583" s="17"/>
      <c r="E583" s="17"/>
      <c r="F583" s="17"/>
      <c r="G583" s="17"/>
      <c r="H583" s="17"/>
    </row>
    <row r="584" spans="4:8">
      <c r="D584" s="17"/>
      <c r="E584" s="17"/>
      <c r="F584" s="17"/>
      <c r="G584" s="17"/>
      <c r="H584" s="17"/>
    </row>
    <row r="585" spans="4:8">
      <c r="D585" s="17"/>
      <c r="E585" s="17"/>
      <c r="F585" s="17"/>
      <c r="G585" s="17"/>
      <c r="H585" s="17"/>
    </row>
    <row r="586" spans="4:8">
      <c r="D586" s="17"/>
      <c r="E586" s="17"/>
      <c r="F586" s="17"/>
      <c r="G586" s="17"/>
      <c r="H586" s="17"/>
    </row>
    <row r="587" spans="4:8">
      <c r="D587" s="17"/>
      <c r="E587" s="17"/>
      <c r="F587" s="17"/>
      <c r="G587" s="17"/>
      <c r="H587" s="17"/>
    </row>
    <row r="588" spans="4:8">
      <c r="D588" s="17"/>
      <c r="E588" s="17"/>
      <c r="F588" s="17"/>
      <c r="G588" s="17"/>
      <c r="H588" s="17"/>
    </row>
    <row r="589" spans="4:8">
      <c r="D589" s="17"/>
      <c r="E589" s="17"/>
      <c r="F589" s="17"/>
      <c r="G589" s="17"/>
      <c r="H589" s="17"/>
    </row>
    <row r="590" spans="4:8">
      <c r="D590" s="17"/>
      <c r="E590" s="17"/>
      <c r="F590" s="17"/>
      <c r="G590" s="17"/>
      <c r="H590" s="17"/>
    </row>
    <row r="591" spans="4:8">
      <c r="D591" s="17"/>
      <c r="E591" s="17"/>
      <c r="F591" s="17"/>
      <c r="G591" s="17"/>
      <c r="H591" s="17"/>
    </row>
    <row r="592" spans="4:8">
      <c r="D592" s="17"/>
      <c r="E592" s="17"/>
      <c r="F592" s="17"/>
      <c r="G592" s="17"/>
      <c r="H592" s="17"/>
    </row>
    <row r="593" spans="4:8">
      <c r="D593" s="17"/>
      <c r="E593" s="17"/>
      <c r="F593" s="17"/>
      <c r="G593" s="17"/>
      <c r="H593" s="17"/>
    </row>
    <row r="594" spans="4:8">
      <c r="D594" s="17"/>
      <c r="E594" s="17"/>
      <c r="F594" s="17"/>
      <c r="G594" s="17"/>
      <c r="H594" s="17"/>
    </row>
    <row r="595" spans="4:8">
      <c r="D595" s="17"/>
      <c r="E595" s="17"/>
      <c r="F595" s="17"/>
      <c r="G595" s="17"/>
      <c r="H595" s="17"/>
    </row>
    <row r="596" spans="4:8">
      <c r="D596" s="17"/>
      <c r="E596" s="17"/>
      <c r="F596" s="17"/>
      <c r="G596" s="17"/>
      <c r="H596" s="17"/>
    </row>
    <row r="597" spans="4:8">
      <c r="D597" s="17"/>
      <c r="E597" s="17"/>
      <c r="F597" s="17"/>
      <c r="G597" s="17"/>
      <c r="H597" s="17"/>
    </row>
    <row r="598" spans="4:8">
      <c r="D598" s="17"/>
      <c r="E598" s="17"/>
      <c r="F598" s="17"/>
      <c r="G598" s="17"/>
      <c r="H598" s="17"/>
    </row>
    <row r="599" spans="4:8">
      <c r="D599" s="17"/>
      <c r="E599" s="17"/>
      <c r="F599" s="17"/>
      <c r="G599" s="17"/>
      <c r="H599" s="17"/>
    </row>
    <row r="600" spans="4:8">
      <c r="D600" s="17"/>
      <c r="E600" s="17"/>
      <c r="F600" s="17"/>
      <c r="G600" s="17"/>
      <c r="H600" s="17"/>
    </row>
    <row r="601" spans="4:8">
      <c r="E601" s="53"/>
      <c r="G601" s="53"/>
    </row>
    <row r="602" spans="4:8">
      <c r="E602" s="53"/>
      <c r="G602" s="53"/>
    </row>
    <row r="603" spans="4:8">
      <c r="E603" s="53"/>
      <c r="G603" s="53"/>
    </row>
    <row r="604" spans="4:8">
      <c r="E604" s="53"/>
      <c r="G604" s="53"/>
    </row>
    <row r="605" spans="4:8">
      <c r="E605" s="53"/>
      <c r="G605" s="53"/>
    </row>
    <row r="606" spans="4:8">
      <c r="E606" s="53"/>
      <c r="G606" s="53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topLeftCell="A10" workbookViewId="0">
      <selection activeCell="B8" sqref="B8:K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8" width="10.7109375" style="14" customWidth="1"/>
    <col min="9" max="9" width="12.7109375" style="14" customWidth="1"/>
    <col min="10" max="11" width="10.7109375" style="14" customWidth="1"/>
    <col min="12" max="12" width="6.7109375" style="17" customWidth="1"/>
    <col min="13" max="13" width="7.7109375" style="17" customWidth="1"/>
    <col min="14" max="14" width="7.140625" style="17" customWidth="1"/>
    <col min="15" max="15" width="6" style="17" customWidth="1"/>
    <col min="16" max="16" width="7.85546875" style="17" customWidth="1"/>
    <col min="17" max="17" width="8.140625" style="17" customWidth="1"/>
    <col min="18" max="18" width="6.28515625" style="17" customWidth="1"/>
    <col min="19" max="19" width="8" style="17" customWidth="1"/>
    <col min="20" max="20" width="8.7109375" style="17" customWidth="1"/>
    <col min="21" max="21" width="10" style="17" customWidth="1"/>
    <col min="22" max="22" width="9.5703125" style="17" customWidth="1"/>
    <col min="23" max="23" width="6.140625" style="17" customWidth="1"/>
    <col min="24" max="25" width="5.7109375" style="17" customWidth="1"/>
    <col min="26" max="26" width="6.85546875" style="17" customWidth="1"/>
    <col min="27" max="27" width="6.42578125" style="14" customWidth="1"/>
    <col min="28" max="28" width="6.7109375" style="14" customWidth="1"/>
    <col min="29" max="29" width="7.28515625" style="14" customWidth="1"/>
    <col min="30" max="41" width="5.7109375" style="14" customWidth="1"/>
    <col min="42" max="16384" width="9.140625" style="14"/>
  </cols>
  <sheetData>
    <row r="1" spans="2:60">
      <c r="B1" s="2" t="s">
        <v>0</v>
      </c>
      <c r="C1" t="s">
        <v>195</v>
      </c>
    </row>
    <row r="2" spans="2:60">
      <c r="B2" s="2" t="s">
        <v>1</v>
      </c>
    </row>
    <row r="3" spans="2:60">
      <c r="B3" s="2" t="s">
        <v>2</v>
      </c>
      <c r="C3" t="s">
        <v>196</v>
      </c>
    </row>
    <row r="4" spans="2:60">
      <c r="B4" s="2" t="s">
        <v>3</v>
      </c>
    </row>
    <row r="5" spans="2:60">
      <c r="B5" s="2"/>
    </row>
    <row r="7" spans="2:60" ht="26.25" customHeight="1">
      <c r="B7" s="110" t="s">
        <v>165</v>
      </c>
      <c r="C7" s="111"/>
      <c r="D7" s="111"/>
      <c r="E7" s="111"/>
      <c r="F7" s="111"/>
      <c r="G7" s="111"/>
      <c r="H7" s="111"/>
      <c r="I7" s="111"/>
      <c r="J7" s="111"/>
      <c r="K7" s="112"/>
    </row>
    <row r="8" spans="2:60" s="17" customFormat="1" ht="63">
      <c r="B8" s="48" t="s">
        <v>94</v>
      </c>
      <c r="C8" s="51" t="s">
        <v>47</v>
      </c>
      <c r="D8" s="51" t="s">
        <v>49</v>
      </c>
      <c r="E8" s="51" t="s">
        <v>161</v>
      </c>
      <c r="F8" s="51" t="s">
        <v>162</v>
      </c>
      <c r="G8" s="51" t="s">
        <v>51</v>
      </c>
      <c r="H8" s="51" t="s">
        <v>163</v>
      </c>
      <c r="I8" s="51" t="s">
        <v>5</v>
      </c>
      <c r="J8" s="51" t="s">
        <v>55</v>
      </c>
      <c r="K8" s="52" t="s">
        <v>56</v>
      </c>
    </row>
    <row r="9" spans="2:60" s="17" customFormat="1" ht="21.75" customHeight="1">
      <c r="B9" s="18"/>
      <c r="C9" s="19"/>
      <c r="D9" s="19"/>
      <c r="E9" s="19"/>
      <c r="F9" s="19" t="s">
        <v>7</v>
      </c>
      <c r="G9" s="19"/>
      <c r="H9" s="19" t="s">
        <v>7</v>
      </c>
      <c r="I9" s="19" t="s">
        <v>6</v>
      </c>
      <c r="J9" s="29" t="s">
        <v>7</v>
      </c>
      <c r="K9" s="43" t="s">
        <v>7</v>
      </c>
    </row>
    <row r="10" spans="2:60" s="21" customFormat="1" ht="18" customHeight="1">
      <c r="B10" s="20"/>
      <c r="C10" s="32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32" t="s">
        <v>62</v>
      </c>
      <c r="K10" s="32" t="s">
        <v>63</v>
      </c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spans="2:60" s="21" customFormat="1" ht="18" customHeight="1">
      <c r="B11" s="22" t="s">
        <v>166</v>
      </c>
      <c r="C11" s="23"/>
      <c r="D11" s="6"/>
      <c r="E11" s="6"/>
      <c r="F11" s="6"/>
      <c r="G11" s="6"/>
      <c r="H11" s="74">
        <v>0</v>
      </c>
      <c r="I11" s="73">
        <v>214517.68074541399</v>
      </c>
      <c r="J11" s="74">
        <v>1</v>
      </c>
      <c r="K11" s="74">
        <v>8.9999999999999993E-3</v>
      </c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BH11" s="14"/>
    </row>
    <row r="12" spans="2:60">
      <c r="B12" s="77" t="s">
        <v>203</v>
      </c>
      <c r="C12" s="13"/>
      <c r="D12" s="13"/>
      <c r="E12" s="13"/>
      <c r="F12" s="13"/>
      <c r="G12" s="13"/>
      <c r="H12" s="78">
        <v>0</v>
      </c>
      <c r="I12" s="79">
        <v>0</v>
      </c>
      <c r="J12" s="78">
        <v>0</v>
      </c>
      <c r="K12" s="78">
        <v>0</v>
      </c>
    </row>
    <row r="13" spans="2:60">
      <c r="B13" t="s">
        <v>217</v>
      </c>
      <c r="C13" t="s">
        <v>217</v>
      </c>
      <c r="D13" t="s">
        <v>217</v>
      </c>
      <c r="E13" s="17"/>
      <c r="F13" s="76">
        <v>0</v>
      </c>
      <c r="G13" t="s">
        <v>217</v>
      </c>
      <c r="H13" s="76">
        <v>0</v>
      </c>
      <c r="I13" s="75">
        <v>0</v>
      </c>
      <c r="J13" s="76">
        <v>0</v>
      </c>
      <c r="K13" s="76">
        <v>0</v>
      </c>
    </row>
    <row r="14" spans="2:60">
      <c r="B14" s="77" t="s">
        <v>262</v>
      </c>
      <c r="D14" s="17"/>
      <c r="E14" s="17"/>
      <c r="F14" s="17"/>
      <c r="G14" s="17"/>
      <c r="H14" s="78">
        <v>0</v>
      </c>
      <c r="I14" s="79">
        <v>214517.68074541399</v>
      </c>
      <c r="J14" s="78">
        <v>1</v>
      </c>
      <c r="K14" s="78">
        <v>8.9999999999999993E-3</v>
      </c>
    </row>
    <row r="15" spans="2:60">
      <c r="B15" t="s">
        <v>3591</v>
      </c>
      <c r="C15" t="s">
        <v>3592</v>
      </c>
      <c r="D15" t="s">
        <v>217</v>
      </c>
      <c r="E15" t="s">
        <v>218</v>
      </c>
      <c r="F15" s="76">
        <v>0</v>
      </c>
      <c r="G15" t="s">
        <v>104</v>
      </c>
      <c r="H15" s="76">
        <v>0</v>
      </c>
      <c r="I15" s="75">
        <v>1143.3599999999999</v>
      </c>
      <c r="J15" s="76">
        <v>5.3E-3</v>
      </c>
      <c r="K15" s="76">
        <v>0</v>
      </c>
    </row>
    <row r="16" spans="2:60">
      <c r="B16" t="s">
        <v>3593</v>
      </c>
      <c r="C16" t="s">
        <v>3594</v>
      </c>
      <c r="D16" t="s">
        <v>217</v>
      </c>
      <c r="E16" t="s">
        <v>218</v>
      </c>
      <c r="F16" s="76">
        <v>0</v>
      </c>
      <c r="G16" t="s">
        <v>198</v>
      </c>
      <c r="H16" s="76">
        <v>0</v>
      </c>
      <c r="I16" s="75">
        <v>414.333674712</v>
      </c>
      <c r="J16" s="76">
        <v>1.9E-3</v>
      </c>
      <c r="K16" s="76">
        <v>0</v>
      </c>
    </row>
    <row r="17" spans="2:11">
      <c r="B17" t="s">
        <v>3595</v>
      </c>
      <c r="C17" t="s">
        <v>3596</v>
      </c>
      <c r="D17" t="s">
        <v>217</v>
      </c>
      <c r="E17" t="s">
        <v>218</v>
      </c>
      <c r="F17" s="76">
        <v>0</v>
      </c>
      <c r="G17" t="s">
        <v>111</v>
      </c>
      <c r="H17" s="76">
        <v>0</v>
      </c>
      <c r="I17" s="75">
        <v>10098.449207596001</v>
      </c>
      <c r="J17" s="76">
        <v>4.7100000000000003E-2</v>
      </c>
      <c r="K17" s="76">
        <v>4.0000000000000002E-4</v>
      </c>
    </row>
    <row r="18" spans="2:11">
      <c r="B18" t="s">
        <v>3597</v>
      </c>
      <c r="C18" t="s">
        <v>3598</v>
      </c>
      <c r="D18" t="s">
        <v>217</v>
      </c>
      <c r="E18" t="s">
        <v>218</v>
      </c>
      <c r="F18" s="76">
        <v>0</v>
      </c>
      <c r="G18" t="s">
        <v>202</v>
      </c>
      <c r="H18" s="76">
        <v>0</v>
      </c>
      <c r="I18" s="75">
        <v>-147.218859528</v>
      </c>
      <c r="J18" s="76">
        <v>-6.9999999999999999E-4</v>
      </c>
      <c r="K18" s="76">
        <v>0</v>
      </c>
    </row>
    <row r="19" spans="2:11">
      <c r="B19" t="s">
        <v>3599</v>
      </c>
      <c r="C19" t="s">
        <v>3600</v>
      </c>
      <c r="D19" t="s">
        <v>217</v>
      </c>
      <c r="E19" t="s">
        <v>218</v>
      </c>
      <c r="F19" s="76">
        <v>0</v>
      </c>
      <c r="G19" t="s">
        <v>201</v>
      </c>
      <c r="H19" s="76">
        <v>0</v>
      </c>
      <c r="I19" s="75">
        <v>-9.8466390000000001E-2</v>
      </c>
      <c r="J19" s="76">
        <v>0</v>
      </c>
      <c r="K19" s="76">
        <v>0</v>
      </c>
    </row>
    <row r="20" spans="2:11">
      <c r="B20" t="s">
        <v>3601</v>
      </c>
      <c r="C20" t="s">
        <v>3602</v>
      </c>
      <c r="D20" t="s">
        <v>217</v>
      </c>
      <c r="E20" t="s">
        <v>218</v>
      </c>
      <c r="F20" s="76">
        <v>0</v>
      </c>
      <c r="G20" t="s">
        <v>118</v>
      </c>
      <c r="H20" s="76">
        <v>0</v>
      </c>
      <c r="I20" s="75">
        <v>3823.1750462079999</v>
      </c>
      <c r="J20" s="76">
        <v>1.78E-2</v>
      </c>
      <c r="K20" s="76">
        <v>2.0000000000000001E-4</v>
      </c>
    </row>
    <row r="21" spans="2:11">
      <c r="B21" t="s">
        <v>3603</v>
      </c>
      <c r="C21" t="s">
        <v>3604</v>
      </c>
      <c r="D21" t="s">
        <v>217</v>
      </c>
      <c r="E21" t="s">
        <v>218</v>
      </c>
      <c r="F21" s="76">
        <v>0</v>
      </c>
      <c r="G21" t="s">
        <v>108</v>
      </c>
      <c r="H21" s="76">
        <v>0</v>
      </c>
      <c r="I21" s="75">
        <v>-3890.5217703039998</v>
      </c>
      <c r="J21" s="76">
        <v>-1.8100000000000002E-2</v>
      </c>
      <c r="K21" s="76">
        <v>-2.0000000000000001E-4</v>
      </c>
    </row>
    <row r="22" spans="2:11">
      <c r="B22" t="s">
        <v>3605</v>
      </c>
      <c r="C22" t="s">
        <v>3606</v>
      </c>
      <c r="D22" t="s">
        <v>217</v>
      </c>
      <c r="E22" t="s">
        <v>218</v>
      </c>
      <c r="F22" s="76">
        <v>0</v>
      </c>
      <c r="G22" t="s">
        <v>104</v>
      </c>
      <c r="H22" s="76">
        <v>0</v>
      </c>
      <c r="I22" s="75">
        <v>203076.20191311999</v>
      </c>
      <c r="J22" s="76">
        <v>0.94669999999999999</v>
      </c>
      <c r="K22" s="76">
        <v>8.5000000000000006E-3</v>
      </c>
    </row>
    <row r="23" spans="2:11">
      <c r="D23" s="17"/>
      <c r="E23" s="17"/>
      <c r="F23" s="17"/>
      <c r="G23" s="17"/>
      <c r="H23" s="17"/>
    </row>
    <row r="24" spans="2:11">
      <c r="D24" s="17"/>
      <c r="E24" s="17"/>
      <c r="F24" s="17"/>
      <c r="G24" s="17"/>
      <c r="H24" s="17"/>
    </row>
    <row r="25" spans="2:11">
      <c r="D25" s="17"/>
      <c r="E25" s="17"/>
      <c r="F25" s="17"/>
      <c r="G25" s="17"/>
      <c r="H25" s="17"/>
    </row>
    <row r="26" spans="2:11">
      <c r="D26" s="17"/>
      <c r="E26" s="17"/>
      <c r="F26" s="17"/>
      <c r="G26" s="17"/>
      <c r="H26" s="17"/>
    </row>
    <row r="27" spans="2:11">
      <c r="D27" s="17"/>
      <c r="E27" s="17"/>
      <c r="F27" s="17"/>
      <c r="G27" s="17"/>
      <c r="H27" s="17"/>
    </row>
    <row r="28" spans="2:11">
      <c r="D28" s="17"/>
      <c r="E28" s="17"/>
      <c r="F28" s="17"/>
      <c r="G28" s="17"/>
      <c r="H28" s="17"/>
    </row>
    <row r="29" spans="2:11">
      <c r="D29" s="17"/>
      <c r="E29" s="17"/>
      <c r="F29" s="17"/>
      <c r="G29" s="17"/>
      <c r="H29" s="17"/>
    </row>
    <row r="30" spans="2:11">
      <c r="D30" s="17"/>
      <c r="E30" s="17"/>
      <c r="F30" s="17"/>
      <c r="G30" s="17"/>
      <c r="H30" s="17"/>
    </row>
    <row r="31" spans="2:11">
      <c r="D31" s="17"/>
      <c r="E31" s="17"/>
      <c r="F31" s="17"/>
      <c r="G31" s="17"/>
      <c r="H31" s="17"/>
    </row>
    <row r="32" spans="2:11">
      <c r="D32" s="17"/>
      <c r="E32" s="17"/>
      <c r="F32" s="17"/>
      <c r="G32" s="17"/>
      <c r="H32" s="17"/>
    </row>
    <row r="33" spans="4:8">
      <c r="D33" s="17"/>
      <c r="E33" s="17"/>
      <c r="F33" s="17"/>
      <c r="G33" s="17"/>
      <c r="H33" s="17"/>
    </row>
    <row r="34" spans="4:8">
      <c r="D34" s="17"/>
      <c r="E34" s="17"/>
      <c r="F34" s="17"/>
      <c r="G34" s="17"/>
      <c r="H34" s="17"/>
    </row>
    <row r="35" spans="4:8">
      <c r="D35" s="17"/>
      <c r="E35" s="17"/>
      <c r="F35" s="17"/>
      <c r="G35" s="17"/>
      <c r="H35" s="17"/>
    </row>
    <row r="36" spans="4:8">
      <c r="D36" s="17"/>
      <c r="E36" s="17"/>
      <c r="F36" s="17"/>
      <c r="G36" s="17"/>
      <c r="H36" s="17"/>
    </row>
    <row r="37" spans="4:8">
      <c r="D37" s="17"/>
      <c r="E37" s="17"/>
      <c r="F37" s="17"/>
      <c r="G37" s="17"/>
      <c r="H37" s="17"/>
    </row>
    <row r="38" spans="4:8">
      <c r="D38" s="17"/>
      <c r="E38" s="17"/>
      <c r="F38" s="17"/>
      <c r="G38" s="17"/>
      <c r="H38" s="17"/>
    </row>
    <row r="39" spans="4:8">
      <c r="D39" s="17"/>
      <c r="E39" s="17"/>
      <c r="F39" s="17"/>
      <c r="G39" s="17"/>
      <c r="H39" s="17"/>
    </row>
    <row r="40" spans="4:8">
      <c r="D40" s="17"/>
      <c r="E40" s="17"/>
      <c r="F40" s="17"/>
      <c r="G40" s="17"/>
      <c r="H40" s="17"/>
    </row>
    <row r="41" spans="4:8">
      <c r="D41" s="17"/>
      <c r="E41" s="17"/>
      <c r="F41" s="17"/>
      <c r="G41" s="17"/>
      <c r="H41" s="17"/>
    </row>
    <row r="42" spans="4:8">
      <c r="D42" s="17"/>
      <c r="E42" s="17"/>
      <c r="F42" s="17"/>
      <c r="G42" s="17"/>
      <c r="H42" s="17"/>
    </row>
    <row r="43" spans="4:8">
      <c r="D43" s="17"/>
      <c r="E43" s="17"/>
      <c r="F43" s="17"/>
      <c r="G43" s="17"/>
      <c r="H43" s="17"/>
    </row>
    <row r="44" spans="4:8">
      <c r="D44" s="17"/>
      <c r="E44" s="17"/>
      <c r="F44" s="17"/>
      <c r="G44" s="17"/>
      <c r="H44" s="17"/>
    </row>
    <row r="45" spans="4:8">
      <c r="D45" s="17"/>
      <c r="E45" s="17"/>
      <c r="F45" s="17"/>
      <c r="G45" s="17"/>
      <c r="H45" s="17"/>
    </row>
    <row r="46" spans="4:8">
      <c r="D46" s="17"/>
      <c r="E46" s="17"/>
      <c r="F46" s="17"/>
      <c r="G46" s="17"/>
      <c r="H46" s="17"/>
    </row>
    <row r="47" spans="4:8">
      <c r="D47" s="17"/>
      <c r="E47" s="17"/>
      <c r="F47" s="17"/>
      <c r="G47" s="17"/>
      <c r="H47" s="17"/>
    </row>
    <row r="48" spans="4:8">
      <c r="D48" s="17"/>
      <c r="E48" s="17"/>
      <c r="F48" s="17"/>
      <c r="G48" s="17"/>
      <c r="H48" s="17"/>
    </row>
    <row r="49" spans="4:8">
      <c r="D49" s="17"/>
      <c r="E49" s="17"/>
      <c r="F49" s="17"/>
      <c r="G49" s="17"/>
      <c r="H49" s="17"/>
    </row>
    <row r="50" spans="4:8">
      <c r="D50" s="17"/>
      <c r="E50" s="17"/>
      <c r="F50" s="17"/>
      <c r="G50" s="17"/>
      <c r="H50" s="17"/>
    </row>
    <row r="51" spans="4:8">
      <c r="D51" s="17"/>
      <c r="E51" s="17"/>
      <c r="F51" s="17"/>
      <c r="G51" s="17"/>
      <c r="H51" s="17"/>
    </row>
    <row r="52" spans="4:8">
      <c r="D52" s="17"/>
      <c r="E52" s="17"/>
      <c r="F52" s="17"/>
      <c r="G52" s="17"/>
      <c r="H52" s="17"/>
    </row>
    <row r="53" spans="4:8">
      <c r="D53" s="17"/>
      <c r="E53" s="17"/>
      <c r="F53" s="17"/>
      <c r="G53" s="17"/>
      <c r="H53" s="17"/>
    </row>
    <row r="54" spans="4:8">
      <c r="D54" s="17"/>
      <c r="E54" s="17"/>
      <c r="F54" s="17"/>
      <c r="G54" s="17"/>
      <c r="H54" s="17"/>
    </row>
    <row r="55" spans="4:8">
      <c r="D55" s="17"/>
      <c r="E55" s="17"/>
      <c r="F55" s="17"/>
      <c r="G55" s="17"/>
      <c r="H55" s="17"/>
    </row>
    <row r="56" spans="4:8">
      <c r="D56" s="17"/>
      <c r="E56" s="17"/>
      <c r="F56" s="17"/>
      <c r="G56" s="17"/>
      <c r="H56" s="17"/>
    </row>
    <row r="57" spans="4:8">
      <c r="D57" s="17"/>
      <c r="E57" s="17"/>
      <c r="F57" s="17"/>
      <c r="G57" s="17"/>
      <c r="H57" s="17"/>
    </row>
    <row r="58" spans="4:8">
      <c r="D58" s="17"/>
      <c r="E58" s="17"/>
      <c r="F58" s="17"/>
      <c r="G58" s="17"/>
      <c r="H58" s="17"/>
    </row>
    <row r="59" spans="4:8">
      <c r="D59" s="17"/>
      <c r="E59" s="17"/>
      <c r="F59" s="17"/>
      <c r="G59" s="17"/>
      <c r="H59" s="17"/>
    </row>
    <row r="60" spans="4:8">
      <c r="D60" s="17"/>
      <c r="E60" s="17"/>
      <c r="F60" s="17"/>
      <c r="G60" s="17"/>
      <c r="H60" s="17"/>
    </row>
    <row r="61" spans="4:8">
      <c r="D61" s="17"/>
      <c r="E61" s="17"/>
      <c r="F61" s="17"/>
      <c r="G61" s="17"/>
      <c r="H61" s="17"/>
    </row>
    <row r="62" spans="4:8">
      <c r="D62" s="17"/>
      <c r="E62" s="17"/>
      <c r="F62" s="17"/>
      <c r="G62" s="17"/>
      <c r="H62" s="17"/>
    </row>
    <row r="63" spans="4:8">
      <c r="D63" s="17"/>
      <c r="E63" s="17"/>
      <c r="F63" s="17"/>
      <c r="G63" s="17"/>
      <c r="H63" s="17"/>
    </row>
    <row r="64" spans="4:8">
      <c r="D64" s="17"/>
      <c r="E64" s="17"/>
      <c r="F64" s="17"/>
      <c r="G64" s="17"/>
      <c r="H64" s="17"/>
    </row>
    <row r="65" spans="4:8">
      <c r="D65" s="17"/>
      <c r="E65" s="17"/>
      <c r="F65" s="17"/>
      <c r="G65" s="17"/>
      <c r="H65" s="17"/>
    </row>
    <row r="66" spans="4:8">
      <c r="D66" s="17"/>
      <c r="E66" s="17"/>
      <c r="F66" s="17"/>
      <c r="G66" s="17"/>
      <c r="H66" s="17"/>
    </row>
    <row r="67" spans="4:8">
      <c r="D67" s="17"/>
      <c r="E67" s="17"/>
      <c r="F67" s="17"/>
      <c r="G67" s="17"/>
      <c r="H67" s="17"/>
    </row>
    <row r="68" spans="4:8">
      <c r="D68" s="17"/>
      <c r="E68" s="17"/>
      <c r="F68" s="17"/>
      <c r="G68" s="17"/>
      <c r="H68" s="17"/>
    </row>
    <row r="69" spans="4:8">
      <c r="D69" s="17"/>
      <c r="E69" s="17"/>
      <c r="F69" s="17"/>
      <c r="G69" s="17"/>
      <c r="H69" s="17"/>
    </row>
    <row r="70" spans="4:8">
      <c r="D70" s="17"/>
      <c r="E70" s="17"/>
      <c r="F70" s="17"/>
      <c r="G70" s="17"/>
      <c r="H70" s="17"/>
    </row>
    <row r="71" spans="4:8">
      <c r="D71" s="17"/>
      <c r="E71" s="17"/>
      <c r="F71" s="17"/>
      <c r="G71" s="17"/>
      <c r="H71" s="17"/>
    </row>
    <row r="72" spans="4:8">
      <c r="D72" s="17"/>
      <c r="E72" s="17"/>
      <c r="F72" s="17"/>
      <c r="G72" s="17"/>
      <c r="H72" s="17"/>
    </row>
    <row r="73" spans="4:8">
      <c r="D73" s="17"/>
      <c r="E73" s="17"/>
      <c r="F73" s="17"/>
      <c r="G73" s="17"/>
      <c r="H73" s="17"/>
    </row>
    <row r="74" spans="4:8">
      <c r="D74" s="17"/>
      <c r="E74" s="17"/>
      <c r="F74" s="17"/>
      <c r="G74" s="17"/>
      <c r="H74" s="17"/>
    </row>
    <row r="75" spans="4:8">
      <c r="D75" s="17"/>
      <c r="E75" s="17"/>
      <c r="F75" s="17"/>
      <c r="G75" s="17"/>
      <c r="H75" s="17"/>
    </row>
    <row r="76" spans="4:8">
      <c r="D76" s="17"/>
      <c r="E76" s="17"/>
      <c r="F76" s="17"/>
      <c r="G76" s="17"/>
      <c r="H76" s="17"/>
    </row>
    <row r="77" spans="4:8">
      <c r="D77" s="17"/>
      <c r="E77" s="17"/>
      <c r="F77" s="17"/>
      <c r="G77" s="17"/>
      <c r="H77" s="17"/>
    </row>
    <row r="78" spans="4:8">
      <c r="D78" s="17"/>
      <c r="E78" s="17"/>
      <c r="F78" s="17"/>
      <c r="G78" s="17"/>
      <c r="H78" s="17"/>
    </row>
    <row r="79" spans="4:8">
      <c r="D79" s="17"/>
      <c r="E79" s="17"/>
      <c r="F79" s="17"/>
      <c r="G79" s="17"/>
      <c r="H79" s="17"/>
    </row>
    <row r="80" spans="4:8">
      <c r="D80" s="17"/>
      <c r="E80" s="17"/>
      <c r="F80" s="17"/>
      <c r="G80" s="17"/>
      <c r="H80" s="17"/>
    </row>
    <row r="81" spans="4:8">
      <c r="D81" s="17"/>
      <c r="E81" s="17"/>
      <c r="F81" s="17"/>
      <c r="G81" s="17"/>
      <c r="H81" s="17"/>
    </row>
    <row r="82" spans="4:8">
      <c r="D82" s="17"/>
      <c r="E82" s="17"/>
      <c r="F82" s="17"/>
      <c r="G82" s="17"/>
      <c r="H82" s="17"/>
    </row>
    <row r="83" spans="4:8">
      <c r="D83" s="17"/>
      <c r="E83" s="17"/>
      <c r="F83" s="17"/>
      <c r="G83" s="17"/>
      <c r="H83" s="17"/>
    </row>
    <row r="84" spans="4:8">
      <c r="D84" s="17"/>
      <c r="E84" s="17"/>
      <c r="F84" s="17"/>
      <c r="G84" s="17"/>
      <c r="H84" s="17"/>
    </row>
    <row r="85" spans="4:8">
      <c r="D85" s="17"/>
      <c r="E85" s="17"/>
      <c r="F85" s="17"/>
      <c r="G85" s="17"/>
      <c r="H85" s="17"/>
    </row>
    <row r="86" spans="4:8">
      <c r="D86" s="17"/>
      <c r="E86" s="17"/>
      <c r="F86" s="17"/>
      <c r="G86" s="17"/>
      <c r="H86" s="17"/>
    </row>
    <row r="87" spans="4:8">
      <c r="D87" s="17"/>
      <c r="E87" s="17"/>
      <c r="F87" s="17"/>
      <c r="G87" s="17"/>
      <c r="H87" s="17"/>
    </row>
    <row r="88" spans="4:8">
      <c r="D88" s="17"/>
      <c r="E88" s="17"/>
      <c r="F88" s="17"/>
      <c r="G88" s="17"/>
      <c r="H88" s="17"/>
    </row>
    <row r="89" spans="4:8">
      <c r="D89" s="17"/>
      <c r="E89" s="17"/>
      <c r="F89" s="17"/>
      <c r="G89" s="17"/>
      <c r="H89" s="17"/>
    </row>
    <row r="90" spans="4:8">
      <c r="D90" s="17"/>
      <c r="E90" s="17"/>
      <c r="F90" s="17"/>
      <c r="G90" s="17"/>
      <c r="H90" s="17"/>
    </row>
    <row r="91" spans="4:8">
      <c r="D91" s="17"/>
      <c r="E91" s="17"/>
      <c r="F91" s="17"/>
      <c r="G91" s="17"/>
      <c r="H91" s="17"/>
    </row>
    <row r="92" spans="4:8">
      <c r="D92" s="17"/>
      <c r="E92" s="17"/>
      <c r="F92" s="17"/>
      <c r="G92" s="17"/>
      <c r="H92" s="17"/>
    </row>
    <row r="93" spans="4:8">
      <c r="D93" s="17"/>
      <c r="E93" s="17"/>
      <c r="F93" s="17"/>
      <c r="G93" s="17"/>
      <c r="H93" s="17"/>
    </row>
    <row r="94" spans="4:8">
      <c r="D94" s="17"/>
      <c r="E94" s="17"/>
      <c r="F94" s="17"/>
      <c r="G94" s="17"/>
      <c r="H94" s="17"/>
    </row>
    <row r="95" spans="4:8">
      <c r="D95" s="17"/>
      <c r="E95" s="17"/>
      <c r="F95" s="17"/>
      <c r="G95" s="17"/>
      <c r="H95" s="17"/>
    </row>
    <row r="96" spans="4:8">
      <c r="D96" s="17"/>
      <c r="E96" s="17"/>
      <c r="F96" s="17"/>
      <c r="G96" s="17"/>
      <c r="H96" s="17"/>
    </row>
    <row r="97" spans="4:8">
      <c r="D97" s="17"/>
      <c r="E97" s="17"/>
      <c r="F97" s="17"/>
      <c r="G97" s="17"/>
      <c r="H97" s="17"/>
    </row>
    <row r="98" spans="4:8">
      <c r="D98" s="17"/>
      <c r="E98" s="17"/>
      <c r="F98" s="17"/>
      <c r="G98" s="17"/>
      <c r="H98" s="17"/>
    </row>
    <row r="99" spans="4:8">
      <c r="D99" s="17"/>
      <c r="E99" s="17"/>
      <c r="F99" s="17"/>
      <c r="G99" s="17"/>
      <c r="H99" s="17"/>
    </row>
    <row r="100" spans="4:8">
      <c r="D100" s="17"/>
      <c r="E100" s="17"/>
      <c r="F100" s="17"/>
      <c r="G100" s="17"/>
      <c r="H100" s="17"/>
    </row>
    <row r="101" spans="4:8">
      <c r="D101" s="17"/>
      <c r="E101" s="17"/>
      <c r="F101" s="17"/>
      <c r="G101" s="17"/>
      <c r="H101" s="17"/>
    </row>
    <row r="102" spans="4:8">
      <c r="D102" s="17"/>
      <c r="E102" s="17"/>
      <c r="F102" s="17"/>
      <c r="G102" s="17"/>
      <c r="H102" s="17"/>
    </row>
    <row r="103" spans="4:8">
      <c r="D103" s="17"/>
      <c r="E103" s="17"/>
      <c r="F103" s="17"/>
      <c r="G103" s="17"/>
      <c r="H103" s="17"/>
    </row>
    <row r="104" spans="4:8">
      <c r="D104" s="17"/>
      <c r="E104" s="17"/>
      <c r="F104" s="17"/>
      <c r="G104" s="17"/>
      <c r="H104" s="17"/>
    </row>
    <row r="105" spans="4:8">
      <c r="D105" s="17"/>
      <c r="E105" s="17"/>
      <c r="F105" s="17"/>
      <c r="G105" s="17"/>
      <c r="H105" s="17"/>
    </row>
    <row r="106" spans="4:8">
      <c r="D106" s="17"/>
      <c r="E106" s="17"/>
      <c r="F106" s="17"/>
      <c r="G106" s="17"/>
      <c r="H106" s="17"/>
    </row>
    <row r="107" spans="4:8">
      <c r="D107" s="17"/>
      <c r="E107" s="17"/>
      <c r="F107" s="17"/>
      <c r="G107" s="17"/>
      <c r="H107" s="17"/>
    </row>
    <row r="108" spans="4:8">
      <c r="D108" s="17"/>
      <c r="E108" s="17"/>
      <c r="F108" s="17"/>
      <c r="G108" s="17"/>
      <c r="H108" s="17"/>
    </row>
    <row r="109" spans="4:8">
      <c r="D109" s="17"/>
      <c r="E109" s="17"/>
      <c r="F109" s="17"/>
      <c r="G109" s="17"/>
      <c r="H109" s="17"/>
    </row>
    <row r="110" spans="4:8">
      <c r="D110" s="17"/>
      <c r="E110" s="17"/>
      <c r="F110" s="17"/>
      <c r="G110" s="17"/>
      <c r="H110" s="17"/>
    </row>
    <row r="111" spans="4:8">
      <c r="D111" s="17"/>
      <c r="E111" s="17"/>
      <c r="F111" s="17"/>
      <c r="G111" s="17"/>
      <c r="H111" s="17"/>
    </row>
    <row r="112" spans="4:8">
      <c r="D112" s="17"/>
      <c r="E112" s="17"/>
      <c r="F112" s="17"/>
      <c r="G112" s="17"/>
      <c r="H112" s="17"/>
    </row>
    <row r="113" spans="4:8">
      <c r="D113" s="17"/>
      <c r="E113" s="17"/>
      <c r="F113" s="17"/>
      <c r="G113" s="17"/>
      <c r="H113" s="17"/>
    </row>
    <row r="114" spans="4:8">
      <c r="D114" s="17"/>
      <c r="E114" s="17"/>
      <c r="F114" s="17"/>
      <c r="G114" s="17"/>
      <c r="H114" s="17"/>
    </row>
    <row r="115" spans="4:8">
      <c r="D115" s="17"/>
      <c r="E115" s="17"/>
      <c r="F115" s="17"/>
      <c r="G115" s="17"/>
      <c r="H115" s="17"/>
    </row>
    <row r="116" spans="4:8">
      <c r="D116" s="17"/>
      <c r="E116" s="17"/>
      <c r="F116" s="17"/>
      <c r="G116" s="17"/>
      <c r="H116" s="17"/>
    </row>
    <row r="117" spans="4:8">
      <c r="D117" s="17"/>
      <c r="E117" s="17"/>
      <c r="F117" s="17"/>
      <c r="G117" s="17"/>
      <c r="H117" s="17"/>
    </row>
    <row r="118" spans="4:8">
      <c r="D118" s="17"/>
      <c r="E118" s="17"/>
      <c r="F118" s="17"/>
      <c r="G118" s="17"/>
      <c r="H118" s="17"/>
    </row>
    <row r="119" spans="4:8">
      <c r="D119" s="17"/>
      <c r="E119" s="17"/>
      <c r="F119" s="17"/>
      <c r="G119" s="17"/>
      <c r="H119" s="17"/>
    </row>
    <row r="120" spans="4:8">
      <c r="D120" s="17"/>
      <c r="E120" s="17"/>
      <c r="F120" s="17"/>
      <c r="G120" s="17"/>
      <c r="H120" s="17"/>
    </row>
    <row r="121" spans="4:8">
      <c r="D121" s="17"/>
      <c r="E121" s="17"/>
      <c r="F121" s="17"/>
      <c r="G121" s="17"/>
      <c r="H121" s="17"/>
    </row>
    <row r="122" spans="4:8">
      <c r="D122" s="17"/>
      <c r="E122" s="17"/>
      <c r="F122" s="17"/>
      <c r="G122" s="17"/>
      <c r="H122" s="17"/>
    </row>
    <row r="123" spans="4:8">
      <c r="D123" s="17"/>
      <c r="E123" s="17"/>
      <c r="F123" s="17"/>
      <c r="G123" s="17"/>
      <c r="H123" s="17"/>
    </row>
    <row r="124" spans="4:8">
      <c r="D124" s="17"/>
      <c r="E124" s="17"/>
      <c r="F124" s="17"/>
      <c r="G124" s="17"/>
      <c r="H124" s="17"/>
    </row>
    <row r="125" spans="4:8">
      <c r="D125" s="17"/>
      <c r="E125" s="17"/>
      <c r="F125" s="17"/>
      <c r="G125" s="17"/>
      <c r="H125" s="17"/>
    </row>
    <row r="126" spans="4:8">
      <c r="D126" s="17"/>
      <c r="E126" s="17"/>
      <c r="F126" s="17"/>
      <c r="G126" s="17"/>
      <c r="H126" s="17"/>
    </row>
    <row r="127" spans="4:8">
      <c r="D127" s="17"/>
      <c r="E127" s="17"/>
      <c r="F127" s="17"/>
      <c r="G127" s="17"/>
      <c r="H127" s="17"/>
    </row>
    <row r="128" spans="4:8">
      <c r="D128" s="17"/>
      <c r="E128" s="17"/>
      <c r="F128" s="17"/>
      <c r="G128" s="17"/>
      <c r="H128" s="17"/>
    </row>
    <row r="129" spans="4:8">
      <c r="D129" s="17"/>
      <c r="E129" s="17"/>
      <c r="F129" s="17"/>
      <c r="G129" s="17"/>
      <c r="H129" s="17"/>
    </row>
    <row r="130" spans="4:8">
      <c r="D130" s="17"/>
      <c r="E130" s="17"/>
      <c r="F130" s="17"/>
      <c r="G130" s="17"/>
      <c r="H130" s="17"/>
    </row>
    <row r="131" spans="4:8">
      <c r="D131" s="17"/>
      <c r="E131" s="17"/>
      <c r="F131" s="17"/>
      <c r="G131" s="17"/>
      <c r="H131" s="17"/>
    </row>
    <row r="132" spans="4:8">
      <c r="D132" s="17"/>
      <c r="E132" s="17"/>
      <c r="F132" s="17"/>
      <c r="G132" s="17"/>
      <c r="H132" s="17"/>
    </row>
    <row r="133" spans="4:8">
      <c r="D133" s="17"/>
      <c r="E133" s="17"/>
      <c r="F133" s="17"/>
      <c r="G133" s="17"/>
      <c r="H133" s="17"/>
    </row>
    <row r="134" spans="4:8">
      <c r="D134" s="17"/>
      <c r="E134" s="17"/>
      <c r="F134" s="17"/>
      <c r="G134" s="17"/>
      <c r="H134" s="17"/>
    </row>
    <row r="135" spans="4:8">
      <c r="D135" s="17"/>
      <c r="E135" s="17"/>
      <c r="F135" s="17"/>
      <c r="G135" s="17"/>
      <c r="H135" s="17"/>
    </row>
    <row r="136" spans="4:8">
      <c r="D136" s="17"/>
      <c r="E136" s="17"/>
      <c r="F136" s="17"/>
      <c r="G136" s="17"/>
      <c r="H136" s="17"/>
    </row>
    <row r="137" spans="4:8">
      <c r="D137" s="17"/>
      <c r="E137" s="17"/>
      <c r="F137" s="17"/>
      <c r="G137" s="17"/>
      <c r="H137" s="17"/>
    </row>
    <row r="138" spans="4:8">
      <c r="D138" s="17"/>
      <c r="E138" s="17"/>
      <c r="F138" s="17"/>
      <c r="G138" s="17"/>
      <c r="H138" s="17"/>
    </row>
    <row r="139" spans="4:8">
      <c r="D139" s="17"/>
      <c r="E139" s="17"/>
      <c r="F139" s="17"/>
      <c r="G139" s="17"/>
      <c r="H139" s="17"/>
    </row>
    <row r="140" spans="4:8">
      <c r="D140" s="17"/>
      <c r="E140" s="17"/>
      <c r="F140" s="17"/>
      <c r="G140" s="17"/>
      <c r="H140" s="17"/>
    </row>
    <row r="141" spans="4:8">
      <c r="D141" s="17"/>
      <c r="E141" s="17"/>
      <c r="F141" s="17"/>
      <c r="G141" s="17"/>
      <c r="H141" s="17"/>
    </row>
    <row r="142" spans="4:8">
      <c r="D142" s="17"/>
      <c r="E142" s="17"/>
      <c r="F142" s="17"/>
      <c r="G142" s="17"/>
      <c r="H142" s="17"/>
    </row>
    <row r="143" spans="4:8">
      <c r="D143" s="17"/>
      <c r="E143" s="17"/>
      <c r="F143" s="17"/>
      <c r="G143" s="17"/>
      <c r="H143" s="17"/>
    </row>
    <row r="144" spans="4:8">
      <c r="D144" s="17"/>
      <c r="E144" s="17"/>
      <c r="F144" s="17"/>
      <c r="G144" s="17"/>
      <c r="H144" s="17"/>
    </row>
    <row r="145" spans="4:8">
      <c r="D145" s="17"/>
      <c r="E145" s="17"/>
      <c r="F145" s="17"/>
      <c r="G145" s="17"/>
      <c r="H145" s="17"/>
    </row>
    <row r="146" spans="4:8">
      <c r="D146" s="17"/>
      <c r="E146" s="17"/>
      <c r="F146" s="17"/>
      <c r="G146" s="17"/>
      <c r="H146" s="17"/>
    </row>
    <row r="147" spans="4:8">
      <c r="D147" s="17"/>
      <c r="E147" s="17"/>
      <c r="F147" s="17"/>
      <c r="G147" s="17"/>
      <c r="H147" s="17"/>
    </row>
    <row r="148" spans="4:8">
      <c r="D148" s="17"/>
      <c r="E148" s="17"/>
      <c r="F148" s="17"/>
      <c r="G148" s="17"/>
      <c r="H148" s="17"/>
    </row>
    <row r="149" spans="4:8">
      <c r="D149" s="17"/>
      <c r="E149" s="17"/>
      <c r="F149" s="17"/>
      <c r="G149" s="17"/>
      <c r="H149" s="17"/>
    </row>
    <row r="150" spans="4:8">
      <c r="D150" s="17"/>
      <c r="E150" s="17"/>
      <c r="F150" s="17"/>
      <c r="G150" s="17"/>
      <c r="H150" s="17"/>
    </row>
    <row r="151" spans="4:8">
      <c r="D151" s="17"/>
      <c r="E151" s="17"/>
      <c r="F151" s="17"/>
      <c r="G151" s="17"/>
      <c r="H151" s="17"/>
    </row>
    <row r="152" spans="4:8">
      <c r="D152" s="17"/>
      <c r="E152" s="17"/>
      <c r="F152" s="17"/>
      <c r="G152" s="17"/>
      <c r="H152" s="17"/>
    </row>
    <row r="153" spans="4:8">
      <c r="D153" s="17"/>
      <c r="E153" s="17"/>
      <c r="F153" s="17"/>
      <c r="G153" s="17"/>
      <c r="H153" s="17"/>
    </row>
    <row r="154" spans="4:8">
      <c r="D154" s="17"/>
      <c r="E154" s="17"/>
      <c r="F154" s="17"/>
      <c r="G154" s="17"/>
      <c r="H154" s="17"/>
    </row>
    <row r="155" spans="4:8">
      <c r="D155" s="17"/>
      <c r="E155" s="17"/>
      <c r="F155" s="17"/>
      <c r="G155" s="17"/>
      <c r="H155" s="17"/>
    </row>
    <row r="156" spans="4:8">
      <c r="D156" s="17"/>
      <c r="E156" s="17"/>
      <c r="F156" s="17"/>
      <c r="G156" s="17"/>
      <c r="H156" s="17"/>
    </row>
    <row r="157" spans="4:8">
      <c r="D157" s="17"/>
      <c r="E157" s="17"/>
      <c r="F157" s="17"/>
      <c r="G157" s="17"/>
      <c r="H157" s="17"/>
    </row>
    <row r="158" spans="4:8">
      <c r="D158" s="17"/>
      <c r="E158" s="17"/>
      <c r="F158" s="17"/>
      <c r="G158" s="17"/>
      <c r="H158" s="17"/>
    </row>
    <row r="159" spans="4:8">
      <c r="D159" s="17"/>
      <c r="E159" s="17"/>
      <c r="F159" s="17"/>
      <c r="G159" s="17"/>
      <c r="H159" s="17"/>
    </row>
    <row r="160" spans="4:8">
      <c r="D160" s="17"/>
      <c r="E160" s="17"/>
      <c r="F160" s="17"/>
      <c r="G160" s="17"/>
      <c r="H160" s="17"/>
    </row>
    <row r="161" spans="4:8">
      <c r="D161" s="17"/>
      <c r="E161" s="17"/>
      <c r="F161" s="17"/>
      <c r="G161" s="17"/>
      <c r="H161" s="17"/>
    </row>
    <row r="162" spans="4:8">
      <c r="D162" s="17"/>
      <c r="E162" s="17"/>
      <c r="F162" s="17"/>
      <c r="G162" s="17"/>
      <c r="H162" s="17"/>
    </row>
    <row r="163" spans="4:8">
      <c r="D163" s="17"/>
      <c r="E163" s="17"/>
      <c r="F163" s="17"/>
      <c r="G163" s="17"/>
      <c r="H163" s="17"/>
    </row>
    <row r="164" spans="4:8">
      <c r="D164" s="17"/>
      <c r="E164" s="17"/>
      <c r="F164" s="17"/>
      <c r="G164" s="17"/>
      <c r="H164" s="17"/>
    </row>
    <row r="165" spans="4:8">
      <c r="D165" s="17"/>
      <c r="E165" s="17"/>
      <c r="F165" s="17"/>
      <c r="G165" s="17"/>
      <c r="H165" s="17"/>
    </row>
    <row r="166" spans="4:8">
      <c r="D166" s="17"/>
      <c r="E166" s="17"/>
      <c r="F166" s="17"/>
      <c r="G166" s="17"/>
      <c r="H166" s="17"/>
    </row>
    <row r="167" spans="4:8">
      <c r="D167" s="17"/>
      <c r="E167" s="17"/>
      <c r="F167" s="17"/>
      <c r="G167" s="17"/>
      <c r="H167" s="17"/>
    </row>
    <row r="168" spans="4:8">
      <c r="D168" s="17"/>
      <c r="E168" s="17"/>
      <c r="F168" s="17"/>
      <c r="G168" s="17"/>
      <c r="H168" s="17"/>
    </row>
    <row r="169" spans="4:8">
      <c r="D169" s="17"/>
      <c r="E169" s="17"/>
      <c r="F169" s="17"/>
      <c r="G169" s="17"/>
      <c r="H169" s="17"/>
    </row>
    <row r="170" spans="4:8">
      <c r="D170" s="17"/>
      <c r="E170" s="17"/>
      <c r="F170" s="17"/>
      <c r="G170" s="17"/>
      <c r="H170" s="17"/>
    </row>
    <row r="171" spans="4:8">
      <c r="D171" s="17"/>
      <c r="E171" s="17"/>
      <c r="F171" s="17"/>
      <c r="G171" s="17"/>
      <c r="H171" s="17"/>
    </row>
    <row r="172" spans="4:8">
      <c r="D172" s="17"/>
      <c r="E172" s="17"/>
      <c r="F172" s="17"/>
      <c r="G172" s="17"/>
      <c r="H172" s="17"/>
    </row>
    <row r="173" spans="4:8">
      <c r="D173" s="17"/>
      <c r="E173" s="17"/>
      <c r="F173" s="17"/>
      <c r="G173" s="17"/>
      <c r="H173" s="17"/>
    </row>
    <row r="174" spans="4:8">
      <c r="D174" s="17"/>
      <c r="E174" s="17"/>
      <c r="F174" s="17"/>
      <c r="G174" s="17"/>
      <c r="H174" s="17"/>
    </row>
    <row r="175" spans="4:8">
      <c r="D175" s="17"/>
      <c r="E175" s="17"/>
      <c r="F175" s="17"/>
      <c r="G175" s="17"/>
      <c r="H175" s="17"/>
    </row>
    <row r="176" spans="4:8">
      <c r="D176" s="17"/>
      <c r="E176" s="17"/>
      <c r="F176" s="17"/>
      <c r="G176" s="17"/>
      <c r="H176" s="17"/>
    </row>
    <row r="177" spans="4:8">
      <c r="D177" s="17"/>
      <c r="E177" s="17"/>
      <c r="F177" s="17"/>
      <c r="G177" s="17"/>
      <c r="H177" s="17"/>
    </row>
    <row r="178" spans="4:8">
      <c r="D178" s="17"/>
      <c r="E178" s="17"/>
      <c r="F178" s="17"/>
      <c r="G178" s="17"/>
      <c r="H178" s="17"/>
    </row>
    <row r="179" spans="4:8">
      <c r="D179" s="17"/>
      <c r="E179" s="17"/>
      <c r="F179" s="17"/>
      <c r="G179" s="17"/>
      <c r="H179" s="17"/>
    </row>
    <row r="180" spans="4:8">
      <c r="D180" s="17"/>
      <c r="E180" s="17"/>
      <c r="F180" s="17"/>
      <c r="G180" s="17"/>
      <c r="H180" s="17"/>
    </row>
    <row r="181" spans="4:8">
      <c r="D181" s="17"/>
      <c r="E181" s="17"/>
      <c r="F181" s="17"/>
      <c r="G181" s="17"/>
      <c r="H181" s="17"/>
    </row>
    <row r="182" spans="4:8">
      <c r="D182" s="17"/>
      <c r="E182" s="17"/>
      <c r="F182" s="17"/>
      <c r="G182" s="17"/>
      <c r="H182" s="17"/>
    </row>
    <row r="183" spans="4:8">
      <c r="D183" s="17"/>
      <c r="E183" s="17"/>
      <c r="F183" s="17"/>
      <c r="G183" s="17"/>
      <c r="H183" s="17"/>
    </row>
    <row r="184" spans="4:8">
      <c r="D184" s="17"/>
      <c r="E184" s="17"/>
      <c r="F184" s="17"/>
      <c r="G184" s="17"/>
      <c r="H184" s="17"/>
    </row>
    <row r="185" spans="4:8">
      <c r="D185" s="17"/>
      <c r="E185" s="17"/>
      <c r="F185" s="17"/>
      <c r="G185" s="17"/>
      <c r="H185" s="17"/>
    </row>
    <row r="186" spans="4:8">
      <c r="D186" s="17"/>
      <c r="E186" s="17"/>
      <c r="F186" s="17"/>
      <c r="G186" s="17"/>
      <c r="H186" s="17"/>
    </row>
    <row r="187" spans="4:8">
      <c r="D187" s="17"/>
      <c r="E187" s="17"/>
      <c r="F187" s="17"/>
      <c r="G187" s="17"/>
      <c r="H187" s="17"/>
    </row>
    <row r="188" spans="4:8">
      <c r="D188" s="17"/>
      <c r="E188" s="17"/>
      <c r="F188" s="17"/>
      <c r="G188" s="17"/>
      <c r="H188" s="17"/>
    </row>
    <row r="189" spans="4:8">
      <c r="D189" s="17"/>
      <c r="E189" s="17"/>
      <c r="F189" s="17"/>
      <c r="G189" s="17"/>
      <c r="H189" s="17"/>
    </row>
    <row r="190" spans="4:8">
      <c r="D190" s="17"/>
      <c r="E190" s="17"/>
      <c r="F190" s="17"/>
      <c r="G190" s="17"/>
      <c r="H190" s="17"/>
    </row>
    <row r="191" spans="4:8">
      <c r="D191" s="17"/>
      <c r="E191" s="17"/>
      <c r="F191" s="17"/>
      <c r="G191" s="17"/>
      <c r="H191" s="17"/>
    </row>
    <row r="192" spans="4:8">
      <c r="D192" s="17"/>
      <c r="E192" s="17"/>
      <c r="F192" s="17"/>
      <c r="G192" s="17"/>
      <c r="H192" s="17"/>
    </row>
    <row r="193" spans="4:8">
      <c r="D193" s="17"/>
      <c r="E193" s="17"/>
      <c r="F193" s="17"/>
      <c r="G193" s="17"/>
      <c r="H193" s="17"/>
    </row>
    <row r="194" spans="4:8">
      <c r="D194" s="17"/>
      <c r="E194" s="17"/>
      <c r="F194" s="17"/>
      <c r="G194" s="17"/>
      <c r="H194" s="17"/>
    </row>
    <row r="195" spans="4:8">
      <c r="D195" s="17"/>
      <c r="E195" s="17"/>
      <c r="F195" s="17"/>
      <c r="G195" s="17"/>
      <c r="H195" s="17"/>
    </row>
    <row r="196" spans="4:8">
      <c r="D196" s="17"/>
      <c r="E196" s="17"/>
      <c r="F196" s="17"/>
      <c r="G196" s="17"/>
      <c r="H196" s="17"/>
    </row>
    <row r="197" spans="4:8">
      <c r="D197" s="17"/>
      <c r="E197" s="17"/>
      <c r="F197" s="17"/>
      <c r="G197" s="17"/>
      <c r="H197" s="17"/>
    </row>
    <row r="198" spans="4:8">
      <c r="D198" s="17"/>
      <c r="E198" s="17"/>
      <c r="F198" s="17"/>
      <c r="G198" s="17"/>
      <c r="H198" s="17"/>
    </row>
    <row r="199" spans="4:8">
      <c r="D199" s="17"/>
      <c r="E199" s="17"/>
      <c r="F199" s="17"/>
      <c r="G199" s="17"/>
      <c r="H199" s="17"/>
    </row>
    <row r="200" spans="4:8">
      <c r="D200" s="17"/>
      <c r="E200" s="17"/>
      <c r="F200" s="17"/>
      <c r="G200" s="17"/>
      <c r="H200" s="17"/>
    </row>
    <row r="201" spans="4:8">
      <c r="D201" s="17"/>
      <c r="E201" s="17"/>
      <c r="F201" s="17"/>
      <c r="G201" s="17"/>
      <c r="H201" s="17"/>
    </row>
    <row r="202" spans="4:8">
      <c r="D202" s="17"/>
      <c r="E202" s="17"/>
      <c r="F202" s="17"/>
      <c r="G202" s="17"/>
      <c r="H202" s="17"/>
    </row>
    <row r="203" spans="4:8">
      <c r="D203" s="17"/>
      <c r="E203" s="17"/>
      <c r="F203" s="17"/>
      <c r="G203" s="17"/>
      <c r="H203" s="17"/>
    </row>
    <row r="204" spans="4:8">
      <c r="D204" s="17"/>
      <c r="E204" s="17"/>
      <c r="F204" s="17"/>
      <c r="G204" s="17"/>
      <c r="H204" s="17"/>
    </row>
    <row r="205" spans="4:8">
      <c r="D205" s="17"/>
      <c r="E205" s="17"/>
      <c r="F205" s="17"/>
      <c r="G205" s="17"/>
      <c r="H205" s="17"/>
    </row>
    <row r="206" spans="4:8">
      <c r="D206" s="17"/>
      <c r="E206" s="17"/>
      <c r="F206" s="17"/>
      <c r="G206" s="17"/>
      <c r="H206" s="17"/>
    </row>
    <row r="207" spans="4:8">
      <c r="D207" s="17"/>
      <c r="E207" s="17"/>
      <c r="F207" s="17"/>
      <c r="G207" s="17"/>
      <c r="H207" s="17"/>
    </row>
    <row r="208" spans="4:8">
      <c r="D208" s="17"/>
      <c r="E208" s="17"/>
      <c r="F208" s="17"/>
      <c r="G208" s="17"/>
      <c r="H208" s="17"/>
    </row>
    <row r="209" spans="4:8">
      <c r="D209" s="17"/>
      <c r="E209" s="17"/>
      <c r="F209" s="17"/>
      <c r="G209" s="17"/>
      <c r="H209" s="17"/>
    </row>
    <row r="210" spans="4:8">
      <c r="D210" s="17"/>
      <c r="E210" s="17"/>
      <c r="F210" s="17"/>
      <c r="G210" s="17"/>
      <c r="H210" s="17"/>
    </row>
    <row r="211" spans="4:8">
      <c r="D211" s="17"/>
      <c r="E211" s="17"/>
      <c r="F211" s="17"/>
      <c r="G211" s="17"/>
      <c r="H211" s="17"/>
    </row>
    <row r="212" spans="4:8">
      <c r="D212" s="17"/>
      <c r="E212" s="17"/>
      <c r="F212" s="17"/>
      <c r="G212" s="17"/>
      <c r="H212" s="17"/>
    </row>
    <row r="213" spans="4:8">
      <c r="D213" s="17"/>
      <c r="E213" s="17"/>
      <c r="F213" s="17"/>
      <c r="G213" s="17"/>
      <c r="H213" s="17"/>
    </row>
    <row r="214" spans="4:8">
      <c r="D214" s="17"/>
      <c r="E214" s="17"/>
      <c r="F214" s="17"/>
      <c r="G214" s="17"/>
      <c r="H214" s="17"/>
    </row>
    <row r="215" spans="4:8">
      <c r="D215" s="17"/>
      <c r="E215" s="17"/>
      <c r="F215" s="17"/>
      <c r="G215" s="17"/>
      <c r="H215" s="17"/>
    </row>
    <row r="216" spans="4:8">
      <c r="D216" s="17"/>
      <c r="E216" s="17"/>
      <c r="F216" s="17"/>
      <c r="G216" s="17"/>
      <c r="H216" s="17"/>
    </row>
    <row r="217" spans="4:8">
      <c r="D217" s="17"/>
      <c r="E217" s="17"/>
      <c r="F217" s="17"/>
      <c r="G217" s="17"/>
      <c r="H217" s="17"/>
    </row>
    <row r="218" spans="4:8">
      <c r="D218" s="17"/>
      <c r="E218" s="17"/>
      <c r="F218" s="17"/>
      <c r="G218" s="17"/>
      <c r="H218" s="17"/>
    </row>
    <row r="219" spans="4:8">
      <c r="D219" s="17"/>
      <c r="E219" s="17"/>
      <c r="F219" s="17"/>
      <c r="G219" s="17"/>
      <c r="H219" s="17"/>
    </row>
    <row r="220" spans="4:8">
      <c r="D220" s="17"/>
      <c r="E220" s="17"/>
      <c r="F220" s="17"/>
      <c r="G220" s="17"/>
      <c r="H220" s="17"/>
    </row>
    <row r="221" spans="4:8">
      <c r="D221" s="17"/>
      <c r="E221" s="17"/>
      <c r="F221" s="17"/>
      <c r="G221" s="17"/>
      <c r="H221" s="17"/>
    </row>
    <row r="222" spans="4:8">
      <c r="D222" s="17"/>
      <c r="E222" s="17"/>
      <c r="F222" s="17"/>
      <c r="G222" s="17"/>
      <c r="H222" s="17"/>
    </row>
    <row r="223" spans="4:8">
      <c r="D223" s="17"/>
      <c r="E223" s="17"/>
      <c r="F223" s="17"/>
      <c r="G223" s="17"/>
      <c r="H223" s="17"/>
    </row>
    <row r="224" spans="4:8">
      <c r="D224" s="17"/>
      <c r="E224" s="17"/>
      <c r="F224" s="17"/>
      <c r="G224" s="17"/>
      <c r="H224" s="17"/>
    </row>
    <row r="225" spans="4:8">
      <c r="D225" s="17"/>
      <c r="E225" s="17"/>
      <c r="F225" s="17"/>
      <c r="G225" s="17"/>
      <c r="H225" s="17"/>
    </row>
    <row r="226" spans="4:8">
      <c r="D226" s="17"/>
      <c r="E226" s="17"/>
      <c r="F226" s="17"/>
      <c r="G226" s="17"/>
      <c r="H226" s="17"/>
    </row>
    <row r="227" spans="4:8">
      <c r="D227" s="17"/>
      <c r="E227" s="17"/>
      <c r="F227" s="17"/>
      <c r="G227" s="17"/>
      <c r="H227" s="17"/>
    </row>
    <row r="228" spans="4:8">
      <c r="D228" s="17"/>
      <c r="E228" s="17"/>
      <c r="F228" s="17"/>
      <c r="G228" s="17"/>
      <c r="H228" s="17"/>
    </row>
    <row r="229" spans="4:8">
      <c r="D229" s="17"/>
      <c r="E229" s="17"/>
      <c r="F229" s="17"/>
      <c r="G229" s="17"/>
      <c r="H229" s="17"/>
    </row>
    <row r="230" spans="4:8">
      <c r="D230" s="17"/>
      <c r="E230" s="17"/>
      <c r="F230" s="17"/>
      <c r="G230" s="17"/>
      <c r="H230" s="17"/>
    </row>
    <row r="231" spans="4:8">
      <c r="D231" s="17"/>
      <c r="E231" s="17"/>
      <c r="F231" s="17"/>
      <c r="G231" s="17"/>
      <c r="H231" s="17"/>
    </row>
    <row r="232" spans="4:8">
      <c r="D232" s="17"/>
      <c r="E232" s="17"/>
      <c r="F232" s="17"/>
      <c r="G232" s="17"/>
      <c r="H232" s="17"/>
    </row>
    <row r="233" spans="4:8">
      <c r="D233" s="17"/>
      <c r="E233" s="17"/>
      <c r="F233" s="17"/>
      <c r="G233" s="17"/>
      <c r="H233" s="17"/>
    </row>
    <row r="234" spans="4:8">
      <c r="D234" s="17"/>
      <c r="E234" s="17"/>
      <c r="F234" s="17"/>
      <c r="G234" s="17"/>
      <c r="H234" s="17"/>
    </row>
    <row r="235" spans="4:8">
      <c r="D235" s="17"/>
      <c r="E235" s="17"/>
      <c r="F235" s="17"/>
      <c r="G235" s="17"/>
      <c r="H235" s="17"/>
    </row>
    <row r="236" spans="4:8">
      <c r="D236" s="17"/>
      <c r="E236" s="17"/>
      <c r="F236" s="17"/>
      <c r="G236" s="17"/>
      <c r="H236" s="17"/>
    </row>
    <row r="237" spans="4:8">
      <c r="D237" s="17"/>
      <c r="E237" s="17"/>
      <c r="F237" s="17"/>
      <c r="G237" s="17"/>
      <c r="H237" s="17"/>
    </row>
    <row r="238" spans="4:8">
      <c r="D238" s="17"/>
      <c r="E238" s="17"/>
      <c r="F238" s="17"/>
      <c r="G238" s="17"/>
      <c r="H238" s="17"/>
    </row>
    <row r="239" spans="4:8">
      <c r="D239" s="17"/>
      <c r="E239" s="17"/>
      <c r="F239" s="17"/>
      <c r="G239" s="17"/>
      <c r="H239" s="17"/>
    </row>
    <row r="240" spans="4:8">
      <c r="D240" s="17"/>
      <c r="E240" s="17"/>
      <c r="F240" s="17"/>
      <c r="G240" s="17"/>
      <c r="H240" s="17"/>
    </row>
    <row r="241" spans="4:8">
      <c r="D241" s="17"/>
      <c r="E241" s="17"/>
      <c r="F241" s="17"/>
      <c r="G241" s="17"/>
      <c r="H241" s="17"/>
    </row>
    <row r="242" spans="4:8">
      <c r="D242" s="17"/>
      <c r="E242" s="17"/>
      <c r="F242" s="17"/>
      <c r="G242" s="17"/>
      <c r="H242" s="17"/>
    </row>
    <row r="243" spans="4:8">
      <c r="D243" s="17"/>
      <c r="E243" s="17"/>
      <c r="F243" s="17"/>
      <c r="G243" s="17"/>
      <c r="H243" s="17"/>
    </row>
    <row r="244" spans="4:8">
      <c r="D244" s="17"/>
      <c r="E244" s="17"/>
      <c r="F244" s="17"/>
      <c r="G244" s="17"/>
      <c r="H244" s="17"/>
    </row>
    <row r="245" spans="4:8">
      <c r="D245" s="17"/>
      <c r="E245" s="17"/>
      <c r="F245" s="17"/>
      <c r="G245" s="17"/>
      <c r="H245" s="17"/>
    </row>
    <row r="246" spans="4:8">
      <c r="D246" s="17"/>
      <c r="E246" s="17"/>
      <c r="F246" s="17"/>
      <c r="G246" s="17"/>
      <c r="H246" s="17"/>
    </row>
    <row r="247" spans="4:8">
      <c r="D247" s="17"/>
      <c r="E247" s="17"/>
      <c r="F247" s="17"/>
      <c r="G247" s="17"/>
      <c r="H247" s="17"/>
    </row>
    <row r="248" spans="4:8">
      <c r="D248" s="17"/>
      <c r="E248" s="17"/>
      <c r="F248" s="17"/>
      <c r="G248" s="17"/>
      <c r="H248" s="17"/>
    </row>
    <row r="249" spans="4:8">
      <c r="D249" s="17"/>
      <c r="E249" s="17"/>
      <c r="F249" s="17"/>
      <c r="G249" s="17"/>
      <c r="H249" s="17"/>
    </row>
    <row r="250" spans="4:8">
      <c r="D250" s="17"/>
      <c r="E250" s="17"/>
      <c r="F250" s="17"/>
      <c r="G250" s="17"/>
      <c r="H250" s="17"/>
    </row>
    <row r="251" spans="4:8">
      <c r="D251" s="17"/>
      <c r="E251" s="17"/>
      <c r="F251" s="17"/>
      <c r="G251" s="17"/>
      <c r="H251" s="17"/>
    </row>
    <row r="252" spans="4:8">
      <c r="D252" s="17"/>
      <c r="E252" s="17"/>
      <c r="F252" s="17"/>
      <c r="G252" s="17"/>
      <c r="H252" s="17"/>
    </row>
    <row r="253" spans="4:8">
      <c r="D253" s="17"/>
      <c r="E253" s="17"/>
      <c r="F253" s="17"/>
      <c r="G253" s="17"/>
      <c r="H253" s="17"/>
    </row>
    <row r="254" spans="4:8">
      <c r="D254" s="17"/>
      <c r="E254" s="17"/>
      <c r="F254" s="17"/>
      <c r="G254" s="17"/>
      <c r="H254" s="17"/>
    </row>
    <row r="255" spans="4:8">
      <c r="D255" s="17"/>
      <c r="E255" s="17"/>
      <c r="F255" s="17"/>
      <c r="G255" s="17"/>
      <c r="H255" s="17"/>
    </row>
    <row r="256" spans="4:8">
      <c r="D256" s="17"/>
      <c r="E256" s="17"/>
      <c r="F256" s="17"/>
      <c r="G256" s="17"/>
      <c r="H256" s="17"/>
    </row>
    <row r="257" spans="4:8">
      <c r="D257" s="17"/>
      <c r="E257" s="17"/>
      <c r="F257" s="17"/>
      <c r="G257" s="17"/>
      <c r="H257" s="17"/>
    </row>
    <row r="258" spans="4:8">
      <c r="D258" s="17"/>
      <c r="E258" s="17"/>
      <c r="F258" s="17"/>
      <c r="G258" s="17"/>
      <c r="H258" s="17"/>
    </row>
    <row r="259" spans="4:8">
      <c r="D259" s="17"/>
      <c r="E259" s="17"/>
      <c r="F259" s="17"/>
      <c r="G259" s="17"/>
      <c r="H259" s="17"/>
    </row>
    <row r="260" spans="4:8">
      <c r="D260" s="17"/>
      <c r="E260" s="17"/>
      <c r="F260" s="17"/>
      <c r="G260" s="17"/>
      <c r="H260" s="17"/>
    </row>
    <row r="261" spans="4:8">
      <c r="D261" s="17"/>
      <c r="E261" s="17"/>
      <c r="F261" s="17"/>
      <c r="G261" s="17"/>
      <c r="H261" s="17"/>
    </row>
    <row r="262" spans="4:8">
      <c r="D262" s="17"/>
      <c r="E262" s="17"/>
      <c r="F262" s="17"/>
      <c r="G262" s="17"/>
      <c r="H262" s="17"/>
    </row>
    <row r="263" spans="4:8">
      <c r="D263" s="17"/>
      <c r="E263" s="17"/>
      <c r="F263" s="17"/>
      <c r="G263" s="17"/>
      <c r="H263" s="17"/>
    </row>
    <row r="264" spans="4:8">
      <c r="D264" s="17"/>
      <c r="E264" s="17"/>
      <c r="F264" s="17"/>
      <c r="G264" s="17"/>
      <c r="H264" s="17"/>
    </row>
    <row r="265" spans="4:8">
      <c r="D265" s="17"/>
      <c r="E265" s="17"/>
      <c r="F265" s="17"/>
      <c r="G265" s="17"/>
      <c r="H265" s="17"/>
    </row>
    <row r="266" spans="4:8">
      <c r="D266" s="17"/>
      <c r="E266" s="17"/>
      <c r="F266" s="17"/>
      <c r="G266" s="17"/>
      <c r="H266" s="17"/>
    </row>
    <row r="267" spans="4:8">
      <c r="D267" s="17"/>
      <c r="E267" s="17"/>
      <c r="F267" s="17"/>
      <c r="G267" s="17"/>
      <c r="H267" s="17"/>
    </row>
    <row r="268" spans="4:8">
      <c r="D268" s="17"/>
      <c r="E268" s="17"/>
      <c r="F268" s="17"/>
      <c r="G268" s="17"/>
      <c r="H268" s="17"/>
    </row>
    <row r="269" spans="4:8">
      <c r="D269" s="17"/>
      <c r="E269" s="17"/>
      <c r="F269" s="17"/>
      <c r="G269" s="17"/>
      <c r="H269" s="17"/>
    </row>
    <row r="270" spans="4:8">
      <c r="D270" s="17"/>
      <c r="E270" s="17"/>
      <c r="F270" s="17"/>
      <c r="G270" s="17"/>
      <c r="H270" s="17"/>
    </row>
    <row r="271" spans="4:8">
      <c r="D271" s="17"/>
      <c r="E271" s="17"/>
      <c r="F271" s="17"/>
      <c r="G271" s="17"/>
      <c r="H271" s="17"/>
    </row>
    <row r="272" spans="4:8">
      <c r="D272" s="17"/>
      <c r="E272" s="17"/>
      <c r="F272" s="17"/>
      <c r="G272" s="17"/>
      <c r="H272" s="17"/>
    </row>
    <row r="273" spans="4:8">
      <c r="D273" s="17"/>
      <c r="E273" s="17"/>
      <c r="F273" s="17"/>
      <c r="G273" s="17"/>
      <c r="H273" s="17"/>
    </row>
    <row r="274" spans="4:8">
      <c r="D274" s="17"/>
      <c r="E274" s="17"/>
      <c r="F274" s="17"/>
      <c r="G274" s="17"/>
      <c r="H274" s="17"/>
    </row>
    <row r="275" spans="4:8">
      <c r="D275" s="17"/>
      <c r="E275" s="17"/>
      <c r="F275" s="17"/>
      <c r="G275" s="17"/>
      <c r="H275" s="17"/>
    </row>
    <row r="276" spans="4:8">
      <c r="D276" s="17"/>
      <c r="E276" s="17"/>
      <c r="F276" s="17"/>
      <c r="G276" s="17"/>
      <c r="H276" s="17"/>
    </row>
    <row r="277" spans="4:8">
      <c r="D277" s="17"/>
      <c r="E277" s="17"/>
      <c r="F277" s="17"/>
      <c r="G277" s="17"/>
      <c r="H277" s="17"/>
    </row>
    <row r="278" spans="4:8">
      <c r="D278" s="17"/>
      <c r="E278" s="17"/>
      <c r="F278" s="17"/>
      <c r="G278" s="17"/>
      <c r="H278" s="17"/>
    </row>
    <row r="279" spans="4:8">
      <c r="D279" s="17"/>
      <c r="E279" s="17"/>
      <c r="F279" s="17"/>
      <c r="G279" s="17"/>
      <c r="H279" s="17"/>
    </row>
    <row r="280" spans="4:8">
      <c r="D280" s="17"/>
      <c r="E280" s="17"/>
      <c r="F280" s="17"/>
      <c r="G280" s="17"/>
      <c r="H280" s="17"/>
    </row>
    <row r="281" spans="4:8">
      <c r="D281" s="17"/>
      <c r="E281" s="17"/>
      <c r="F281" s="17"/>
      <c r="G281" s="17"/>
      <c r="H281" s="17"/>
    </row>
    <row r="282" spans="4:8">
      <c r="D282" s="17"/>
      <c r="E282" s="17"/>
      <c r="F282" s="17"/>
      <c r="G282" s="17"/>
      <c r="H282" s="17"/>
    </row>
    <row r="283" spans="4:8">
      <c r="D283" s="17"/>
      <c r="E283" s="17"/>
      <c r="F283" s="17"/>
      <c r="G283" s="17"/>
      <c r="H283" s="17"/>
    </row>
    <row r="284" spans="4:8">
      <c r="D284" s="17"/>
      <c r="E284" s="17"/>
      <c r="F284" s="17"/>
      <c r="G284" s="17"/>
      <c r="H284" s="17"/>
    </row>
    <row r="285" spans="4:8">
      <c r="D285" s="17"/>
      <c r="E285" s="17"/>
      <c r="F285" s="17"/>
      <c r="G285" s="17"/>
      <c r="H285" s="17"/>
    </row>
    <row r="286" spans="4:8">
      <c r="D286" s="17"/>
      <c r="E286" s="17"/>
      <c r="F286" s="17"/>
      <c r="G286" s="17"/>
      <c r="H286" s="17"/>
    </row>
    <row r="287" spans="4:8">
      <c r="D287" s="17"/>
      <c r="E287" s="17"/>
      <c r="F287" s="17"/>
      <c r="G287" s="17"/>
      <c r="H287" s="17"/>
    </row>
    <row r="288" spans="4:8">
      <c r="D288" s="17"/>
      <c r="E288" s="17"/>
      <c r="F288" s="17"/>
      <c r="G288" s="17"/>
      <c r="H288" s="17"/>
    </row>
    <row r="289" spans="4:8">
      <c r="D289" s="17"/>
      <c r="E289" s="17"/>
      <c r="F289" s="17"/>
      <c r="G289" s="17"/>
      <c r="H289" s="17"/>
    </row>
    <row r="290" spans="4:8">
      <c r="D290" s="17"/>
      <c r="E290" s="17"/>
      <c r="F290" s="17"/>
      <c r="G290" s="17"/>
      <c r="H290" s="17"/>
    </row>
    <row r="291" spans="4:8">
      <c r="D291" s="17"/>
      <c r="E291" s="17"/>
      <c r="F291" s="17"/>
      <c r="G291" s="17"/>
      <c r="H291" s="17"/>
    </row>
    <row r="292" spans="4:8">
      <c r="D292" s="17"/>
      <c r="E292" s="17"/>
      <c r="F292" s="17"/>
      <c r="G292" s="17"/>
      <c r="H292" s="17"/>
    </row>
    <row r="293" spans="4:8">
      <c r="D293" s="17"/>
      <c r="E293" s="17"/>
      <c r="F293" s="17"/>
      <c r="G293" s="17"/>
      <c r="H293" s="17"/>
    </row>
    <row r="294" spans="4:8">
      <c r="D294" s="17"/>
      <c r="E294" s="17"/>
      <c r="F294" s="17"/>
      <c r="G294" s="17"/>
      <c r="H294" s="17"/>
    </row>
    <row r="295" spans="4:8">
      <c r="D295" s="17"/>
      <c r="E295" s="17"/>
      <c r="F295" s="17"/>
      <c r="G295" s="17"/>
      <c r="H295" s="17"/>
    </row>
    <row r="296" spans="4:8">
      <c r="D296" s="17"/>
      <c r="E296" s="17"/>
      <c r="F296" s="17"/>
      <c r="G296" s="17"/>
      <c r="H296" s="17"/>
    </row>
    <row r="297" spans="4:8">
      <c r="D297" s="17"/>
      <c r="E297" s="17"/>
      <c r="F297" s="17"/>
      <c r="G297" s="17"/>
      <c r="H297" s="17"/>
    </row>
    <row r="298" spans="4:8">
      <c r="D298" s="17"/>
      <c r="E298" s="17"/>
      <c r="F298" s="17"/>
      <c r="G298" s="17"/>
      <c r="H298" s="17"/>
    </row>
    <row r="299" spans="4:8">
      <c r="D299" s="17"/>
      <c r="E299" s="17"/>
      <c r="F299" s="17"/>
      <c r="G299" s="17"/>
      <c r="H299" s="17"/>
    </row>
    <row r="300" spans="4:8">
      <c r="D300" s="17"/>
      <c r="E300" s="17"/>
      <c r="F300" s="17"/>
      <c r="G300" s="17"/>
      <c r="H300" s="17"/>
    </row>
    <row r="301" spans="4:8">
      <c r="D301" s="17"/>
      <c r="E301" s="17"/>
      <c r="F301" s="17"/>
      <c r="G301" s="17"/>
      <c r="H301" s="17"/>
    </row>
    <row r="302" spans="4:8">
      <c r="D302" s="17"/>
      <c r="E302" s="17"/>
      <c r="F302" s="17"/>
      <c r="G302" s="17"/>
      <c r="H302" s="17"/>
    </row>
    <row r="303" spans="4:8">
      <c r="D303" s="17"/>
      <c r="E303" s="17"/>
      <c r="F303" s="17"/>
      <c r="G303" s="17"/>
      <c r="H303" s="17"/>
    </row>
    <row r="304" spans="4:8">
      <c r="D304" s="17"/>
      <c r="E304" s="17"/>
      <c r="F304" s="17"/>
      <c r="G304" s="17"/>
      <c r="H304" s="17"/>
    </row>
    <row r="305" spans="4:8">
      <c r="D305" s="17"/>
      <c r="E305" s="17"/>
      <c r="F305" s="17"/>
      <c r="G305" s="17"/>
      <c r="H305" s="17"/>
    </row>
    <row r="306" spans="4:8">
      <c r="D306" s="17"/>
      <c r="E306" s="17"/>
      <c r="F306" s="17"/>
      <c r="G306" s="17"/>
      <c r="H306" s="17"/>
    </row>
    <row r="307" spans="4:8">
      <c r="D307" s="17"/>
      <c r="E307" s="17"/>
      <c r="F307" s="17"/>
      <c r="G307" s="17"/>
      <c r="H307" s="17"/>
    </row>
    <row r="308" spans="4:8">
      <c r="D308" s="17"/>
      <c r="E308" s="17"/>
      <c r="F308" s="17"/>
      <c r="G308" s="17"/>
      <c r="H308" s="17"/>
    </row>
    <row r="309" spans="4:8">
      <c r="D309" s="17"/>
      <c r="E309" s="17"/>
      <c r="F309" s="17"/>
      <c r="G309" s="17"/>
      <c r="H309" s="17"/>
    </row>
    <row r="310" spans="4:8">
      <c r="D310" s="17"/>
      <c r="E310" s="17"/>
      <c r="F310" s="17"/>
      <c r="G310" s="17"/>
      <c r="H310" s="17"/>
    </row>
    <row r="311" spans="4:8">
      <c r="D311" s="17"/>
      <c r="E311" s="17"/>
      <c r="F311" s="17"/>
      <c r="G311" s="17"/>
      <c r="H311" s="17"/>
    </row>
    <row r="312" spans="4:8">
      <c r="D312" s="17"/>
      <c r="E312" s="17"/>
      <c r="F312" s="17"/>
      <c r="G312" s="17"/>
      <c r="H312" s="17"/>
    </row>
    <row r="313" spans="4:8">
      <c r="D313" s="17"/>
      <c r="E313" s="17"/>
      <c r="F313" s="17"/>
      <c r="G313" s="17"/>
      <c r="H313" s="17"/>
    </row>
    <row r="314" spans="4:8">
      <c r="D314" s="17"/>
      <c r="E314" s="17"/>
      <c r="F314" s="17"/>
      <c r="G314" s="17"/>
      <c r="H314" s="17"/>
    </row>
    <row r="315" spans="4:8">
      <c r="D315" s="17"/>
      <c r="E315" s="17"/>
      <c r="F315" s="17"/>
      <c r="G315" s="17"/>
      <c r="H315" s="17"/>
    </row>
    <row r="316" spans="4:8">
      <c r="D316" s="17"/>
      <c r="E316" s="17"/>
      <c r="F316" s="17"/>
      <c r="G316" s="17"/>
      <c r="H316" s="17"/>
    </row>
    <row r="317" spans="4:8">
      <c r="D317" s="17"/>
      <c r="E317" s="17"/>
      <c r="F317" s="17"/>
      <c r="G317" s="17"/>
      <c r="H317" s="17"/>
    </row>
    <row r="318" spans="4:8">
      <c r="D318" s="17"/>
      <c r="E318" s="17"/>
      <c r="F318" s="17"/>
      <c r="G318" s="17"/>
      <c r="H318" s="17"/>
    </row>
    <row r="319" spans="4:8">
      <c r="D319" s="17"/>
      <c r="E319" s="17"/>
      <c r="F319" s="17"/>
      <c r="G319" s="17"/>
      <c r="H319" s="17"/>
    </row>
    <row r="320" spans="4:8">
      <c r="D320" s="17"/>
      <c r="E320" s="17"/>
      <c r="F320" s="17"/>
      <c r="G320" s="17"/>
      <c r="H320" s="17"/>
    </row>
    <row r="321" spans="4:8">
      <c r="D321" s="17"/>
      <c r="E321" s="17"/>
      <c r="F321" s="17"/>
      <c r="G321" s="17"/>
      <c r="H321" s="17"/>
    </row>
    <row r="322" spans="4:8">
      <c r="D322" s="17"/>
      <c r="E322" s="17"/>
      <c r="F322" s="17"/>
      <c r="G322" s="17"/>
      <c r="H322" s="17"/>
    </row>
    <row r="323" spans="4:8">
      <c r="D323" s="17"/>
      <c r="E323" s="17"/>
      <c r="F323" s="17"/>
      <c r="G323" s="17"/>
      <c r="H323" s="17"/>
    </row>
    <row r="324" spans="4:8">
      <c r="D324" s="17"/>
      <c r="E324" s="17"/>
      <c r="F324" s="17"/>
      <c r="G324" s="17"/>
      <c r="H324" s="17"/>
    </row>
    <row r="325" spans="4:8">
      <c r="D325" s="17"/>
      <c r="E325" s="17"/>
      <c r="F325" s="17"/>
      <c r="G325" s="17"/>
      <c r="H325" s="17"/>
    </row>
    <row r="326" spans="4:8">
      <c r="D326" s="17"/>
      <c r="E326" s="17"/>
      <c r="F326" s="17"/>
      <c r="G326" s="17"/>
      <c r="H326" s="17"/>
    </row>
    <row r="327" spans="4:8">
      <c r="D327" s="17"/>
      <c r="E327" s="17"/>
      <c r="F327" s="17"/>
      <c r="G327" s="17"/>
      <c r="H327" s="17"/>
    </row>
    <row r="328" spans="4:8">
      <c r="D328" s="17"/>
      <c r="E328" s="17"/>
      <c r="F328" s="17"/>
      <c r="G328" s="17"/>
      <c r="H328" s="17"/>
    </row>
    <row r="329" spans="4:8">
      <c r="D329" s="17"/>
      <c r="E329" s="17"/>
      <c r="F329" s="17"/>
      <c r="G329" s="17"/>
      <c r="H329" s="17"/>
    </row>
    <row r="330" spans="4:8">
      <c r="D330" s="17"/>
      <c r="E330" s="17"/>
      <c r="F330" s="17"/>
      <c r="G330" s="17"/>
      <c r="H330" s="17"/>
    </row>
    <row r="331" spans="4:8">
      <c r="D331" s="17"/>
      <c r="E331" s="17"/>
      <c r="F331" s="17"/>
      <c r="G331" s="17"/>
      <c r="H331" s="17"/>
    </row>
    <row r="332" spans="4:8">
      <c r="D332" s="17"/>
      <c r="E332" s="17"/>
      <c r="F332" s="17"/>
      <c r="G332" s="17"/>
      <c r="H332" s="17"/>
    </row>
    <row r="333" spans="4:8">
      <c r="D333" s="17"/>
      <c r="E333" s="17"/>
      <c r="F333" s="17"/>
      <c r="G333" s="17"/>
      <c r="H333" s="17"/>
    </row>
    <row r="334" spans="4:8">
      <c r="D334" s="17"/>
      <c r="E334" s="17"/>
      <c r="F334" s="17"/>
      <c r="G334" s="17"/>
      <c r="H334" s="17"/>
    </row>
    <row r="335" spans="4:8">
      <c r="D335" s="17"/>
      <c r="E335" s="17"/>
      <c r="F335" s="17"/>
      <c r="G335" s="17"/>
      <c r="H335" s="17"/>
    </row>
    <row r="336" spans="4:8">
      <c r="D336" s="17"/>
      <c r="E336" s="17"/>
      <c r="F336" s="17"/>
      <c r="G336" s="17"/>
      <c r="H336" s="17"/>
    </row>
    <row r="337" spans="4:8">
      <c r="D337" s="17"/>
      <c r="E337" s="17"/>
      <c r="F337" s="17"/>
      <c r="G337" s="17"/>
      <c r="H337" s="17"/>
    </row>
    <row r="338" spans="4:8">
      <c r="D338" s="17"/>
      <c r="E338" s="17"/>
      <c r="F338" s="17"/>
      <c r="G338" s="17"/>
      <c r="H338" s="17"/>
    </row>
    <row r="339" spans="4:8">
      <c r="D339" s="17"/>
      <c r="E339" s="17"/>
      <c r="F339" s="17"/>
      <c r="G339" s="17"/>
      <c r="H339" s="17"/>
    </row>
    <row r="340" spans="4:8">
      <c r="D340" s="17"/>
      <c r="E340" s="17"/>
      <c r="F340" s="17"/>
      <c r="G340" s="17"/>
      <c r="H340" s="17"/>
    </row>
    <row r="341" spans="4:8">
      <c r="D341" s="17"/>
      <c r="E341" s="17"/>
      <c r="F341" s="17"/>
      <c r="G341" s="17"/>
      <c r="H341" s="17"/>
    </row>
    <row r="342" spans="4:8">
      <c r="D342" s="17"/>
      <c r="E342" s="17"/>
      <c r="F342" s="17"/>
      <c r="G342" s="17"/>
      <c r="H342" s="17"/>
    </row>
    <row r="343" spans="4:8">
      <c r="D343" s="17"/>
      <c r="E343" s="17"/>
      <c r="F343" s="17"/>
      <c r="G343" s="17"/>
      <c r="H343" s="17"/>
    </row>
    <row r="344" spans="4:8">
      <c r="D344" s="17"/>
      <c r="E344" s="17"/>
      <c r="F344" s="17"/>
      <c r="G344" s="17"/>
      <c r="H344" s="17"/>
    </row>
    <row r="345" spans="4:8">
      <c r="D345" s="17"/>
      <c r="E345" s="17"/>
      <c r="F345" s="17"/>
      <c r="G345" s="17"/>
      <c r="H345" s="17"/>
    </row>
    <row r="346" spans="4:8">
      <c r="D346" s="17"/>
      <c r="E346" s="17"/>
      <c r="F346" s="17"/>
      <c r="G346" s="17"/>
      <c r="H346" s="17"/>
    </row>
    <row r="347" spans="4:8">
      <c r="D347" s="17"/>
      <c r="E347" s="17"/>
      <c r="F347" s="17"/>
      <c r="G347" s="17"/>
      <c r="H347" s="17"/>
    </row>
    <row r="348" spans="4:8">
      <c r="D348" s="17"/>
      <c r="E348" s="17"/>
      <c r="F348" s="17"/>
      <c r="G348" s="17"/>
      <c r="H348" s="17"/>
    </row>
    <row r="349" spans="4:8">
      <c r="D349" s="17"/>
      <c r="E349" s="17"/>
      <c r="F349" s="17"/>
      <c r="G349" s="17"/>
      <c r="H349" s="17"/>
    </row>
    <row r="350" spans="4:8">
      <c r="D350" s="17"/>
      <c r="E350" s="17"/>
      <c r="F350" s="17"/>
      <c r="G350" s="17"/>
      <c r="H350" s="17"/>
    </row>
    <row r="351" spans="4:8">
      <c r="D351" s="17"/>
      <c r="E351" s="17"/>
      <c r="F351" s="17"/>
      <c r="G351" s="17"/>
      <c r="H351" s="17"/>
    </row>
    <row r="352" spans="4:8">
      <c r="D352" s="17"/>
      <c r="E352" s="17"/>
      <c r="F352" s="17"/>
      <c r="G352" s="17"/>
      <c r="H352" s="17"/>
    </row>
    <row r="353" spans="4:8">
      <c r="D353" s="17"/>
      <c r="E353" s="17"/>
      <c r="F353" s="17"/>
      <c r="G353" s="17"/>
      <c r="H353" s="17"/>
    </row>
    <row r="354" spans="4:8">
      <c r="D354" s="17"/>
      <c r="E354" s="17"/>
      <c r="F354" s="17"/>
      <c r="G354" s="17"/>
      <c r="H354" s="17"/>
    </row>
    <row r="355" spans="4:8">
      <c r="D355" s="17"/>
      <c r="E355" s="17"/>
      <c r="F355" s="17"/>
      <c r="G355" s="17"/>
      <c r="H355" s="17"/>
    </row>
    <row r="356" spans="4:8">
      <c r="D356" s="17"/>
      <c r="E356" s="17"/>
      <c r="F356" s="17"/>
      <c r="G356" s="17"/>
      <c r="H356" s="17"/>
    </row>
    <row r="357" spans="4:8">
      <c r="D357" s="17"/>
      <c r="E357" s="17"/>
      <c r="F357" s="17"/>
      <c r="G357" s="17"/>
      <c r="H357" s="17"/>
    </row>
    <row r="358" spans="4:8">
      <c r="D358" s="17"/>
      <c r="E358" s="17"/>
      <c r="F358" s="17"/>
      <c r="G358" s="17"/>
      <c r="H358" s="17"/>
    </row>
    <row r="359" spans="4:8">
      <c r="D359" s="17"/>
      <c r="E359" s="17"/>
      <c r="F359" s="17"/>
      <c r="G359" s="17"/>
      <c r="H359" s="17"/>
    </row>
    <row r="360" spans="4:8">
      <c r="D360" s="17"/>
      <c r="E360" s="17"/>
      <c r="F360" s="17"/>
      <c r="G360" s="17"/>
      <c r="H360" s="17"/>
    </row>
    <row r="361" spans="4:8">
      <c r="D361" s="17"/>
      <c r="E361" s="17"/>
      <c r="F361" s="17"/>
      <c r="G361" s="17"/>
      <c r="H361" s="17"/>
    </row>
    <row r="362" spans="4:8">
      <c r="D362" s="17"/>
      <c r="E362" s="17"/>
      <c r="F362" s="17"/>
      <c r="G362" s="17"/>
      <c r="H362" s="17"/>
    </row>
    <row r="363" spans="4:8">
      <c r="D363" s="17"/>
      <c r="E363" s="17"/>
      <c r="F363" s="17"/>
      <c r="G363" s="17"/>
      <c r="H363" s="17"/>
    </row>
    <row r="364" spans="4:8">
      <c r="D364" s="17"/>
      <c r="E364" s="17"/>
      <c r="F364" s="17"/>
      <c r="G364" s="17"/>
      <c r="H364" s="17"/>
    </row>
    <row r="365" spans="4:8">
      <c r="D365" s="17"/>
      <c r="E365" s="17"/>
      <c r="F365" s="17"/>
      <c r="G365" s="17"/>
      <c r="H365" s="17"/>
    </row>
    <row r="366" spans="4:8">
      <c r="D366" s="17"/>
      <c r="E366" s="17"/>
      <c r="F366" s="17"/>
      <c r="G366" s="17"/>
      <c r="H366" s="17"/>
    </row>
    <row r="367" spans="4:8">
      <c r="D367" s="17"/>
      <c r="E367" s="17"/>
      <c r="F367" s="17"/>
      <c r="G367" s="17"/>
      <c r="H367" s="17"/>
    </row>
    <row r="368" spans="4:8">
      <c r="D368" s="17"/>
      <c r="E368" s="17"/>
      <c r="F368" s="17"/>
      <c r="G368" s="17"/>
      <c r="H368" s="17"/>
    </row>
    <row r="369" spans="4:8">
      <c r="D369" s="17"/>
      <c r="E369" s="17"/>
      <c r="F369" s="17"/>
      <c r="G369" s="17"/>
      <c r="H369" s="17"/>
    </row>
    <row r="370" spans="4:8">
      <c r="D370" s="17"/>
      <c r="E370" s="17"/>
      <c r="F370" s="17"/>
      <c r="G370" s="17"/>
      <c r="H370" s="17"/>
    </row>
    <row r="371" spans="4:8">
      <c r="D371" s="17"/>
      <c r="E371" s="17"/>
      <c r="F371" s="17"/>
      <c r="G371" s="17"/>
      <c r="H371" s="17"/>
    </row>
    <row r="372" spans="4:8">
      <c r="D372" s="17"/>
      <c r="E372" s="17"/>
      <c r="F372" s="17"/>
      <c r="G372" s="17"/>
      <c r="H372" s="17"/>
    </row>
    <row r="373" spans="4:8">
      <c r="D373" s="17"/>
      <c r="E373" s="17"/>
      <c r="F373" s="17"/>
      <c r="G373" s="17"/>
      <c r="H373" s="17"/>
    </row>
    <row r="374" spans="4:8">
      <c r="D374" s="17"/>
      <c r="E374" s="17"/>
      <c r="F374" s="17"/>
      <c r="G374" s="17"/>
      <c r="H374" s="17"/>
    </row>
    <row r="375" spans="4:8">
      <c r="D375" s="17"/>
      <c r="E375" s="17"/>
      <c r="F375" s="17"/>
      <c r="G375" s="17"/>
      <c r="H375" s="17"/>
    </row>
    <row r="376" spans="4:8">
      <c r="D376" s="17"/>
      <c r="E376" s="17"/>
      <c r="F376" s="17"/>
      <c r="G376" s="17"/>
      <c r="H376" s="17"/>
    </row>
    <row r="377" spans="4:8">
      <c r="D377" s="17"/>
      <c r="E377" s="17"/>
      <c r="F377" s="17"/>
      <c r="G377" s="17"/>
      <c r="H377" s="17"/>
    </row>
    <row r="378" spans="4:8">
      <c r="D378" s="17"/>
      <c r="E378" s="17"/>
      <c r="F378" s="17"/>
      <c r="G378" s="17"/>
      <c r="H378" s="17"/>
    </row>
    <row r="379" spans="4:8">
      <c r="D379" s="17"/>
      <c r="E379" s="17"/>
      <c r="F379" s="17"/>
      <c r="G379" s="17"/>
      <c r="H379" s="17"/>
    </row>
    <row r="380" spans="4:8">
      <c r="D380" s="17"/>
      <c r="E380" s="17"/>
      <c r="F380" s="17"/>
      <c r="G380" s="17"/>
      <c r="H380" s="17"/>
    </row>
    <row r="381" spans="4:8">
      <c r="D381" s="17"/>
      <c r="E381" s="17"/>
      <c r="F381" s="17"/>
      <c r="G381" s="17"/>
      <c r="H381" s="17"/>
    </row>
    <row r="382" spans="4:8">
      <c r="D382" s="17"/>
      <c r="E382" s="17"/>
      <c r="F382" s="17"/>
      <c r="G382" s="17"/>
      <c r="H382" s="17"/>
    </row>
    <row r="383" spans="4:8">
      <c r="D383" s="17"/>
      <c r="E383" s="17"/>
      <c r="F383" s="17"/>
      <c r="G383" s="17"/>
      <c r="H383" s="17"/>
    </row>
    <row r="384" spans="4:8">
      <c r="D384" s="17"/>
      <c r="E384" s="17"/>
      <c r="F384" s="17"/>
      <c r="G384" s="17"/>
      <c r="H384" s="17"/>
    </row>
    <row r="385" spans="4:8">
      <c r="D385" s="17"/>
      <c r="E385" s="17"/>
      <c r="F385" s="17"/>
      <c r="G385" s="17"/>
      <c r="H385" s="17"/>
    </row>
    <row r="386" spans="4:8">
      <c r="D386" s="17"/>
      <c r="E386" s="17"/>
      <c r="F386" s="17"/>
      <c r="G386" s="17"/>
      <c r="H386" s="17"/>
    </row>
    <row r="387" spans="4:8">
      <c r="D387" s="17"/>
      <c r="E387" s="17"/>
      <c r="F387" s="17"/>
      <c r="G387" s="17"/>
      <c r="H387" s="17"/>
    </row>
    <row r="388" spans="4:8">
      <c r="D388" s="17"/>
      <c r="E388" s="17"/>
      <c r="F388" s="17"/>
      <c r="G388" s="17"/>
      <c r="H388" s="17"/>
    </row>
    <row r="389" spans="4:8">
      <c r="D389" s="17"/>
      <c r="E389" s="17"/>
      <c r="F389" s="17"/>
      <c r="G389" s="17"/>
      <c r="H389" s="17"/>
    </row>
    <row r="390" spans="4:8">
      <c r="D390" s="17"/>
      <c r="E390" s="17"/>
      <c r="F390" s="17"/>
      <c r="G390" s="17"/>
      <c r="H390" s="17"/>
    </row>
    <row r="391" spans="4:8">
      <c r="D391" s="17"/>
      <c r="E391" s="17"/>
      <c r="F391" s="17"/>
      <c r="G391" s="17"/>
      <c r="H391" s="17"/>
    </row>
    <row r="392" spans="4:8">
      <c r="D392" s="17"/>
      <c r="E392" s="17"/>
      <c r="F392" s="17"/>
      <c r="G392" s="17"/>
      <c r="H392" s="17"/>
    </row>
    <row r="393" spans="4:8">
      <c r="D393" s="17"/>
      <c r="E393" s="17"/>
      <c r="F393" s="17"/>
      <c r="G393" s="17"/>
      <c r="H393" s="17"/>
    </row>
    <row r="394" spans="4:8">
      <c r="D394" s="17"/>
      <c r="E394" s="17"/>
      <c r="F394" s="17"/>
      <c r="G394" s="17"/>
      <c r="H394" s="17"/>
    </row>
    <row r="395" spans="4:8">
      <c r="D395" s="17"/>
      <c r="E395" s="17"/>
      <c r="F395" s="17"/>
      <c r="G395" s="17"/>
      <c r="H395" s="17"/>
    </row>
    <row r="396" spans="4:8">
      <c r="D396" s="17"/>
      <c r="E396" s="17"/>
      <c r="F396" s="17"/>
      <c r="G396" s="17"/>
      <c r="H396" s="17"/>
    </row>
    <row r="397" spans="4:8">
      <c r="D397" s="17"/>
      <c r="E397" s="17"/>
      <c r="F397" s="17"/>
      <c r="G397" s="17"/>
      <c r="H397" s="17"/>
    </row>
    <row r="398" spans="4:8">
      <c r="D398" s="17"/>
      <c r="E398" s="17"/>
      <c r="F398" s="17"/>
      <c r="G398" s="17"/>
      <c r="H398" s="17"/>
    </row>
    <row r="399" spans="4:8">
      <c r="D399" s="17"/>
      <c r="E399" s="17"/>
      <c r="F399" s="17"/>
      <c r="G399" s="17"/>
      <c r="H399" s="17"/>
    </row>
    <row r="400" spans="4:8">
      <c r="D400" s="17"/>
      <c r="E400" s="17"/>
      <c r="F400" s="17"/>
      <c r="G400" s="17"/>
      <c r="H400" s="17"/>
    </row>
    <row r="401" spans="4:8">
      <c r="D401" s="17"/>
      <c r="E401" s="17"/>
      <c r="F401" s="17"/>
      <c r="G401" s="17"/>
      <c r="H401" s="17"/>
    </row>
    <row r="402" spans="4:8">
      <c r="D402" s="17"/>
      <c r="E402" s="17"/>
      <c r="F402" s="17"/>
      <c r="G402" s="17"/>
      <c r="H402" s="17"/>
    </row>
    <row r="403" spans="4:8">
      <c r="D403" s="17"/>
      <c r="E403" s="17"/>
      <c r="F403" s="17"/>
      <c r="G403" s="17"/>
      <c r="H403" s="17"/>
    </row>
    <row r="404" spans="4:8">
      <c r="D404" s="17"/>
      <c r="E404" s="17"/>
      <c r="F404" s="17"/>
      <c r="G404" s="17"/>
      <c r="H404" s="17"/>
    </row>
    <row r="405" spans="4:8">
      <c r="D405" s="17"/>
      <c r="E405" s="17"/>
      <c r="F405" s="17"/>
      <c r="G405" s="17"/>
      <c r="H405" s="17"/>
    </row>
    <row r="406" spans="4:8">
      <c r="D406" s="17"/>
      <c r="E406" s="17"/>
      <c r="F406" s="17"/>
      <c r="G406" s="17"/>
      <c r="H406" s="17"/>
    </row>
    <row r="407" spans="4:8">
      <c r="D407" s="17"/>
      <c r="E407" s="17"/>
      <c r="F407" s="17"/>
      <c r="G407" s="17"/>
      <c r="H407" s="17"/>
    </row>
    <row r="408" spans="4:8">
      <c r="D408" s="17"/>
      <c r="E408" s="17"/>
      <c r="F408" s="17"/>
      <c r="G408" s="17"/>
      <c r="H408" s="17"/>
    </row>
    <row r="409" spans="4:8">
      <c r="D409" s="17"/>
      <c r="E409" s="17"/>
      <c r="F409" s="17"/>
      <c r="G409" s="17"/>
      <c r="H409" s="17"/>
    </row>
    <row r="410" spans="4:8">
      <c r="D410" s="17"/>
      <c r="E410" s="17"/>
      <c r="F410" s="17"/>
      <c r="G410" s="17"/>
      <c r="H410" s="17"/>
    </row>
    <row r="411" spans="4:8">
      <c r="D411" s="17"/>
      <c r="E411" s="17"/>
      <c r="F411" s="17"/>
      <c r="G411" s="17"/>
      <c r="H411" s="17"/>
    </row>
    <row r="412" spans="4:8">
      <c r="D412" s="17"/>
      <c r="E412" s="17"/>
      <c r="F412" s="17"/>
      <c r="G412" s="17"/>
      <c r="H412" s="17"/>
    </row>
    <row r="413" spans="4:8">
      <c r="D413" s="17"/>
      <c r="E413" s="17"/>
      <c r="F413" s="17"/>
      <c r="G413" s="17"/>
      <c r="H413" s="17"/>
    </row>
    <row r="414" spans="4:8">
      <c r="D414" s="17"/>
      <c r="E414" s="17"/>
      <c r="F414" s="17"/>
      <c r="G414" s="17"/>
      <c r="H414" s="17"/>
    </row>
    <row r="415" spans="4:8">
      <c r="D415" s="17"/>
      <c r="E415" s="17"/>
      <c r="F415" s="17"/>
      <c r="G415" s="17"/>
      <c r="H415" s="17"/>
    </row>
    <row r="416" spans="4:8">
      <c r="D416" s="17"/>
      <c r="E416" s="17"/>
      <c r="F416" s="17"/>
      <c r="G416" s="17"/>
      <c r="H416" s="17"/>
    </row>
    <row r="417" spans="4:8">
      <c r="D417" s="17"/>
      <c r="E417" s="17"/>
      <c r="F417" s="17"/>
      <c r="G417" s="17"/>
      <c r="H417" s="17"/>
    </row>
    <row r="418" spans="4:8">
      <c r="D418" s="17"/>
      <c r="E418" s="17"/>
      <c r="F418" s="17"/>
      <c r="G418" s="17"/>
      <c r="H418" s="17"/>
    </row>
    <row r="419" spans="4:8">
      <c r="D419" s="17"/>
      <c r="E419" s="17"/>
      <c r="F419" s="17"/>
      <c r="G419" s="17"/>
      <c r="H419" s="17"/>
    </row>
    <row r="420" spans="4:8">
      <c r="D420" s="17"/>
      <c r="E420" s="17"/>
      <c r="F420" s="17"/>
      <c r="G420" s="17"/>
      <c r="H420" s="17"/>
    </row>
    <row r="421" spans="4:8">
      <c r="D421" s="17"/>
      <c r="E421" s="17"/>
      <c r="F421" s="17"/>
      <c r="G421" s="17"/>
      <c r="H421" s="17"/>
    </row>
    <row r="422" spans="4:8">
      <c r="D422" s="17"/>
      <c r="E422" s="17"/>
      <c r="F422" s="17"/>
      <c r="G422" s="17"/>
      <c r="H422" s="17"/>
    </row>
    <row r="423" spans="4:8">
      <c r="D423" s="17"/>
      <c r="E423" s="17"/>
      <c r="F423" s="17"/>
      <c r="G423" s="17"/>
      <c r="H423" s="17"/>
    </row>
    <row r="424" spans="4:8">
      <c r="D424" s="17"/>
      <c r="E424" s="17"/>
      <c r="F424" s="17"/>
      <c r="G424" s="17"/>
      <c r="H424" s="17"/>
    </row>
    <row r="425" spans="4:8">
      <c r="D425" s="17"/>
      <c r="E425" s="17"/>
      <c r="F425" s="17"/>
      <c r="G425" s="17"/>
      <c r="H425" s="17"/>
    </row>
    <row r="426" spans="4:8">
      <c r="D426" s="17"/>
      <c r="E426" s="17"/>
      <c r="F426" s="17"/>
      <c r="G426" s="17"/>
      <c r="H426" s="17"/>
    </row>
    <row r="427" spans="4:8">
      <c r="D427" s="17"/>
      <c r="E427" s="17"/>
      <c r="F427" s="17"/>
      <c r="G427" s="17"/>
      <c r="H427" s="17"/>
    </row>
    <row r="428" spans="4:8">
      <c r="D428" s="17"/>
      <c r="E428" s="17"/>
      <c r="F428" s="17"/>
      <c r="G428" s="17"/>
      <c r="H428" s="17"/>
    </row>
    <row r="429" spans="4:8">
      <c r="D429" s="17"/>
      <c r="E429" s="17"/>
      <c r="F429" s="17"/>
      <c r="G429" s="17"/>
      <c r="H429" s="17"/>
    </row>
    <row r="430" spans="4:8">
      <c r="D430" s="17"/>
      <c r="E430" s="17"/>
      <c r="F430" s="17"/>
      <c r="G430" s="17"/>
      <c r="H430" s="17"/>
    </row>
    <row r="431" spans="4:8">
      <c r="D431" s="17"/>
      <c r="E431" s="17"/>
      <c r="F431" s="17"/>
      <c r="G431" s="17"/>
      <c r="H431" s="17"/>
    </row>
    <row r="432" spans="4:8">
      <c r="D432" s="17"/>
      <c r="E432" s="17"/>
      <c r="F432" s="17"/>
      <c r="G432" s="17"/>
      <c r="H432" s="17"/>
    </row>
    <row r="433" spans="4:8">
      <c r="D433" s="17"/>
      <c r="E433" s="17"/>
      <c r="F433" s="17"/>
      <c r="G433" s="17"/>
      <c r="H433" s="17"/>
    </row>
    <row r="434" spans="4:8">
      <c r="D434" s="17"/>
      <c r="E434" s="17"/>
      <c r="F434" s="17"/>
      <c r="G434" s="17"/>
      <c r="H434" s="17"/>
    </row>
    <row r="435" spans="4:8">
      <c r="D435" s="17"/>
      <c r="E435" s="17"/>
      <c r="F435" s="17"/>
      <c r="G435" s="17"/>
      <c r="H435" s="17"/>
    </row>
    <row r="436" spans="4:8">
      <c r="D436" s="17"/>
      <c r="E436" s="17"/>
      <c r="F436" s="17"/>
      <c r="G436" s="17"/>
      <c r="H436" s="17"/>
    </row>
    <row r="437" spans="4:8">
      <c r="D437" s="17"/>
      <c r="E437" s="17"/>
      <c r="F437" s="17"/>
      <c r="G437" s="17"/>
      <c r="H437" s="17"/>
    </row>
    <row r="438" spans="4:8">
      <c r="D438" s="17"/>
      <c r="E438" s="17"/>
      <c r="F438" s="17"/>
      <c r="G438" s="17"/>
      <c r="H438" s="17"/>
    </row>
    <row r="439" spans="4:8">
      <c r="D439" s="17"/>
      <c r="E439" s="17"/>
      <c r="F439" s="17"/>
      <c r="G439" s="17"/>
      <c r="H439" s="17"/>
    </row>
    <row r="440" spans="4:8">
      <c r="D440" s="17"/>
      <c r="E440" s="17"/>
      <c r="F440" s="17"/>
      <c r="G440" s="17"/>
      <c r="H440" s="17"/>
    </row>
    <row r="441" spans="4:8">
      <c r="D441" s="17"/>
      <c r="E441" s="17"/>
      <c r="F441" s="17"/>
      <c r="G441" s="17"/>
      <c r="H441" s="17"/>
    </row>
    <row r="442" spans="4:8">
      <c r="D442" s="17"/>
      <c r="E442" s="17"/>
      <c r="F442" s="17"/>
      <c r="G442" s="17"/>
      <c r="H442" s="17"/>
    </row>
    <row r="443" spans="4:8">
      <c r="D443" s="17"/>
      <c r="E443" s="17"/>
      <c r="F443" s="17"/>
      <c r="G443" s="17"/>
      <c r="H443" s="17"/>
    </row>
    <row r="444" spans="4:8">
      <c r="D444" s="17"/>
      <c r="E444" s="17"/>
      <c r="F444" s="17"/>
      <c r="G444" s="17"/>
      <c r="H444" s="17"/>
    </row>
    <row r="445" spans="4:8">
      <c r="D445" s="17"/>
      <c r="E445" s="17"/>
      <c r="F445" s="17"/>
      <c r="G445" s="17"/>
      <c r="H445" s="17"/>
    </row>
    <row r="446" spans="4:8">
      <c r="D446" s="17"/>
      <c r="E446" s="17"/>
      <c r="F446" s="17"/>
      <c r="G446" s="17"/>
      <c r="H446" s="17"/>
    </row>
    <row r="447" spans="4:8">
      <c r="D447" s="17"/>
      <c r="E447" s="17"/>
      <c r="F447" s="17"/>
      <c r="G447" s="17"/>
      <c r="H447" s="17"/>
    </row>
    <row r="448" spans="4:8">
      <c r="D448" s="17"/>
      <c r="E448" s="17"/>
      <c r="F448" s="17"/>
      <c r="G448" s="17"/>
      <c r="H448" s="17"/>
    </row>
    <row r="449" spans="4:8">
      <c r="D449" s="17"/>
      <c r="E449" s="17"/>
      <c r="F449" s="17"/>
      <c r="G449" s="17"/>
      <c r="H449" s="17"/>
    </row>
    <row r="450" spans="4:8">
      <c r="D450" s="17"/>
      <c r="E450" s="17"/>
      <c r="F450" s="17"/>
      <c r="G450" s="17"/>
      <c r="H450" s="17"/>
    </row>
    <row r="451" spans="4:8">
      <c r="D451" s="17"/>
      <c r="E451" s="17"/>
      <c r="F451" s="17"/>
      <c r="G451" s="17"/>
      <c r="H451" s="17"/>
    </row>
    <row r="452" spans="4:8">
      <c r="D452" s="17"/>
      <c r="E452" s="17"/>
      <c r="F452" s="17"/>
      <c r="G452" s="17"/>
      <c r="H452" s="17"/>
    </row>
    <row r="453" spans="4:8">
      <c r="D453" s="17"/>
      <c r="E453" s="17"/>
      <c r="F453" s="17"/>
      <c r="G453" s="17"/>
      <c r="H453" s="17"/>
    </row>
    <row r="454" spans="4:8">
      <c r="D454" s="17"/>
      <c r="E454" s="17"/>
      <c r="F454" s="17"/>
      <c r="G454" s="17"/>
      <c r="H454" s="17"/>
    </row>
    <row r="455" spans="4:8">
      <c r="D455" s="17"/>
      <c r="E455" s="17"/>
      <c r="F455" s="17"/>
      <c r="G455" s="17"/>
      <c r="H455" s="17"/>
    </row>
    <row r="456" spans="4:8">
      <c r="D456" s="17"/>
      <c r="E456" s="17"/>
      <c r="F456" s="17"/>
      <c r="G456" s="17"/>
      <c r="H456" s="17"/>
    </row>
    <row r="457" spans="4:8">
      <c r="D457" s="17"/>
      <c r="E457" s="17"/>
      <c r="F457" s="17"/>
      <c r="G457" s="17"/>
      <c r="H457" s="17"/>
    </row>
    <row r="458" spans="4:8">
      <c r="D458" s="17"/>
      <c r="E458" s="17"/>
      <c r="F458" s="17"/>
      <c r="G458" s="17"/>
      <c r="H458" s="17"/>
    </row>
    <row r="459" spans="4:8">
      <c r="D459" s="17"/>
      <c r="E459" s="17"/>
      <c r="F459" s="17"/>
      <c r="G459" s="17"/>
      <c r="H459" s="17"/>
    </row>
    <row r="460" spans="4:8">
      <c r="D460" s="17"/>
      <c r="E460" s="17"/>
      <c r="F460" s="17"/>
      <c r="G460" s="17"/>
      <c r="H460" s="17"/>
    </row>
    <row r="461" spans="4:8">
      <c r="D461" s="17"/>
      <c r="E461" s="17"/>
      <c r="F461" s="17"/>
      <c r="G461" s="17"/>
      <c r="H461" s="17"/>
    </row>
    <row r="462" spans="4:8">
      <c r="D462" s="17"/>
      <c r="E462" s="17"/>
      <c r="F462" s="17"/>
      <c r="G462" s="17"/>
      <c r="H462" s="17"/>
    </row>
    <row r="463" spans="4:8">
      <c r="D463" s="17"/>
      <c r="E463" s="17"/>
      <c r="F463" s="17"/>
      <c r="G463" s="17"/>
      <c r="H463" s="17"/>
    </row>
    <row r="464" spans="4:8">
      <c r="D464" s="17"/>
      <c r="E464" s="17"/>
      <c r="F464" s="17"/>
      <c r="G464" s="17"/>
      <c r="H464" s="17"/>
    </row>
    <row r="465" spans="4:8">
      <c r="D465" s="17"/>
      <c r="E465" s="17"/>
      <c r="F465" s="17"/>
      <c r="G465" s="17"/>
      <c r="H465" s="17"/>
    </row>
    <row r="466" spans="4:8">
      <c r="D466" s="17"/>
      <c r="E466" s="17"/>
      <c r="F466" s="17"/>
      <c r="G466" s="17"/>
      <c r="H466" s="17"/>
    </row>
    <row r="467" spans="4:8">
      <c r="D467" s="17"/>
      <c r="E467" s="17"/>
      <c r="F467" s="17"/>
      <c r="G467" s="17"/>
      <c r="H467" s="17"/>
    </row>
    <row r="468" spans="4:8">
      <c r="D468" s="17"/>
      <c r="E468" s="17"/>
      <c r="F468" s="17"/>
      <c r="G468" s="17"/>
      <c r="H468" s="17"/>
    </row>
    <row r="469" spans="4:8">
      <c r="D469" s="17"/>
      <c r="E469" s="17"/>
      <c r="F469" s="17"/>
      <c r="G469" s="17"/>
      <c r="H469" s="17"/>
    </row>
    <row r="470" spans="4:8">
      <c r="D470" s="17"/>
      <c r="E470" s="17"/>
      <c r="F470" s="17"/>
      <c r="G470" s="17"/>
      <c r="H470" s="17"/>
    </row>
    <row r="471" spans="4:8">
      <c r="D471" s="17"/>
      <c r="E471" s="17"/>
      <c r="F471" s="17"/>
      <c r="G471" s="17"/>
      <c r="H471" s="17"/>
    </row>
    <row r="472" spans="4:8">
      <c r="D472" s="17"/>
      <c r="E472" s="17"/>
      <c r="F472" s="17"/>
      <c r="G472" s="17"/>
      <c r="H472" s="17"/>
    </row>
    <row r="473" spans="4:8">
      <c r="D473" s="17"/>
      <c r="E473" s="17"/>
      <c r="F473" s="17"/>
      <c r="G473" s="17"/>
      <c r="H473" s="17"/>
    </row>
    <row r="474" spans="4:8">
      <c r="D474" s="17"/>
      <c r="E474" s="17"/>
      <c r="F474" s="17"/>
      <c r="G474" s="17"/>
      <c r="H474" s="17"/>
    </row>
    <row r="475" spans="4:8">
      <c r="D475" s="17"/>
      <c r="E475" s="17"/>
      <c r="F475" s="17"/>
      <c r="G475" s="17"/>
      <c r="H475" s="17"/>
    </row>
    <row r="476" spans="4:8">
      <c r="D476" s="17"/>
      <c r="E476" s="17"/>
      <c r="F476" s="17"/>
      <c r="G476" s="17"/>
      <c r="H476" s="17"/>
    </row>
    <row r="477" spans="4:8">
      <c r="D477" s="17"/>
      <c r="E477" s="17"/>
      <c r="F477" s="17"/>
      <c r="G477" s="17"/>
      <c r="H477" s="17"/>
    </row>
    <row r="478" spans="4:8">
      <c r="D478" s="17"/>
      <c r="E478" s="17"/>
      <c r="F478" s="17"/>
      <c r="G478" s="17"/>
      <c r="H478" s="17"/>
    </row>
    <row r="479" spans="4:8">
      <c r="D479" s="17"/>
      <c r="E479" s="17"/>
      <c r="F479" s="17"/>
      <c r="G479" s="17"/>
      <c r="H479" s="17"/>
    </row>
    <row r="480" spans="4:8">
      <c r="D480" s="17"/>
      <c r="E480" s="17"/>
      <c r="F480" s="17"/>
      <c r="G480" s="17"/>
      <c r="H480" s="17"/>
    </row>
    <row r="481" spans="4:8">
      <c r="D481" s="17"/>
      <c r="E481" s="17"/>
      <c r="F481" s="17"/>
      <c r="G481" s="17"/>
      <c r="H481" s="17"/>
    </row>
    <row r="482" spans="4:8">
      <c r="D482" s="17"/>
      <c r="E482" s="17"/>
      <c r="F482" s="17"/>
      <c r="G482" s="17"/>
      <c r="H482" s="17"/>
    </row>
    <row r="483" spans="4:8">
      <c r="D483" s="17"/>
      <c r="E483" s="17"/>
      <c r="F483" s="17"/>
      <c r="G483" s="17"/>
      <c r="H483" s="17"/>
    </row>
    <row r="484" spans="4:8">
      <c r="D484" s="17"/>
      <c r="E484" s="17"/>
      <c r="F484" s="17"/>
      <c r="G484" s="17"/>
      <c r="H484" s="17"/>
    </row>
    <row r="485" spans="4:8">
      <c r="D485" s="17"/>
      <c r="E485" s="17"/>
      <c r="F485" s="17"/>
      <c r="G485" s="17"/>
      <c r="H485" s="17"/>
    </row>
    <row r="486" spans="4:8">
      <c r="D486" s="17"/>
      <c r="E486" s="17"/>
      <c r="F486" s="17"/>
      <c r="G486" s="17"/>
      <c r="H486" s="17"/>
    </row>
    <row r="487" spans="4:8">
      <c r="D487" s="17"/>
      <c r="E487" s="17"/>
      <c r="F487" s="17"/>
      <c r="G487" s="17"/>
      <c r="H487" s="17"/>
    </row>
    <row r="488" spans="4:8">
      <c r="D488" s="17"/>
      <c r="E488" s="17"/>
      <c r="F488" s="17"/>
      <c r="G488" s="17"/>
      <c r="H488" s="17"/>
    </row>
    <row r="489" spans="4:8">
      <c r="D489" s="17"/>
      <c r="E489" s="17"/>
      <c r="F489" s="17"/>
      <c r="G489" s="17"/>
      <c r="H489" s="17"/>
    </row>
    <row r="490" spans="4:8">
      <c r="D490" s="17"/>
      <c r="E490" s="17"/>
      <c r="F490" s="17"/>
      <c r="G490" s="17"/>
      <c r="H490" s="17"/>
    </row>
    <row r="491" spans="4:8">
      <c r="D491" s="17"/>
      <c r="E491" s="17"/>
      <c r="F491" s="17"/>
      <c r="G491" s="17"/>
      <c r="H491" s="17"/>
    </row>
    <row r="492" spans="4:8">
      <c r="D492" s="17"/>
      <c r="E492" s="17"/>
      <c r="F492" s="17"/>
      <c r="G492" s="17"/>
      <c r="H492" s="17"/>
    </row>
    <row r="493" spans="4:8">
      <c r="D493" s="17"/>
      <c r="E493" s="17"/>
      <c r="F493" s="17"/>
      <c r="G493" s="17"/>
      <c r="H493" s="17"/>
    </row>
    <row r="494" spans="4:8">
      <c r="D494" s="17"/>
      <c r="E494" s="17"/>
      <c r="F494" s="17"/>
      <c r="G494" s="17"/>
      <c r="H494" s="17"/>
    </row>
    <row r="495" spans="4:8">
      <c r="D495" s="17"/>
      <c r="E495" s="17"/>
      <c r="F495" s="17"/>
      <c r="G495" s="17"/>
      <c r="H495" s="17"/>
    </row>
    <row r="496" spans="4:8">
      <c r="D496" s="17"/>
      <c r="E496" s="17"/>
      <c r="F496" s="17"/>
      <c r="G496" s="17"/>
      <c r="H496" s="17"/>
    </row>
    <row r="497" spans="4:8">
      <c r="D497" s="17"/>
      <c r="E497" s="17"/>
      <c r="F497" s="17"/>
      <c r="G497" s="17"/>
      <c r="H497" s="17"/>
    </row>
    <row r="498" spans="4:8">
      <c r="D498" s="17"/>
      <c r="E498" s="17"/>
      <c r="F498" s="17"/>
      <c r="G498" s="17"/>
      <c r="H498" s="17"/>
    </row>
    <row r="499" spans="4:8">
      <c r="D499" s="17"/>
      <c r="E499" s="17"/>
      <c r="F499" s="17"/>
      <c r="G499" s="17"/>
      <c r="H499" s="17"/>
    </row>
    <row r="500" spans="4:8">
      <c r="D500" s="17"/>
      <c r="E500" s="17"/>
      <c r="F500" s="17"/>
      <c r="G500" s="17"/>
      <c r="H500" s="17"/>
    </row>
    <row r="501" spans="4:8">
      <c r="D501" s="17"/>
      <c r="E501" s="17"/>
      <c r="F501" s="17"/>
      <c r="G501" s="17"/>
      <c r="H501" s="17"/>
    </row>
    <row r="502" spans="4:8">
      <c r="D502" s="17"/>
      <c r="E502" s="17"/>
      <c r="F502" s="17"/>
      <c r="G502" s="17"/>
      <c r="H502" s="17"/>
    </row>
    <row r="503" spans="4:8">
      <c r="D503" s="17"/>
      <c r="E503" s="17"/>
      <c r="F503" s="17"/>
      <c r="G503" s="17"/>
      <c r="H503" s="17"/>
    </row>
    <row r="504" spans="4:8">
      <c r="D504" s="17"/>
      <c r="E504" s="17"/>
      <c r="F504" s="17"/>
      <c r="G504" s="17"/>
      <c r="H504" s="17"/>
    </row>
    <row r="505" spans="4:8">
      <c r="D505" s="17"/>
      <c r="E505" s="17"/>
      <c r="F505" s="17"/>
      <c r="G505" s="17"/>
      <c r="H505" s="17"/>
    </row>
    <row r="506" spans="4:8">
      <c r="D506" s="17"/>
      <c r="E506" s="17"/>
      <c r="F506" s="17"/>
      <c r="G506" s="17"/>
      <c r="H506" s="17"/>
    </row>
    <row r="507" spans="4:8">
      <c r="D507" s="17"/>
      <c r="E507" s="17"/>
      <c r="F507" s="17"/>
      <c r="G507" s="17"/>
      <c r="H507" s="17"/>
    </row>
    <row r="508" spans="4:8">
      <c r="D508" s="17"/>
      <c r="E508" s="17"/>
      <c r="F508" s="17"/>
      <c r="G508" s="17"/>
      <c r="H508" s="17"/>
    </row>
    <row r="509" spans="4:8">
      <c r="D509" s="17"/>
      <c r="E509" s="17"/>
      <c r="F509" s="17"/>
      <c r="G509" s="17"/>
      <c r="H509" s="17"/>
    </row>
    <row r="510" spans="4:8">
      <c r="D510" s="17"/>
      <c r="E510" s="17"/>
      <c r="F510" s="17"/>
      <c r="G510" s="17"/>
      <c r="H510" s="17"/>
    </row>
    <row r="511" spans="4:8">
      <c r="D511" s="17"/>
      <c r="E511" s="17"/>
      <c r="F511" s="17"/>
      <c r="G511" s="17"/>
      <c r="H511" s="17"/>
    </row>
    <row r="512" spans="4:8">
      <c r="D512" s="17"/>
      <c r="E512" s="17"/>
      <c r="F512" s="17"/>
      <c r="G512" s="17"/>
      <c r="H512" s="17"/>
    </row>
    <row r="513" spans="4:8">
      <c r="D513" s="17"/>
      <c r="E513" s="17"/>
      <c r="F513" s="17"/>
      <c r="G513" s="17"/>
      <c r="H513" s="17"/>
    </row>
    <row r="514" spans="4:8">
      <c r="D514" s="17"/>
      <c r="E514" s="17"/>
      <c r="F514" s="17"/>
      <c r="G514" s="17"/>
      <c r="H514" s="17"/>
    </row>
    <row r="515" spans="4:8">
      <c r="D515" s="17"/>
      <c r="E515" s="17"/>
      <c r="F515" s="17"/>
      <c r="G515" s="17"/>
      <c r="H515" s="17"/>
    </row>
    <row r="516" spans="4:8">
      <c r="D516" s="17"/>
      <c r="E516" s="17"/>
      <c r="F516" s="17"/>
      <c r="G516" s="17"/>
      <c r="H516" s="17"/>
    </row>
    <row r="517" spans="4:8">
      <c r="D517" s="17"/>
      <c r="E517" s="17"/>
      <c r="F517" s="17"/>
      <c r="G517" s="17"/>
      <c r="H517" s="17"/>
    </row>
    <row r="518" spans="4:8">
      <c r="D518" s="17"/>
      <c r="E518" s="17"/>
      <c r="F518" s="17"/>
      <c r="G518" s="17"/>
      <c r="H518" s="17"/>
    </row>
    <row r="519" spans="4:8">
      <c r="D519" s="17"/>
      <c r="E519" s="17"/>
      <c r="F519" s="17"/>
      <c r="G519" s="17"/>
      <c r="H519" s="17"/>
    </row>
    <row r="520" spans="4:8">
      <c r="D520" s="17"/>
      <c r="E520" s="17"/>
      <c r="F520" s="17"/>
      <c r="G520" s="17"/>
      <c r="H520" s="17"/>
    </row>
    <row r="521" spans="4:8">
      <c r="D521" s="17"/>
      <c r="E521" s="17"/>
      <c r="F521" s="17"/>
      <c r="G521" s="17"/>
      <c r="H521" s="17"/>
    </row>
    <row r="522" spans="4:8">
      <c r="D522" s="17"/>
      <c r="E522" s="17"/>
      <c r="F522" s="17"/>
      <c r="G522" s="17"/>
      <c r="H522" s="17"/>
    </row>
    <row r="523" spans="4:8">
      <c r="D523" s="17"/>
      <c r="E523" s="17"/>
      <c r="F523" s="17"/>
      <c r="G523" s="17"/>
      <c r="H523" s="17"/>
    </row>
    <row r="524" spans="4:8">
      <c r="D524" s="17"/>
      <c r="E524" s="17"/>
      <c r="F524" s="17"/>
      <c r="G524" s="17"/>
      <c r="H524" s="17"/>
    </row>
    <row r="525" spans="4:8">
      <c r="D525" s="17"/>
      <c r="E525" s="17"/>
      <c r="F525" s="17"/>
      <c r="G525" s="17"/>
      <c r="H525" s="17"/>
    </row>
    <row r="526" spans="4:8">
      <c r="D526" s="17"/>
      <c r="E526" s="17"/>
      <c r="F526" s="17"/>
      <c r="G526" s="17"/>
      <c r="H526" s="17"/>
    </row>
    <row r="527" spans="4:8">
      <c r="D527" s="17"/>
      <c r="E527" s="17"/>
      <c r="F527" s="17"/>
      <c r="G527" s="17"/>
      <c r="H527" s="17"/>
    </row>
    <row r="528" spans="4:8">
      <c r="D528" s="17"/>
      <c r="E528" s="17"/>
      <c r="F528" s="17"/>
      <c r="G528" s="17"/>
      <c r="H528" s="17"/>
    </row>
    <row r="529" spans="4:8">
      <c r="D529" s="17"/>
      <c r="E529" s="17"/>
      <c r="F529" s="17"/>
      <c r="G529" s="17"/>
      <c r="H529" s="17"/>
    </row>
    <row r="530" spans="4:8">
      <c r="D530" s="17"/>
      <c r="E530" s="17"/>
      <c r="F530" s="17"/>
      <c r="G530" s="17"/>
      <c r="H530" s="17"/>
    </row>
    <row r="531" spans="4:8">
      <c r="D531" s="17"/>
      <c r="E531" s="17"/>
      <c r="F531" s="17"/>
      <c r="G531" s="17"/>
      <c r="H531" s="17"/>
    </row>
    <row r="532" spans="4:8">
      <c r="D532" s="17"/>
      <c r="E532" s="17"/>
      <c r="F532" s="17"/>
      <c r="G532" s="17"/>
      <c r="H532" s="17"/>
    </row>
    <row r="533" spans="4:8">
      <c r="D533" s="17"/>
      <c r="E533" s="17"/>
      <c r="F533" s="17"/>
      <c r="G533" s="17"/>
      <c r="H533" s="17"/>
    </row>
    <row r="534" spans="4:8">
      <c r="D534" s="17"/>
      <c r="E534" s="17"/>
      <c r="F534" s="17"/>
      <c r="G534" s="17"/>
      <c r="H534" s="17"/>
    </row>
    <row r="535" spans="4:8">
      <c r="D535" s="17"/>
      <c r="E535" s="17"/>
      <c r="F535" s="17"/>
      <c r="G535" s="17"/>
      <c r="H535" s="17"/>
    </row>
    <row r="536" spans="4:8">
      <c r="D536" s="17"/>
      <c r="E536" s="17"/>
      <c r="F536" s="17"/>
      <c r="G536" s="17"/>
      <c r="H536" s="17"/>
    </row>
    <row r="537" spans="4:8">
      <c r="D537" s="17"/>
      <c r="E537" s="17"/>
      <c r="F537" s="17"/>
      <c r="G537" s="17"/>
      <c r="H537" s="17"/>
    </row>
    <row r="538" spans="4:8">
      <c r="D538" s="17"/>
      <c r="E538" s="17"/>
      <c r="F538" s="17"/>
      <c r="G538" s="17"/>
      <c r="H538" s="17"/>
    </row>
    <row r="539" spans="4:8">
      <c r="D539" s="17"/>
      <c r="E539" s="17"/>
      <c r="F539" s="17"/>
      <c r="G539" s="17"/>
      <c r="H539" s="17"/>
    </row>
    <row r="540" spans="4:8">
      <c r="D540" s="17"/>
      <c r="E540" s="17"/>
      <c r="F540" s="17"/>
      <c r="G540" s="17"/>
      <c r="H540" s="17"/>
    </row>
    <row r="541" spans="4:8">
      <c r="D541" s="17"/>
      <c r="E541" s="17"/>
      <c r="F541" s="17"/>
      <c r="G541" s="17"/>
      <c r="H541" s="17"/>
    </row>
    <row r="542" spans="4:8">
      <c r="D542" s="17"/>
      <c r="E542" s="17"/>
      <c r="F542" s="17"/>
      <c r="G542" s="17"/>
      <c r="H542" s="17"/>
    </row>
    <row r="543" spans="4:8">
      <c r="D543" s="17"/>
      <c r="E543" s="17"/>
      <c r="F543" s="17"/>
      <c r="G543" s="17"/>
      <c r="H543" s="17"/>
    </row>
    <row r="544" spans="4:8">
      <c r="D544" s="17"/>
      <c r="E544" s="17"/>
      <c r="F544" s="17"/>
      <c r="G544" s="17"/>
      <c r="H544" s="17"/>
    </row>
    <row r="545" spans="4:8">
      <c r="D545" s="17"/>
      <c r="E545" s="17"/>
      <c r="F545" s="17"/>
      <c r="G545" s="17"/>
      <c r="H545" s="17"/>
    </row>
    <row r="546" spans="4:8">
      <c r="D546" s="17"/>
      <c r="E546" s="17"/>
      <c r="F546" s="17"/>
      <c r="G546" s="17"/>
      <c r="H546" s="17"/>
    </row>
    <row r="547" spans="4:8">
      <c r="D547" s="17"/>
      <c r="E547" s="17"/>
      <c r="F547" s="17"/>
      <c r="G547" s="17"/>
      <c r="H547" s="17"/>
    </row>
    <row r="548" spans="4:8">
      <c r="D548" s="17"/>
      <c r="E548" s="17"/>
      <c r="F548" s="17"/>
      <c r="G548" s="17"/>
      <c r="H548" s="17"/>
    </row>
    <row r="549" spans="4:8">
      <c r="D549" s="17"/>
      <c r="E549" s="17"/>
      <c r="F549" s="17"/>
      <c r="G549" s="17"/>
      <c r="H549" s="17"/>
    </row>
    <row r="550" spans="4:8">
      <c r="D550" s="17"/>
      <c r="E550" s="17"/>
      <c r="F550" s="17"/>
      <c r="G550" s="17"/>
      <c r="H550" s="17"/>
    </row>
    <row r="551" spans="4:8">
      <c r="D551" s="17"/>
      <c r="E551" s="17"/>
      <c r="F551" s="17"/>
      <c r="G551" s="17"/>
      <c r="H551" s="17"/>
    </row>
    <row r="552" spans="4:8">
      <c r="D552" s="17"/>
      <c r="E552" s="17"/>
      <c r="F552" s="17"/>
      <c r="G552" s="17"/>
      <c r="H552" s="17"/>
    </row>
    <row r="553" spans="4:8">
      <c r="D553" s="17"/>
      <c r="E553" s="17"/>
      <c r="F553" s="17"/>
      <c r="G553" s="17"/>
      <c r="H553" s="17"/>
    </row>
    <row r="554" spans="4:8">
      <c r="D554" s="17"/>
      <c r="E554" s="17"/>
      <c r="F554" s="17"/>
      <c r="G554" s="17"/>
      <c r="H554" s="17"/>
    </row>
    <row r="555" spans="4:8">
      <c r="D555" s="17"/>
      <c r="E555" s="17"/>
      <c r="F555" s="17"/>
      <c r="G555" s="17"/>
      <c r="H555" s="17"/>
    </row>
    <row r="556" spans="4:8">
      <c r="D556" s="17"/>
      <c r="E556" s="17"/>
      <c r="F556" s="17"/>
      <c r="G556" s="17"/>
      <c r="H556" s="17"/>
    </row>
    <row r="557" spans="4:8">
      <c r="D557" s="17"/>
      <c r="E557" s="17"/>
      <c r="F557" s="17"/>
      <c r="G557" s="17"/>
      <c r="H557" s="17"/>
    </row>
    <row r="558" spans="4:8">
      <c r="D558" s="17"/>
      <c r="E558" s="17"/>
      <c r="F558" s="17"/>
      <c r="G558" s="17"/>
      <c r="H558" s="17"/>
    </row>
    <row r="559" spans="4:8">
      <c r="D559" s="17"/>
      <c r="E559" s="17"/>
      <c r="F559" s="17"/>
      <c r="G559" s="17"/>
      <c r="H559" s="17"/>
    </row>
    <row r="560" spans="4:8">
      <c r="D560" s="17"/>
      <c r="E560" s="17"/>
      <c r="F560" s="17"/>
      <c r="G560" s="17"/>
      <c r="H560" s="17"/>
    </row>
    <row r="561" spans="4:8">
      <c r="D561" s="17"/>
      <c r="E561" s="17"/>
      <c r="F561" s="17"/>
      <c r="G561" s="17"/>
      <c r="H561" s="17"/>
    </row>
    <row r="562" spans="4:8">
      <c r="D562" s="17"/>
      <c r="E562" s="17"/>
      <c r="F562" s="17"/>
      <c r="G562" s="17"/>
      <c r="H562" s="17"/>
    </row>
    <row r="563" spans="4:8">
      <c r="D563" s="17"/>
      <c r="E563" s="17"/>
      <c r="F563" s="17"/>
      <c r="G563" s="17"/>
      <c r="H563" s="17"/>
    </row>
    <row r="564" spans="4:8">
      <c r="D564" s="17"/>
      <c r="E564" s="17"/>
      <c r="F564" s="17"/>
      <c r="G564" s="17"/>
      <c r="H564" s="17"/>
    </row>
    <row r="565" spans="4:8">
      <c r="D565" s="17"/>
      <c r="E565" s="17"/>
      <c r="F565" s="17"/>
      <c r="G565" s="17"/>
      <c r="H565" s="17"/>
    </row>
    <row r="566" spans="4:8">
      <c r="D566" s="17"/>
      <c r="E566" s="17"/>
      <c r="F566" s="17"/>
      <c r="G566" s="17"/>
      <c r="H566" s="17"/>
    </row>
    <row r="567" spans="4:8">
      <c r="D567" s="17"/>
      <c r="E567" s="17"/>
      <c r="F567" s="17"/>
      <c r="G567" s="17"/>
      <c r="H567" s="17"/>
    </row>
    <row r="568" spans="4:8">
      <c r="D568" s="17"/>
      <c r="E568" s="17"/>
      <c r="F568" s="17"/>
      <c r="G568" s="17"/>
      <c r="H568" s="17"/>
    </row>
    <row r="569" spans="4:8">
      <c r="D569" s="17"/>
      <c r="E569" s="17"/>
      <c r="F569" s="17"/>
      <c r="G569" s="17"/>
      <c r="H569" s="17"/>
    </row>
    <row r="570" spans="4:8">
      <c r="D570" s="17"/>
      <c r="E570" s="17"/>
      <c r="F570" s="17"/>
      <c r="G570" s="17"/>
      <c r="H570" s="17"/>
    </row>
    <row r="571" spans="4:8">
      <c r="D571" s="17"/>
      <c r="E571" s="17"/>
      <c r="F571" s="17"/>
      <c r="G571" s="17"/>
      <c r="H571" s="17"/>
    </row>
    <row r="572" spans="4:8">
      <c r="D572" s="17"/>
      <c r="E572" s="17"/>
      <c r="F572" s="17"/>
      <c r="G572" s="17"/>
      <c r="H572" s="17"/>
    </row>
    <row r="573" spans="4:8">
      <c r="D573" s="17"/>
      <c r="E573" s="17"/>
      <c r="F573" s="17"/>
      <c r="G573" s="17"/>
      <c r="H573" s="17"/>
    </row>
    <row r="574" spans="4:8">
      <c r="D574" s="17"/>
      <c r="E574" s="17"/>
      <c r="F574" s="17"/>
      <c r="G574" s="17"/>
      <c r="H574" s="17"/>
    </row>
    <row r="575" spans="4:8">
      <c r="D575" s="17"/>
      <c r="E575" s="17"/>
      <c r="F575" s="17"/>
      <c r="G575" s="17"/>
      <c r="H575" s="17"/>
    </row>
    <row r="576" spans="4:8">
      <c r="D576" s="17"/>
      <c r="E576" s="17"/>
      <c r="F576" s="17"/>
      <c r="G576" s="17"/>
      <c r="H576" s="17"/>
    </row>
    <row r="577" spans="4:8">
      <c r="D577" s="17"/>
      <c r="E577" s="17"/>
      <c r="F577" s="17"/>
      <c r="G577" s="17"/>
      <c r="H577" s="17"/>
    </row>
    <row r="578" spans="4:8">
      <c r="D578" s="17"/>
      <c r="E578" s="17"/>
      <c r="F578" s="17"/>
      <c r="G578" s="17"/>
      <c r="H578" s="17"/>
    </row>
    <row r="579" spans="4:8">
      <c r="D579" s="17"/>
      <c r="E579" s="17"/>
      <c r="F579" s="17"/>
      <c r="G579" s="17"/>
      <c r="H579" s="17"/>
    </row>
    <row r="580" spans="4:8">
      <c r="D580" s="17"/>
      <c r="E580" s="17"/>
      <c r="F580" s="17"/>
      <c r="G580" s="17"/>
      <c r="H580" s="17"/>
    </row>
    <row r="581" spans="4:8">
      <c r="D581" s="17"/>
      <c r="E581" s="17"/>
      <c r="F581" s="17"/>
      <c r="G581" s="17"/>
      <c r="H581" s="17"/>
    </row>
    <row r="582" spans="4:8">
      <c r="D582" s="17"/>
      <c r="E582" s="17"/>
      <c r="F582" s="17"/>
      <c r="G582" s="17"/>
      <c r="H582" s="17"/>
    </row>
    <row r="583" spans="4:8">
      <c r="D583" s="17"/>
      <c r="E583" s="17"/>
      <c r="F583" s="17"/>
      <c r="G583" s="17"/>
      <c r="H583" s="17"/>
    </row>
    <row r="584" spans="4:8">
      <c r="D584" s="17"/>
      <c r="E584" s="17"/>
      <c r="F584" s="17"/>
      <c r="G584" s="17"/>
      <c r="H584" s="17"/>
    </row>
    <row r="585" spans="4:8">
      <c r="D585" s="17"/>
      <c r="E585" s="17"/>
      <c r="F585" s="17"/>
      <c r="G585" s="17"/>
      <c r="H585" s="17"/>
    </row>
    <row r="586" spans="4:8">
      <c r="D586" s="17"/>
      <c r="E586" s="17"/>
      <c r="F586" s="17"/>
      <c r="G586" s="17"/>
      <c r="H586" s="17"/>
    </row>
    <row r="587" spans="4:8">
      <c r="D587" s="17"/>
      <c r="E587" s="17"/>
      <c r="F587" s="17"/>
      <c r="G587" s="17"/>
      <c r="H587" s="17"/>
    </row>
    <row r="588" spans="4:8">
      <c r="D588" s="17"/>
      <c r="E588" s="17"/>
      <c r="F588" s="17"/>
      <c r="G588" s="17"/>
      <c r="H588" s="17"/>
    </row>
    <row r="589" spans="4:8">
      <c r="D589" s="17"/>
      <c r="E589" s="17"/>
      <c r="F589" s="17"/>
      <c r="G589" s="17"/>
      <c r="H589" s="17"/>
    </row>
    <row r="590" spans="4:8">
      <c r="D590" s="17"/>
      <c r="E590" s="17"/>
      <c r="F590" s="17"/>
      <c r="G590" s="17"/>
      <c r="H590" s="17"/>
    </row>
    <row r="591" spans="4:8">
      <c r="D591" s="17"/>
      <c r="E591" s="17"/>
      <c r="F591" s="17"/>
      <c r="G591" s="17"/>
      <c r="H591" s="17"/>
    </row>
    <row r="592" spans="4:8">
      <c r="D592" s="17"/>
      <c r="E592" s="17"/>
      <c r="F592" s="17"/>
      <c r="G592" s="17"/>
      <c r="H592" s="17"/>
    </row>
    <row r="593" spans="4:8">
      <c r="D593" s="17"/>
      <c r="E593" s="17"/>
      <c r="F593" s="17"/>
      <c r="G593" s="17"/>
      <c r="H593" s="17"/>
    </row>
    <row r="594" spans="4:8">
      <c r="D594" s="17"/>
      <c r="E594" s="17"/>
      <c r="F594" s="17"/>
      <c r="G594" s="17"/>
      <c r="H594" s="17"/>
    </row>
    <row r="595" spans="4:8">
      <c r="D595" s="17"/>
      <c r="E595" s="17"/>
      <c r="F595" s="17"/>
      <c r="G595" s="17"/>
      <c r="H595" s="17"/>
    </row>
    <row r="596" spans="4:8">
      <c r="D596" s="17"/>
      <c r="E596" s="17"/>
      <c r="F596" s="17"/>
      <c r="G596" s="17"/>
      <c r="H596" s="17"/>
    </row>
    <row r="597" spans="4:8">
      <c r="D597" s="17"/>
      <c r="E597" s="17"/>
      <c r="F597" s="17"/>
      <c r="G597" s="17"/>
      <c r="H597" s="17"/>
    </row>
    <row r="598" spans="4:8">
      <c r="D598" s="17"/>
      <c r="E598" s="17"/>
      <c r="F598" s="17"/>
      <c r="G598" s="17"/>
      <c r="H598" s="17"/>
    </row>
    <row r="599" spans="4:8">
      <c r="D599" s="17"/>
      <c r="E599" s="17"/>
      <c r="F599" s="17"/>
      <c r="G599" s="17"/>
      <c r="H599" s="17"/>
    </row>
    <row r="600" spans="4:8">
      <c r="D600" s="17"/>
      <c r="E600" s="17"/>
      <c r="F600" s="17"/>
      <c r="G600" s="17"/>
      <c r="H600" s="17"/>
    </row>
    <row r="601" spans="4:8">
      <c r="D601" s="17"/>
      <c r="E601" s="17"/>
      <c r="F601" s="17"/>
      <c r="G601" s="17"/>
      <c r="H601" s="17"/>
    </row>
    <row r="602" spans="4:8">
      <c r="E602" s="53"/>
      <c r="G602" s="53"/>
    </row>
    <row r="603" spans="4:8">
      <c r="E603" s="53"/>
      <c r="G603" s="53"/>
    </row>
    <row r="604" spans="4:8">
      <c r="E604" s="53"/>
      <c r="G604" s="53"/>
    </row>
    <row r="605" spans="4:8">
      <c r="E605" s="53"/>
      <c r="G605" s="53"/>
    </row>
    <row r="606" spans="4:8">
      <c r="E606" s="53"/>
      <c r="G606" s="53"/>
    </row>
    <row r="607" spans="4:8">
      <c r="E607" s="53"/>
      <c r="G607" s="53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34"/>
  <sheetViews>
    <sheetView rightToLeft="1" topLeftCell="A10" workbookViewId="0">
      <selection activeCell="J21" sqref="J21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2.7109375" style="14" customWidth="1"/>
    <col min="4" max="4" width="10.7109375" style="14" customWidth="1"/>
    <col min="5" max="5" width="7.140625" style="17" customWidth="1"/>
    <col min="6" max="6" width="6" style="17" customWidth="1"/>
    <col min="7" max="7" width="7.85546875" style="17" customWidth="1"/>
    <col min="8" max="8" width="8.140625" style="17" customWidth="1"/>
    <col min="9" max="9" width="6.28515625" style="17" customWidth="1"/>
    <col min="10" max="10" width="8" style="17" customWidth="1"/>
    <col min="11" max="11" width="8.7109375" style="17" customWidth="1"/>
    <col min="12" max="12" width="10" style="17" customWidth="1"/>
    <col min="13" max="13" width="9.5703125" style="17" customWidth="1"/>
    <col min="14" max="14" width="6.140625" style="17" customWidth="1"/>
    <col min="15" max="16" width="5.7109375" style="17" customWidth="1"/>
    <col min="17" max="17" width="6.85546875" style="17" customWidth="1"/>
    <col min="18" max="18" width="6.42578125" style="14" customWidth="1"/>
    <col min="19" max="19" width="6.7109375" style="14" customWidth="1"/>
    <col min="20" max="20" width="7.28515625" style="14" customWidth="1"/>
    <col min="21" max="32" width="5.7109375" style="14" customWidth="1"/>
    <col min="33" max="16384" width="9.140625" style="14"/>
  </cols>
  <sheetData>
    <row r="1" spans="2:17">
      <c r="B1" s="2" t="s">
        <v>0</v>
      </c>
      <c r="C1" t="s">
        <v>195</v>
      </c>
    </row>
    <row r="2" spans="2:17">
      <c r="B2" s="2" t="s">
        <v>1</v>
      </c>
    </row>
    <row r="3" spans="2:17">
      <c r="B3" s="2" t="s">
        <v>2</v>
      </c>
      <c r="C3" t="s">
        <v>196</v>
      </c>
    </row>
    <row r="4" spans="2:17">
      <c r="B4" s="2" t="s">
        <v>3</v>
      </c>
    </row>
    <row r="5" spans="2:17">
      <c r="B5" s="2"/>
    </row>
    <row r="7" spans="2:17" ht="26.25" customHeight="1">
      <c r="B7" s="110" t="s">
        <v>167</v>
      </c>
      <c r="C7" s="111"/>
      <c r="D7" s="111"/>
    </row>
    <row r="8" spans="2:17" s="17" customFormat="1" ht="47.25">
      <c r="B8" s="48" t="s">
        <v>94</v>
      </c>
      <c r="C8" s="54" t="s">
        <v>168</v>
      </c>
      <c r="D8" s="55" t="s">
        <v>169</v>
      </c>
    </row>
    <row r="9" spans="2:17" s="17" customFormat="1">
      <c r="B9" s="18"/>
      <c r="C9" s="29" t="s">
        <v>183</v>
      </c>
      <c r="D9" s="43" t="s">
        <v>72</v>
      </c>
    </row>
    <row r="10" spans="2:17" s="21" customFormat="1" ht="18" customHeight="1">
      <c r="B10" s="20"/>
      <c r="C10" s="6" t="s">
        <v>8</v>
      </c>
      <c r="D10" s="32" t="s">
        <v>9</v>
      </c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</row>
    <row r="11" spans="2:17" s="21" customFormat="1" ht="18" customHeight="1">
      <c r="B11" s="22" t="s">
        <v>170</v>
      </c>
      <c r="C11" s="73">
        <f>C12+C26</f>
        <v>288950.79697199998</v>
      </c>
      <c r="D11" s="32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</row>
    <row r="12" spans="2:17">
      <c r="B12" s="77" t="s">
        <v>203</v>
      </c>
      <c r="C12" s="81">
        <f>SUM(C13:C25)</f>
        <v>213079.99675599998</v>
      </c>
    </row>
    <row r="13" spans="2:17">
      <c r="B13" s="82" t="s">
        <v>3608</v>
      </c>
      <c r="C13" s="83">
        <v>8580.8659840000018</v>
      </c>
      <c r="D13" s="84">
        <v>45959</v>
      </c>
    </row>
    <row r="14" spans="2:17">
      <c r="B14" s="82" t="s">
        <v>3609</v>
      </c>
      <c r="C14" s="83">
        <v>8399.7819999999992</v>
      </c>
      <c r="D14" s="84">
        <v>44961</v>
      </c>
    </row>
    <row r="15" spans="2:17">
      <c r="B15" s="82" t="s">
        <v>3610</v>
      </c>
      <c r="C15" s="83">
        <v>3675.4153599999995</v>
      </c>
      <c r="D15" s="84">
        <v>46760</v>
      </c>
    </row>
    <row r="16" spans="2:17">
      <c r="B16" s="82" t="s">
        <v>3611</v>
      </c>
      <c r="C16" s="83">
        <v>5765.8215599999994</v>
      </c>
      <c r="D16" s="84">
        <v>45347</v>
      </c>
    </row>
    <row r="17" spans="2:4">
      <c r="B17" s="82" t="s">
        <v>3612</v>
      </c>
      <c r="C17" s="83">
        <v>15227.591</v>
      </c>
      <c r="D17" s="84">
        <v>44854</v>
      </c>
    </row>
    <row r="18" spans="2:4">
      <c r="B18" s="82" t="s">
        <v>3613</v>
      </c>
      <c r="C18" s="83">
        <v>7392.7450279999994</v>
      </c>
      <c r="D18" s="84">
        <v>45307</v>
      </c>
    </row>
    <row r="19" spans="2:4">
      <c r="B19" s="82" t="s">
        <v>3614</v>
      </c>
      <c r="C19" s="83">
        <v>29861.708999999999</v>
      </c>
      <c r="D19" s="84">
        <v>44926</v>
      </c>
    </row>
    <row r="20" spans="2:4">
      <c r="B20" s="82" t="s">
        <v>3615</v>
      </c>
      <c r="C20" s="83">
        <v>4134.6400000000003</v>
      </c>
      <c r="D20" s="84">
        <v>44926</v>
      </c>
    </row>
    <row r="21" spans="2:4">
      <c r="B21" s="82" t="s">
        <v>3616</v>
      </c>
      <c r="C21" s="83">
        <v>16007.036823999999</v>
      </c>
      <c r="D21" s="84">
        <v>46197</v>
      </c>
    </row>
    <row r="22" spans="2:4">
      <c r="B22" s="82" t="s">
        <v>3617</v>
      </c>
      <c r="C22" s="83">
        <v>40540.821000000004</v>
      </c>
      <c r="D22" s="84">
        <v>46196</v>
      </c>
    </row>
    <row r="23" spans="2:4">
      <c r="B23" s="82" t="s">
        <v>3618</v>
      </c>
      <c r="C23" s="83">
        <v>15244.8</v>
      </c>
      <c r="D23" s="84">
        <v>47331</v>
      </c>
    </row>
    <row r="24" spans="2:4">
      <c r="B24" s="82" t="s">
        <v>3619</v>
      </c>
      <c r="C24" s="83">
        <v>12386.4</v>
      </c>
      <c r="D24" s="84">
        <v>46386</v>
      </c>
    </row>
    <row r="25" spans="2:4">
      <c r="B25" s="82" t="s">
        <v>3620</v>
      </c>
      <c r="C25" s="83">
        <v>45862.368999999999</v>
      </c>
      <c r="D25" s="84">
        <v>46204</v>
      </c>
    </row>
    <row r="26" spans="2:4">
      <c r="B26" s="77" t="s">
        <v>262</v>
      </c>
      <c r="C26" s="81">
        <f>SUM(C27:C43)</f>
        <v>75870.800216000003</v>
      </c>
      <c r="D26" s="85"/>
    </row>
    <row r="27" spans="2:4">
      <c r="B27" s="82" t="s">
        <v>3621</v>
      </c>
      <c r="C27" s="83">
        <v>1747.0223200000003</v>
      </c>
      <c r="D27" s="84">
        <v>45503</v>
      </c>
    </row>
    <row r="28" spans="2:4">
      <c r="B28" s="82" t="s">
        <v>3622</v>
      </c>
      <c r="C28" s="83">
        <v>8734</v>
      </c>
      <c r="D28" s="84">
        <v>44926</v>
      </c>
    </row>
    <row r="29" spans="2:4">
      <c r="B29" s="82" t="s">
        <v>3623</v>
      </c>
      <c r="C29" s="83">
        <v>12737.433752000001</v>
      </c>
      <c r="D29" s="84">
        <v>44926</v>
      </c>
    </row>
    <row r="30" spans="2:4">
      <c r="B30" s="82" t="s">
        <v>3624</v>
      </c>
      <c r="C30" s="83">
        <v>15838.696119999999</v>
      </c>
      <c r="D30" s="84">
        <v>44926</v>
      </c>
    </row>
    <row r="31" spans="2:4">
      <c r="B31" s="82" t="s">
        <v>3625</v>
      </c>
      <c r="C31" s="83">
        <v>2699.6031759999996</v>
      </c>
      <c r="D31" s="84">
        <v>44926</v>
      </c>
    </row>
    <row r="32" spans="2:4">
      <c r="B32" s="82" t="s">
        <v>3626</v>
      </c>
      <c r="C32" s="83">
        <v>51.197119999999906</v>
      </c>
      <c r="D32" s="84">
        <v>44977</v>
      </c>
    </row>
    <row r="33" spans="2:4">
      <c r="B33" s="82" t="s">
        <v>3627</v>
      </c>
      <c r="C33" s="83">
        <v>12704</v>
      </c>
      <c r="D33" s="84">
        <v>45658</v>
      </c>
    </row>
    <row r="34" spans="2:4">
      <c r="B34" s="82" t="s">
        <v>3628</v>
      </c>
      <c r="C34" s="83">
        <v>21358.847728000004</v>
      </c>
      <c r="D34" s="84">
        <v>45748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2.7109375" style="14" customWidth="1"/>
    <col min="14" max="16" width="10.7109375" style="14" customWidth="1"/>
    <col min="17" max="17" width="7.5703125" style="14" customWidth="1"/>
    <col min="18" max="18" width="6.7109375" style="14" customWidth="1"/>
    <col min="19" max="19" width="7.7109375" style="14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18">
      <c r="B1" s="2" t="s">
        <v>0</v>
      </c>
      <c r="C1" t="s">
        <v>195</v>
      </c>
    </row>
    <row r="2" spans="2:18">
      <c r="B2" s="2" t="s">
        <v>1</v>
      </c>
    </row>
    <row r="3" spans="2:18">
      <c r="B3" s="2" t="s">
        <v>2</v>
      </c>
      <c r="C3" t="s">
        <v>196</v>
      </c>
    </row>
    <row r="4" spans="2:18">
      <c r="B4" s="2" t="s">
        <v>3</v>
      </c>
    </row>
    <row r="5" spans="2:18">
      <c r="B5" s="2"/>
    </row>
    <row r="7" spans="2:18" ht="26.25" customHeight="1">
      <c r="B7" s="110" t="s">
        <v>171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2"/>
    </row>
    <row r="8" spans="2:18" s="17" customFormat="1" ht="63">
      <c r="B8" s="4" t="s">
        <v>94</v>
      </c>
      <c r="C8" s="26" t="s">
        <v>47</v>
      </c>
      <c r="D8" s="26" t="s">
        <v>82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172</v>
      </c>
      <c r="L8" s="26" t="s">
        <v>188</v>
      </c>
      <c r="M8" s="26" t="s">
        <v>173</v>
      </c>
      <c r="N8" s="26" t="s">
        <v>71</v>
      </c>
      <c r="O8" s="26" t="s">
        <v>55</v>
      </c>
      <c r="P8" s="34" t="s">
        <v>181</v>
      </c>
      <c r="R8" s="14"/>
    </row>
    <row r="9" spans="2:18" s="17" customFormat="1" ht="17.2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 t="s">
        <v>6</v>
      </c>
      <c r="N9" s="29" t="s">
        <v>7</v>
      </c>
      <c r="O9" s="29" t="s">
        <v>7</v>
      </c>
      <c r="P9" s="30" t="s">
        <v>7</v>
      </c>
    </row>
    <row r="10" spans="2:1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32" t="s">
        <v>61</v>
      </c>
      <c r="J10" s="32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32" t="s">
        <v>76</v>
      </c>
      <c r="P10" s="32" t="s">
        <v>77</v>
      </c>
      <c r="Q10" s="33"/>
    </row>
    <row r="11" spans="2:18" s="21" customFormat="1" ht="18" customHeight="1">
      <c r="B11" s="22" t="s">
        <v>174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73">
        <v>0</v>
      </c>
      <c r="N11" s="6"/>
      <c r="O11" s="74">
        <v>0</v>
      </c>
      <c r="P11" s="74">
        <v>0</v>
      </c>
      <c r="Q11" s="33"/>
    </row>
    <row r="12" spans="2:18">
      <c r="B12" s="77" t="s">
        <v>203</v>
      </c>
      <c r="D12" s="14"/>
      <c r="H12" s="79">
        <v>0</v>
      </c>
      <c r="L12" s="79">
        <v>0</v>
      </c>
      <c r="M12" s="79">
        <v>0</v>
      </c>
      <c r="O12" s="78">
        <v>0</v>
      </c>
      <c r="P12" s="78">
        <v>0</v>
      </c>
    </row>
    <row r="13" spans="2:18">
      <c r="B13" s="77" t="s">
        <v>402</v>
      </c>
      <c r="D13" s="14"/>
      <c r="H13" s="79">
        <v>0</v>
      </c>
      <c r="L13" s="79">
        <v>0</v>
      </c>
      <c r="M13" s="79">
        <v>0</v>
      </c>
      <c r="O13" s="78">
        <v>0</v>
      </c>
      <c r="P13" s="78">
        <v>0</v>
      </c>
    </row>
    <row r="14" spans="2:18">
      <c r="B14" t="s">
        <v>217</v>
      </c>
      <c r="C14" t="s">
        <v>217</v>
      </c>
      <c r="D14" t="s">
        <v>217</v>
      </c>
      <c r="E14" t="s">
        <v>217</v>
      </c>
      <c r="H14" s="75">
        <v>0</v>
      </c>
      <c r="I14" t="s">
        <v>217</v>
      </c>
      <c r="J14" s="76">
        <v>0</v>
      </c>
      <c r="K14" s="76">
        <v>0</v>
      </c>
      <c r="L14" s="75">
        <v>0</v>
      </c>
      <c r="M14" s="75">
        <v>0</v>
      </c>
      <c r="N14" s="76">
        <v>0</v>
      </c>
      <c r="O14" s="76">
        <v>0</v>
      </c>
      <c r="P14" s="76">
        <v>0</v>
      </c>
    </row>
    <row r="15" spans="2:18">
      <c r="B15" s="77" t="s">
        <v>293</v>
      </c>
      <c r="D15" s="14"/>
      <c r="H15" s="79">
        <v>0</v>
      </c>
      <c r="L15" s="79">
        <v>0</v>
      </c>
      <c r="M15" s="79">
        <v>0</v>
      </c>
      <c r="O15" s="78">
        <v>0</v>
      </c>
      <c r="P15" s="78">
        <v>0</v>
      </c>
    </row>
    <row r="16" spans="2:18">
      <c r="B16" t="s">
        <v>217</v>
      </c>
      <c r="C16" t="s">
        <v>217</v>
      </c>
      <c r="D16" t="s">
        <v>217</v>
      </c>
      <c r="E16" t="s">
        <v>217</v>
      </c>
      <c r="H16" s="75">
        <v>0</v>
      </c>
      <c r="I16" t="s">
        <v>217</v>
      </c>
      <c r="J16" s="76">
        <v>0</v>
      </c>
      <c r="K16" s="76">
        <v>0</v>
      </c>
      <c r="L16" s="75">
        <v>0</v>
      </c>
      <c r="M16" s="75">
        <v>0</v>
      </c>
      <c r="N16" s="76">
        <v>0</v>
      </c>
      <c r="O16" s="76">
        <v>0</v>
      </c>
      <c r="P16" s="76">
        <v>0</v>
      </c>
    </row>
    <row r="17" spans="2:16">
      <c r="B17" s="77" t="s">
        <v>403</v>
      </c>
      <c r="D17" s="14"/>
      <c r="H17" s="79">
        <v>0</v>
      </c>
      <c r="L17" s="79">
        <v>0</v>
      </c>
      <c r="M17" s="79">
        <v>0</v>
      </c>
      <c r="O17" s="78">
        <v>0</v>
      </c>
      <c r="P17" s="78">
        <v>0</v>
      </c>
    </row>
    <row r="18" spans="2:16">
      <c r="B18" t="s">
        <v>217</v>
      </c>
      <c r="C18" t="s">
        <v>217</v>
      </c>
      <c r="D18" t="s">
        <v>217</v>
      </c>
      <c r="E18" t="s">
        <v>217</v>
      </c>
      <c r="H18" s="75">
        <v>0</v>
      </c>
      <c r="I18" t="s">
        <v>217</v>
      </c>
      <c r="J18" s="76">
        <v>0</v>
      </c>
      <c r="K18" s="76">
        <v>0</v>
      </c>
      <c r="L18" s="75">
        <v>0</v>
      </c>
      <c r="M18" s="75">
        <v>0</v>
      </c>
      <c r="N18" s="76">
        <v>0</v>
      </c>
      <c r="O18" s="76">
        <v>0</v>
      </c>
      <c r="P18" s="76">
        <v>0</v>
      </c>
    </row>
    <row r="19" spans="2:16">
      <c r="B19" s="77" t="s">
        <v>1714</v>
      </c>
      <c r="D19" s="14"/>
      <c r="H19" s="79">
        <v>0</v>
      </c>
      <c r="L19" s="79">
        <v>0</v>
      </c>
      <c r="M19" s="79">
        <v>0</v>
      </c>
      <c r="O19" s="78">
        <v>0</v>
      </c>
      <c r="P19" s="78">
        <v>0</v>
      </c>
    </row>
    <row r="20" spans="2:16">
      <c r="B20" t="s">
        <v>217</v>
      </c>
      <c r="C20" t="s">
        <v>217</v>
      </c>
      <c r="D20" t="s">
        <v>217</v>
      </c>
      <c r="E20" t="s">
        <v>217</v>
      </c>
      <c r="H20" s="75">
        <v>0</v>
      </c>
      <c r="I20" t="s">
        <v>217</v>
      </c>
      <c r="J20" s="76">
        <v>0</v>
      </c>
      <c r="K20" s="76">
        <v>0</v>
      </c>
      <c r="L20" s="75">
        <v>0</v>
      </c>
      <c r="M20" s="75">
        <v>0</v>
      </c>
      <c r="N20" s="76">
        <v>0</v>
      </c>
      <c r="O20" s="76">
        <v>0</v>
      </c>
      <c r="P20" s="76">
        <v>0</v>
      </c>
    </row>
    <row r="21" spans="2:16">
      <c r="B21" s="77" t="s">
        <v>262</v>
      </c>
      <c r="D21" s="14"/>
      <c r="H21" s="79">
        <v>0</v>
      </c>
      <c r="L21" s="79">
        <v>0</v>
      </c>
      <c r="M21" s="79">
        <v>0</v>
      </c>
      <c r="O21" s="78">
        <v>0</v>
      </c>
      <c r="P21" s="78">
        <v>0</v>
      </c>
    </row>
    <row r="22" spans="2:16">
      <c r="B22" s="77" t="s">
        <v>404</v>
      </c>
      <c r="D22" s="14"/>
      <c r="H22" s="79">
        <v>0</v>
      </c>
      <c r="L22" s="79">
        <v>0</v>
      </c>
      <c r="M22" s="79">
        <v>0</v>
      </c>
      <c r="O22" s="78">
        <v>0</v>
      </c>
      <c r="P22" s="78">
        <v>0</v>
      </c>
    </row>
    <row r="23" spans="2:16">
      <c r="B23" t="s">
        <v>217</v>
      </c>
      <c r="C23" t="s">
        <v>217</v>
      </c>
      <c r="D23" t="s">
        <v>217</v>
      </c>
      <c r="E23" t="s">
        <v>217</v>
      </c>
      <c r="H23" s="75">
        <v>0</v>
      </c>
      <c r="I23" t="s">
        <v>217</v>
      </c>
      <c r="J23" s="76">
        <v>0</v>
      </c>
      <c r="K23" s="76">
        <v>0</v>
      </c>
      <c r="L23" s="75">
        <v>0</v>
      </c>
      <c r="M23" s="75">
        <v>0</v>
      </c>
      <c r="N23" s="76">
        <v>0</v>
      </c>
      <c r="O23" s="76">
        <v>0</v>
      </c>
      <c r="P23" s="76">
        <v>0</v>
      </c>
    </row>
    <row r="24" spans="2:16">
      <c r="B24" s="77" t="s">
        <v>405</v>
      </c>
      <c r="D24" s="14"/>
      <c r="H24" s="79">
        <v>0</v>
      </c>
      <c r="L24" s="79">
        <v>0</v>
      </c>
      <c r="M24" s="79">
        <v>0</v>
      </c>
      <c r="O24" s="78">
        <v>0</v>
      </c>
      <c r="P24" s="78">
        <v>0</v>
      </c>
    </row>
    <row r="25" spans="2:16">
      <c r="B25" t="s">
        <v>217</v>
      </c>
      <c r="C25" t="s">
        <v>217</v>
      </c>
      <c r="D25" t="s">
        <v>217</v>
      </c>
      <c r="E25" t="s">
        <v>217</v>
      </c>
      <c r="H25" s="75">
        <v>0</v>
      </c>
      <c r="I25" t="s">
        <v>217</v>
      </c>
      <c r="J25" s="76">
        <v>0</v>
      </c>
      <c r="K25" s="76">
        <v>0</v>
      </c>
      <c r="L25" s="75">
        <v>0</v>
      </c>
      <c r="M25" s="75">
        <v>0</v>
      </c>
      <c r="N25" s="76">
        <v>0</v>
      </c>
      <c r="O25" s="76">
        <v>0</v>
      </c>
      <c r="P25" s="76">
        <v>0</v>
      </c>
    </row>
    <row r="26" spans="2:16">
      <c r="B26" t="s">
        <v>264</v>
      </c>
      <c r="D26" s="14"/>
    </row>
    <row r="27" spans="2:16">
      <c r="B27" t="s">
        <v>398</v>
      </c>
      <c r="D27" s="14"/>
    </row>
    <row r="28" spans="2:16">
      <c r="B28" t="s">
        <v>400</v>
      </c>
      <c r="D28" s="14"/>
    </row>
    <row r="29" spans="2:16">
      <c r="D29" s="14"/>
    </row>
    <row r="30" spans="2:16">
      <c r="D30" s="14"/>
    </row>
    <row r="31" spans="2:16">
      <c r="D31" s="14"/>
    </row>
    <row r="32" spans="2:16">
      <c r="D32" s="14"/>
    </row>
    <row r="33" spans="4:4">
      <c r="D33" s="14"/>
    </row>
    <row r="34" spans="4:4">
      <c r="D34" s="14"/>
    </row>
    <row r="35" spans="4:4">
      <c r="D35" s="14"/>
    </row>
    <row r="36" spans="4:4">
      <c r="D36" s="14"/>
    </row>
    <row r="37" spans="4:4">
      <c r="D37" s="14"/>
    </row>
    <row r="38" spans="4:4">
      <c r="D38" s="14"/>
    </row>
    <row r="39" spans="4:4">
      <c r="D39" s="14"/>
    </row>
    <row r="40" spans="4:4">
      <c r="D40" s="14"/>
    </row>
    <row r="41" spans="4:4">
      <c r="D41" s="14"/>
    </row>
    <row r="42" spans="4:4">
      <c r="D42" s="14"/>
    </row>
    <row r="43" spans="4:4">
      <c r="D43" s="14"/>
    </row>
    <row r="44" spans="4:4">
      <c r="D44" s="14"/>
    </row>
    <row r="45" spans="4:4">
      <c r="D45" s="14"/>
    </row>
    <row r="46" spans="4:4">
      <c r="D46" s="14"/>
    </row>
    <row r="47" spans="4:4">
      <c r="D47" s="14"/>
    </row>
    <row r="48" spans="4:4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2:4">
      <c r="D369" s="14"/>
    </row>
    <row r="370" spans="2:4">
      <c r="D370" s="14"/>
    </row>
    <row r="371" spans="2:4">
      <c r="D371" s="14"/>
    </row>
    <row r="372" spans="2:4">
      <c r="B372" s="14"/>
      <c r="D372" s="14"/>
    </row>
    <row r="373" spans="2:4">
      <c r="B373" s="14"/>
      <c r="D373" s="14"/>
    </row>
    <row r="374" spans="2:4">
      <c r="B374" s="17"/>
      <c r="D374" s="14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2.7109375" style="14" customWidth="1"/>
    <col min="14" max="16" width="10.7109375" style="14" customWidth="1"/>
    <col min="17" max="17" width="7.5703125" style="14" customWidth="1"/>
    <col min="18" max="18" width="6.7109375" style="14" customWidth="1"/>
    <col min="19" max="19" width="7.7109375" style="14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18">
      <c r="B1" s="2" t="s">
        <v>0</v>
      </c>
      <c r="C1" t="s">
        <v>195</v>
      </c>
    </row>
    <row r="2" spans="2:18">
      <c r="B2" s="2" t="s">
        <v>1</v>
      </c>
    </row>
    <row r="3" spans="2:18">
      <c r="B3" s="2" t="s">
        <v>2</v>
      </c>
      <c r="C3" t="s">
        <v>196</v>
      </c>
    </row>
    <row r="4" spans="2:18">
      <c r="B4" s="2" t="s">
        <v>3</v>
      </c>
    </row>
    <row r="5" spans="2:18">
      <c r="B5" s="2"/>
    </row>
    <row r="7" spans="2:18" ht="26.25" customHeight="1">
      <c r="B7" s="110" t="s">
        <v>175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2"/>
    </row>
    <row r="8" spans="2:18" s="17" customFormat="1" ht="63">
      <c r="B8" s="4" t="s">
        <v>94</v>
      </c>
      <c r="C8" s="26" t="s">
        <v>47</v>
      </c>
      <c r="D8" s="26" t="s">
        <v>82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172</v>
      </c>
      <c r="L8" s="26" t="s">
        <v>185</v>
      </c>
      <c r="M8" s="26" t="s">
        <v>173</v>
      </c>
      <c r="N8" s="26" t="s">
        <v>71</v>
      </c>
      <c r="O8" s="26" t="s">
        <v>55</v>
      </c>
      <c r="P8" s="34" t="s">
        <v>181</v>
      </c>
      <c r="R8" s="14"/>
    </row>
    <row r="9" spans="2:18" s="17" customFormat="1" ht="17.2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 t="s">
        <v>6</v>
      </c>
      <c r="N9" s="29" t="s">
        <v>7</v>
      </c>
      <c r="O9" s="29" t="s">
        <v>7</v>
      </c>
      <c r="P9" s="30" t="s">
        <v>7</v>
      </c>
    </row>
    <row r="10" spans="2:1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2" t="s">
        <v>77</v>
      </c>
      <c r="Q10" s="33"/>
    </row>
    <row r="11" spans="2:18" s="21" customFormat="1" ht="18" customHeight="1">
      <c r="B11" s="22" t="s">
        <v>176</v>
      </c>
      <c r="C11" s="6"/>
      <c r="D11" s="6"/>
      <c r="E11" s="6"/>
      <c r="F11" s="6"/>
      <c r="G11" s="6"/>
      <c r="H11" s="6"/>
      <c r="I11" s="32"/>
      <c r="J11" s="32"/>
      <c r="K11" s="6"/>
      <c r="L11" s="73">
        <v>0</v>
      </c>
      <c r="M11" s="73">
        <v>0</v>
      </c>
      <c r="N11" s="6"/>
      <c r="O11" s="74">
        <v>0</v>
      </c>
      <c r="P11" s="74">
        <v>0</v>
      </c>
      <c r="Q11" s="33"/>
    </row>
    <row r="12" spans="2:18">
      <c r="B12" s="77" t="s">
        <v>203</v>
      </c>
      <c r="C12" s="14"/>
      <c r="D12" s="14"/>
      <c r="H12" s="79">
        <v>0</v>
      </c>
      <c r="L12" s="79">
        <v>0</v>
      </c>
      <c r="M12" s="79">
        <v>0</v>
      </c>
      <c r="O12" s="78">
        <v>0</v>
      </c>
      <c r="P12" s="78">
        <v>0</v>
      </c>
    </row>
    <row r="13" spans="2:18">
      <c r="B13" s="77" t="s">
        <v>3215</v>
      </c>
      <c r="C13" s="14"/>
      <c r="D13" s="14"/>
      <c r="H13" s="79">
        <v>0</v>
      </c>
      <c r="L13" s="79">
        <v>0</v>
      </c>
      <c r="M13" s="79">
        <v>0</v>
      </c>
      <c r="O13" s="78">
        <v>0</v>
      </c>
      <c r="P13" s="78">
        <v>0</v>
      </c>
    </row>
    <row r="14" spans="2:18">
      <c r="B14" t="s">
        <v>217</v>
      </c>
      <c r="C14" t="s">
        <v>217</v>
      </c>
      <c r="D14" t="s">
        <v>217</v>
      </c>
      <c r="E14" t="s">
        <v>217</v>
      </c>
      <c r="H14" s="75">
        <v>0</v>
      </c>
      <c r="I14" t="s">
        <v>217</v>
      </c>
      <c r="J14" s="76">
        <v>0</v>
      </c>
      <c r="K14" s="76">
        <v>0</v>
      </c>
      <c r="L14" s="75">
        <v>0</v>
      </c>
      <c r="M14" s="75">
        <v>0</v>
      </c>
      <c r="N14" s="76">
        <v>0</v>
      </c>
      <c r="O14" s="76">
        <v>0</v>
      </c>
      <c r="P14" s="76">
        <v>0</v>
      </c>
    </row>
    <row r="15" spans="2:18">
      <c r="B15" s="77" t="s">
        <v>3216</v>
      </c>
      <c r="C15" s="14"/>
      <c r="D15" s="14"/>
      <c r="H15" s="79">
        <v>0</v>
      </c>
      <c r="L15" s="79">
        <v>0</v>
      </c>
      <c r="M15" s="79">
        <v>0</v>
      </c>
      <c r="O15" s="78">
        <v>0</v>
      </c>
      <c r="P15" s="78">
        <v>0</v>
      </c>
    </row>
    <row r="16" spans="2:18">
      <c r="B16" t="s">
        <v>217</v>
      </c>
      <c r="C16" t="s">
        <v>217</v>
      </c>
      <c r="D16" t="s">
        <v>217</v>
      </c>
      <c r="E16" t="s">
        <v>217</v>
      </c>
      <c r="H16" s="75">
        <v>0</v>
      </c>
      <c r="I16" t="s">
        <v>217</v>
      </c>
      <c r="J16" s="76">
        <v>0</v>
      </c>
      <c r="K16" s="76">
        <v>0</v>
      </c>
      <c r="L16" s="75">
        <v>0</v>
      </c>
      <c r="M16" s="75">
        <v>0</v>
      </c>
      <c r="N16" s="76">
        <v>0</v>
      </c>
      <c r="O16" s="76">
        <v>0</v>
      </c>
      <c r="P16" s="76">
        <v>0</v>
      </c>
    </row>
    <row r="17" spans="2:16">
      <c r="B17" s="77" t="s">
        <v>403</v>
      </c>
      <c r="D17" s="14"/>
      <c r="H17" s="79">
        <v>0</v>
      </c>
      <c r="L17" s="79">
        <v>0</v>
      </c>
      <c r="M17" s="79">
        <v>0</v>
      </c>
      <c r="O17" s="78">
        <v>0</v>
      </c>
      <c r="P17" s="78">
        <v>0</v>
      </c>
    </row>
    <row r="18" spans="2:16">
      <c r="B18" t="s">
        <v>217</v>
      </c>
      <c r="C18" t="s">
        <v>217</v>
      </c>
      <c r="D18" t="s">
        <v>217</v>
      </c>
      <c r="E18" t="s">
        <v>217</v>
      </c>
      <c r="H18" s="75">
        <v>0</v>
      </c>
      <c r="I18" t="s">
        <v>217</v>
      </c>
      <c r="J18" s="76">
        <v>0</v>
      </c>
      <c r="K18" s="76">
        <v>0</v>
      </c>
      <c r="L18" s="75">
        <v>0</v>
      </c>
      <c r="M18" s="75">
        <v>0</v>
      </c>
      <c r="N18" s="76">
        <v>0</v>
      </c>
      <c r="O18" s="76">
        <v>0</v>
      </c>
      <c r="P18" s="76">
        <v>0</v>
      </c>
    </row>
    <row r="19" spans="2:16">
      <c r="B19" s="77" t="s">
        <v>1714</v>
      </c>
      <c r="D19" s="14"/>
      <c r="H19" s="79">
        <v>0</v>
      </c>
      <c r="L19" s="79">
        <v>0</v>
      </c>
      <c r="M19" s="79">
        <v>0</v>
      </c>
      <c r="O19" s="78">
        <v>0</v>
      </c>
      <c r="P19" s="78">
        <v>0</v>
      </c>
    </row>
    <row r="20" spans="2:16">
      <c r="B20" t="s">
        <v>217</v>
      </c>
      <c r="C20" t="s">
        <v>217</v>
      </c>
      <c r="D20" t="s">
        <v>217</v>
      </c>
      <c r="E20" t="s">
        <v>217</v>
      </c>
      <c r="H20" s="75">
        <v>0</v>
      </c>
      <c r="I20" t="s">
        <v>217</v>
      </c>
      <c r="J20" s="76">
        <v>0</v>
      </c>
      <c r="K20" s="76">
        <v>0</v>
      </c>
      <c r="L20" s="75">
        <v>0</v>
      </c>
      <c r="M20" s="75">
        <v>0</v>
      </c>
      <c r="N20" s="76">
        <v>0</v>
      </c>
      <c r="O20" s="76">
        <v>0</v>
      </c>
      <c r="P20" s="76">
        <v>0</v>
      </c>
    </row>
    <row r="21" spans="2:16">
      <c r="B21" s="77" t="s">
        <v>262</v>
      </c>
      <c r="D21" s="14"/>
      <c r="H21" s="79">
        <v>0</v>
      </c>
      <c r="L21" s="79">
        <v>0</v>
      </c>
      <c r="M21" s="79">
        <v>0</v>
      </c>
      <c r="O21" s="78">
        <v>0</v>
      </c>
      <c r="P21" s="78">
        <v>0</v>
      </c>
    </row>
    <row r="22" spans="2:16">
      <c r="B22" s="77" t="s">
        <v>404</v>
      </c>
      <c r="D22" s="14"/>
      <c r="H22" s="79">
        <v>0</v>
      </c>
      <c r="L22" s="79">
        <v>0</v>
      </c>
      <c r="M22" s="79">
        <v>0</v>
      </c>
      <c r="O22" s="78">
        <v>0</v>
      </c>
      <c r="P22" s="78">
        <v>0</v>
      </c>
    </row>
    <row r="23" spans="2:16">
      <c r="B23" t="s">
        <v>217</v>
      </c>
      <c r="C23" t="s">
        <v>217</v>
      </c>
      <c r="D23" t="s">
        <v>217</v>
      </c>
      <c r="E23" t="s">
        <v>217</v>
      </c>
      <c r="H23" s="75">
        <v>0</v>
      </c>
      <c r="I23" t="s">
        <v>217</v>
      </c>
      <c r="J23" s="76">
        <v>0</v>
      </c>
      <c r="K23" s="76">
        <v>0</v>
      </c>
      <c r="L23" s="75">
        <v>0</v>
      </c>
      <c r="M23" s="75">
        <v>0</v>
      </c>
      <c r="N23" s="76">
        <v>0</v>
      </c>
      <c r="O23" s="76">
        <v>0</v>
      </c>
      <c r="P23" s="76">
        <v>0</v>
      </c>
    </row>
    <row r="24" spans="2:16">
      <c r="B24" s="77" t="s">
        <v>405</v>
      </c>
      <c r="D24" s="14"/>
      <c r="H24" s="79">
        <v>0</v>
      </c>
      <c r="L24" s="79">
        <v>0</v>
      </c>
      <c r="M24" s="79">
        <v>0</v>
      </c>
      <c r="O24" s="78">
        <v>0</v>
      </c>
      <c r="P24" s="78">
        <v>0</v>
      </c>
    </row>
    <row r="25" spans="2:16">
      <c r="B25" t="s">
        <v>217</v>
      </c>
      <c r="C25" t="s">
        <v>217</v>
      </c>
      <c r="D25" t="s">
        <v>217</v>
      </c>
      <c r="E25" t="s">
        <v>217</v>
      </c>
      <c r="H25" s="75">
        <v>0</v>
      </c>
      <c r="I25" t="s">
        <v>217</v>
      </c>
      <c r="J25" s="76">
        <v>0</v>
      </c>
      <c r="K25" s="76">
        <v>0</v>
      </c>
      <c r="L25" s="75">
        <v>0</v>
      </c>
      <c r="M25" s="75">
        <v>0</v>
      </c>
      <c r="N25" s="76">
        <v>0</v>
      </c>
      <c r="O25" s="76">
        <v>0</v>
      </c>
      <c r="P25" s="76">
        <v>0</v>
      </c>
    </row>
    <row r="26" spans="2:16">
      <c r="B26" t="s">
        <v>264</v>
      </c>
      <c r="D26" s="14"/>
    </row>
    <row r="27" spans="2:16">
      <c r="B27" t="s">
        <v>398</v>
      </c>
      <c r="D27" s="14"/>
    </row>
    <row r="28" spans="2:16">
      <c r="B28" t="s">
        <v>400</v>
      </c>
      <c r="D28" s="14"/>
    </row>
    <row r="29" spans="2:16">
      <c r="D29" s="14"/>
    </row>
    <row r="30" spans="2:16">
      <c r="D30" s="14"/>
    </row>
    <row r="31" spans="2:16">
      <c r="D31" s="14"/>
    </row>
    <row r="32" spans="2:16">
      <c r="D32" s="14"/>
    </row>
    <row r="33" spans="4:4">
      <c r="D33" s="14"/>
    </row>
    <row r="34" spans="4:4">
      <c r="D34" s="14"/>
    </row>
    <row r="35" spans="4:4">
      <c r="D35" s="14"/>
    </row>
    <row r="36" spans="4:4">
      <c r="D36" s="14"/>
    </row>
    <row r="37" spans="4:4">
      <c r="D37" s="14"/>
    </row>
    <row r="38" spans="4:4">
      <c r="D38" s="14"/>
    </row>
    <row r="39" spans="4:4">
      <c r="D39" s="14"/>
    </row>
    <row r="40" spans="4:4">
      <c r="D40" s="14"/>
    </row>
    <row r="41" spans="4:4">
      <c r="D41" s="14"/>
    </row>
    <row r="42" spans="4:4">
      <c r="D42" s="14"/>
    </row>
    <row r="43" spans="4:4">
      <c r="D43" s="14"/>
    </row>
    <row r="44" spans="4:4">
      <c r="D44" s="14"/>
    </row>
    <row r="45" spans="4:4">
      <c r="D45" s="14"/>
    </row>
    <row r="46" spans="4:4">
      <c r="D46" s="14"/>
    </row>
    <row r="47" spans="4:4">
      <c r="D47" s="14"/>
    </row>
    <row r="48" spans="4:4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2:4">
      <c r="D369" s="14"/>
    </row>
    <row r="370" spans="2:4">
      <c r="D370" s="14"/>
    </row>
    <row r="371" spans="2:4">
      <c r="D371" s="14"/>
    </row>
    <row r="372" spans="2:4">
      <c r="B372" s="14"/>
      <c r="D372" s="14"/>
    </row>
    <row r="373" spans="2:4">
      <c r="B373" s="14"/>
      <c r="D373" s="14"/>
    </row>
    <row r="374" spans="2:4">
      <c r="B374" s="17"/>
      <c r="D374" s="14"/>
    </row>
    <row r="375" spans="2:4">
      <c r="D375" s="14"/>
    </row>
    <row r="376" spans="2:4">
      <c r="D376" s="14"/>
    </row>
    <row r="377" spans="2:4">
      <c r="D377" s="14"/>
    </row>
    <row r="378" spans="2:4">
      <c r="D378" s="14"/>
    </row>
    <row r="379" spans="2:4">
      <c r="D379" s="14"/>
    </row>
    <row r="380" spans="2:4">
      <c r="D380" s="14"/>
    </row>
    <row r="381" spans="2:4">
      <c r="D381" s="14"/>
    </row>
    <row r="382" spans="2:4">
      <c r="D382" s="14"/>
    </row>
    <row r="383" spans="2:4">
      <c r="D383" s="14"/>
    </row>
    <row r="384" spans="2:4">
      <c r="D384" s="14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2.7109375" style="14" customWidth="1"/>
    <col min="14" max="16" width="10.7109375" style="14" customWidth="1"/>
    <col min="17" max="17" width="7.5703125" style="14" customWidth="1"/>
    <col min="18" max="18" width="6.7109375" style="14" customWidth="1"/>
    <col min="19" max="19" width="7.7109375" style="14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23">
      <c r="B1" s="2" t="s">
        <v>0</v>
      </c>
      <c r="C1" t="s">
        <v>195</v>
      </c>
    </row>
    <row r="2" spans="2:23">
      <c r="B2" s="2" t="s">
        <v>1</v>
      </c>
    </row>
    <row r="3" spans="2:23">
      <c r="B3" s="2" t="s">
        <v>2</v>
      </c>
      <c r="C3" t="s">
        <v>196</v>
      </c>
    </row>
    <row r="4" spans="2:23">
      <c r="B4" s="2" t="s">
        <v>3</v>
      </c>
    </row>
    <row r="5" spans="2:23">
      <c r="B5" s="2"/>
    </row>
    <row r="7" spans="2:23" ht="26.25" customHeight="1">
      <c r="B7" s="110" t="s">
        <v>177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2"/>
    </row>
    <row r="8" spans="2:23" s="17" customFormat="1" ht="63">
      <c r="B8" s="4" t="s">
        <v>94</v>
      </c>
      <c r="C8" s="26" t="s">
        <v>47</v>
      </c>
      <c r="D8" s="26" t="s">
        <v>82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172</v>
      </c>
      <c r="L8" s="26" t="s">
        <v>185</v>
      </c>
      <c r="M8" s="26" t="s">
        <v>173</v>
      </c>
      <c r="N8" s="26" t="s">
        <v>71</v>
      </c>
      <c r="O8" s="26" t="s">
        <v>55</v>
      </c>
      <c r="P8" s="34" t="s">
        <v>181</v>
      </c>
      <c r="R8" s="14"/>
    </row>
    <row r="9" spans="2:23" s="17" customFormat="1" ht="17.2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 t="s">
        <v>6</v>
      </c>
      <c r="N9" s="29" t="s">
        <v>7</v>
      </c>
      <c r="O9" s="29" t="s">
        <v>7</v>
      </c>
      <c r="P9" s="30" t="s">
        <v>7</v>
      </c>
    </row>
    <row r="10" spans="2:23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2" t="s">
        <v>77</v>
      </c>
      <c r="Q10" s="33"/>
    </row>
    <row r="11" spans="2:23" s="21" customFormat="1" ht="18" customHeight="1">
      <c r="B11" s="22" t="s">
        <v>178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73">
        <v>0</v>
      </c>
      <c r="N11" s="6"/>
      <c r="O11" s="74">
        <v>0</v>
      </c>
      <c r="P11" s="74">
        <v>0</v>
      </c>
      <c r="Q11" s="33"/>
    </row>
    <row r="12" spans="2:23">
      <c r="B12" s="77" t="s">
        <v>203</v>
      </c>
      <c r="E12" s="13"/>
      <c r="F12" s="13"/>
      <c r="G12" s="13"/>
      <c r="H12" s="79">
        <v>0</v>
      </c>
      <c r="I12" s="13"/>
      <c r="J12" s="13"/>
      <c r="K12" s="13"/>
      <c r="L12" s="79">
        <v>0</v>
      </c>
      <c r="M12" s="79">
        <v>0</v>
      </c>
      <c r="N12" s="13"/>
      <c r="O12" s="78">
        <v>0</v>
      </c>
      <c r="P12" s="78">
        <v>0</v>
      </c>
      <c r="Q12" s="13"/>
      <c r="R12" s="13"/>
      <c r="S12" s="13"/>
      <c r="T12" s="13"/>
      <c r="U12" s="13"/>
      <c r="V12" s="13"/>
      <c r="W12" s="13"/>
    </row>
    <row r="13" spans="2:23">
      <c r="B13" s="77" t="s">
        <v>3215</v>
      </c>
      <c r="E13" s="13"/>
      <c r="F13" s="13"/>
      <c r="G13" s="13"/>
      <c r="H13" s="79">
        <v>0</v>
      </c>
      <c r="I13" s="13"/>
      <c r="J13" s="13"/>
      <c r="K13" s="13"/>
      <c r="L13" s="79">
        <v>0</v>
      </c>
      <c r="M13" s="79">
        <v>0</v>
      </c>
      <c r="N13" s="13"/>
      <c r="O13" s="78">
        <v>0</v>
      </c>
      <c r="P13" s="78">
        <v>0</v>
      </c>
      <c r="Q13" s="13"/>
      <c r="R13" s="13"/>
      <c r="S13" s="13"/>
      <c r="T13" s="13"/>
      <c r="U13" s="13"/>
      <c r="V13" s="13"/>
      <c r="W13" s="13"/>
    </row>
    <row r="14" spans="2:23">
      <c r="B14" t="s">
        <v>217</v>
      </c>
      <c r="C14" t="s">
        <v>217</v>
      </c>
      <c r="D14" t="s">
        <v>217</v>
      </c>
      <c r="E14" t="s">
        <v>217</v>
      </c>
      <c r="F14" s="13"/>
      <c r="G14" s="13"/>
      <c r="H14" s="75">
        <v>0</v>
      </c>
      <c r="I14" t="s">
        <v>217</v>
      </c>
      <c r="J14" s="76">
        <v>0</v>
      </c>
      <c r="K14" s="76">
        <v>0</v>
      </c>
      <c r="L14" s="75">
        <v>0</v>
      </c>
      <c r="M14" s="75">
        <v>0</v>
      </c>
      <c r="N14" s="76">
        <v>0</v>
      </c>
      <c r="O14" s="76">
        <v>0</v>
      </c>
      <c r="P14" s="76">
        <v>0</v>
      </c>
      <c r="Q14" s="13"/>
      <c r="R14" s="13"/>
      <c r="S14" s="13"/>
      <c r="T14" s="13"/>
      <c r="U14" s="13"/>
      <c r="V14" s="13"/>
      <c r="W14" s="13"/>
    </row>
    <row r="15" spans="2:23">
      <c r="B15" s="77" t="s">
        <v>3216</v>
      </c>
      <c r="E15" s="13"/>
      <c r="F15" s="13"/>
      <c r="G15" s="13"/>
      <c r="H15" s="79">
        <v>0</v>
      </c>
      <c r="I15" s="13"/>
      <c r="J15" s="13"/>
      <c r="K15" s="13"/>
      <c r="L15" s="79">
        <v>0</v>
      </c>
      <c r="M15" s="79">
        <v>0</v>
      </c>
      <c r="N15" s="13"/>
      <c r="O15" s="78">
        <v>0</v>
      </c>
      <c r="P15" s="78">
        <v>0</v>
      </c>
      <c r="Q15" s="13"/>
      <c r="R15" s="13"/>
      <c r="S15" s="13"/>
      <c r="T15" s="13"/>
      <c r="U15" s="13"/>
      <c r="V15" s="13"/>
      <c r="W15" s="13"/>
    </row>
    <row r="16" spans="2:23">
      <c r="B16" t="s">
        <v>217</v>
      </c>
      <c r="C16" t="s">
        <v>217</v>
      </c>
      <c r="D16" t="s">
        <v>217</v>
      </c>
      <c r="E16" t="s">
        <v>217</v>
      </c>
      <c r="F16" s="13"/>
      <c r="G16" s="13"/>
      <c r="H16" s="75">
        <v>0</v>
      </c>
      <c r="I16" t="s">
        <v>217</v>
      </c>
      <c r="J16" s="76">
        <v>0</v>
      </c>
      <c r="K16" s="76">
        <v>0</v>
      </c>
      <c r="L16" s="75">
        <v>0</v>
      </c>
      <c r="M16" s="75">
        <v>0</v>
      </c>
      <c r="N16" s="76">
        <v>0</v>
      </c>
      <c r="O16" s="76">
        <v>0</v>
      </c>
      <c r="P16" s="76">
        <v>0</v>
      </c>
      <c r="Q16" s="13"/>
      <c r="R16" s="13"/>
      <c r="S16" s="13"/>
      <c r="T16" s="13"/>
      <c r="U16" s="13"/>
      <c r="V16" s="13"/>
      <c r="W16" s="13"/>
    </row>
    <row r="17" spans="2:23">
      <c r="B17" s="77" t="s">
        <v>403</v>
      </c>
      <c r="E17" s="13"/>
      <c r="F17" s="13"/>
      <c r="G17" s="13"/>
      <c r="H17" s="79">
        <v>0</v>
      </c>
      <c r="I17" s="13"/>
      <c r="J17" s="13"/>
      <c r="K17" s="13"/>
      <c r="L17" s="79">
        <v>0</v>
      </c>
      <c r="M17" s="79">
        <v>0</v>
      </c>
      <c r="N17" s="13"/>
      <c r="O17" s="78">
        <v>0</v>
      </c>
      <c r="P17" s="78">
        <v>0</v>
      </c>
      <c r="Q17" s="13"/>
      <c r="R17" s="13"/>
      <c r="S17" s="13"/>
      <c r="T17" s="13"/>
      <c r="U17" s="13"/>
      <c r="V17" s="13"/>
      <c r="W17" s="13"/>
    </row>
    <row r="18" spans="2:23">
      <c r="B18" t="s">
        <v>217</v>
      </c>
      <c r="C18" t="s">
        <v>217</v>
      </c>
      <c r="D18" t="s">
        <v>217</v>
      </c>
      <c r="E18" t="s">
        <v>217</v>
      </c>
      <c r="F18" s="13"/>
      <c r="G18" s="13"/>
      <c r="H18" s="75">
        <v>0</v>
      </c>
      <c r="I18" t="s">
        <v>217</v>
      </c>
      <c r="J18" s="76">
        <v>0</v>
      </c>
      <c r="K18" s="76">
        <v>0</v>
      </c>
      <c r="L18" s="75">
        <v>0</v>
      </c>
      <c r="M18" s="75">
        <v>0</v>
      </c>
      <c r="N18" s="76">
        <v>0</v>
      </c>
      <c r="O18" s="76">
        <v>0</v>
      </c>
      <c r="P18" s="76">
        <v>0</v>
      </c>
      <c r="Q18" s="13"/>
      <c r="R18" s="13"/>
      <c r="S18" s="13"/>
      <c r="T18" s="13"/>
      <c r="U18" s="13"/>
      <c r="V18" s="13"/>
      <c r="W18" s="13"/>
    </row>
    <row r="19" spans="2:23">
      <c r="B19" s="77" t="s">
        <v>1714</v>
      </c>
      <c r="E19" s="13"/>
      <c r="F19" s="13"/>
      <c r="G19" s="13"/>
      <c r="H19" s="79">
        <v>0</v>
      </c>
      <c r="I19" s="13"/>
      <c r="J19" s="13"/>
      <c r="K19" s="13"/>
      <c r="L19" s="79">
        <v>0</v>
      </c>
      <c r="M19" s="79">
        <v>0</v>
      </c>
      <c r="N19" s="13"/>
      <c r="O19" s="78">
        <v>0</v>
      </c>
      <c r="P19" s="78">
        <v>0</v>
      </c>
      <c r="Q19" s="13"/>
      <c r="R19" s="13"/>
      <c r="S19" s="13"/>
      <c r="T19" s="13"/>
      <c r="U19" s="13"/>
      <c r="V19" s="13"/>
      <c r="W19" s="13"/>
    </row>
    <row r="20" spans="2:23">
      <c r="B20" t="s">
        <v>217</v>
      </c>
      <c r="C20" t="s">
        <v>217</v>
      </c>
      <c r="D20" t="s">
        <v>217</v>
      </c>
      <c r="E20" t="s">
        <v>217</v>
      </c>
      <c r="F20" s="13"/>
      <c r="G20" s="13"/>
      <c r="H20" s="75">
        <v>0</v>
      </c>
      <c r="I20" t="s">
        <v>217</v>
      </c>
      <c r="J20" s="76">
        <v>0</v>
      </c>
      <c r="K20" s="76">
        <v>0</v>
      </c>
      <c r="L20" s="75">
        <v>0</v>
      </c>
      <c r="M20" s="75">
        <v>0</v>
      </c>
      <c r="N20" s="76">
        <v>0</v>
      </c>
      <c r="O20" s="76">
        <v>0</v>
      </c>
      <c r="P20" s="76">
        <v>0</v>
      </c>
      <c r="Q20" s="13"/>
      <c r="R20" s="13"/>
      <c r="S20" s="13"/>
      <c r="T20" s="13"/>
      <c r="U20" s="13"/>
      <c r="V20" s="13"/>
      <c r="W20" s="13"/>
    </row>
    <row r="21" spans="2:23">
      <c r="B21" s="77" t="s">
        <v>262</v>
      </c>
      <c r="D21" s="14"/>
      <c r="H21" s="79">
        <v>0</v>
      </c>
      <c r="L21" s="79">
        <v>0</v>
      </c>
      <c r="M21" s="79">
        <v>0</v>
      </c>
      <c r="O21" s="78">
        <v>0</v>
      </c>
      <c r="P21" s="78">
        <v>0</v>
      </c>
    </row>
    <row r="22" spans="2:23">
      <c r="B22" s="77" t="s">
        <v>404</v>
      </c>
      <c r="D22" s="14"/>
      <c r="H22" s="79">
        <v>0</v>
      </c>
      <c r="L22" s="79">
        <v>0</v>
      </c>
      <c r="M22" s="79">
        <v>0</v>
      </c>
      <c r="O22" s="78">
        <v>0</v>
      </c>
      <c r="P22" s="78">
        <v>0</v>
      </c>
    </row>
    <row r="23" spans="2:23">
      <c r="B23" t="s">
        <v>217</v>
      </c>
      <c r="C23" t="s">
        <v>217</v>
      </c>
      <c r="D23" t="s">
        <v>217</v>
      </c>
      <c r="E23" t="s">
        <v>217</v>
      </c>
      <c r="H23" s="75">
        <v>0</v>
      </c>
      <c r="I23" t="s">
        <v>217</v>
      </c>
      <c r="J23" s="76">
        <v>0</v>
      </c>
      <c r="K23" s="76">
        <v>0</v>
      </c>
      <c r="L23" s="75">
        <v>0</v>
      </c>
      <c r="M23" s="75">
        <v>0</v>
      </c>
      <c r="N23" s="76">
        <v>0</v>
      </c>
      <c r="O23" s="76">
        <v>0</v>
      </c>
      <c r="P23" s="76">
        <v>0</v>
      </c>
    </row>
    <row r="24" spans="2:23">
      <c r="B24" s="77" t="s">
        <v>405</v>
      </c>
      <c r="D24" s="14"/>
      <c r="H24" s="79">
        <v>0</v>
      </c>
      <c r="L24" s="79">
        <v>0</v>
      </c>
      <c r="M24" s="79">
        <v>0</v>
      </c>
      <c r="O24" s="78">
        <v>0</v>
      </c>
      <c r="P24" s="78">
        <v>0</v>
      </c>
    </row>
    <row r="25" spans="2:23">
      <c r="B25" t="s">
        <v>217</v>
      </c>
      <c r="C25" t="s">
        <v>217</v>
      </c>
      <c r="D25" t="s">
        <v>217</v>
      </c>
      <c r="E25" t="s">
        <v>217</v>
      </c>
      <c r="H25" s="75">
        <v>0</v>
      </c>
      <c r="I25" t="s">
        <v>217</v>
      </c>
      <c r="J25" s="76">
        <v>0</v>
      </c>
      <c r="K25" s="76">
        <v>0</v>
      </c>
      <c r="L25" s="75">
        <v>0</v>
      </c>
      <c r="M25" s="75">
        <v>0</v>
      </c>
      <c r="N25" s="76">
        <v>0</v>
      </c>
      <c r="O25" s="76">
        <v>0</v>
      </c>
      <c r="P25" s="76">
        <v>0</v>
      </c>
    </row>
    <row r="26" spans="2:23">
      <c r="B26" t="s">
        <v>264</v>
      </c>
      <c r="D26" s="14"/>
    </row>
    <row r="27" spans="2:23">
      <c r="B27" t="s">
        <v>398</v>
      </c>
      <c r="D27" s="14"/>
    </row>
    <row r="28" spans="2:23">
      <c r="B28" t="s">
        <v>399</v>
      </c>
      <c r="D28" s="14"/>
    </row>
    <row r="29" spans="2:23">
      <c r="B29" t="s">
        <v>400</v>
      </c>
      <c r="D29" s="14"/>
    </row>
    <row r="30" spans="2:23">
      <c r="D30" s="14"/>
    </row>
    <row r="31" spans="2:23">
      <c r="D31" s="14"/>
    </row>
    <row r="32" spans="2:23">
      <c r="D32" s="14"/>
    </row>
    <row r="33" spans="4:4">
      <c r="D33" s="14"/>
    </row>
    <row r="34" spans="4:4">
      <c r="D34" s="14"/>
    </row>
    <row r="35" spans="4:4">
      <c r="D35" s="14"/>
    </row>
    <row r="36" spans="4:4">
      <c r="D36" s="14"/>
    </row>
    <row r="37" spans="4:4">
      <c r="D37" s="14"/>
    </row>
    <row r="38" spans="4:4">
      <c r="D38" s="14"/>
    </row>
    <row r="39" spans="4:4">
      <c r="D39" s="14"/>
    </row>
    <row r="40" spans="4:4">
      <c r="D40" s="14"/>
    </row>
    <row r="41" spans="4:4">
      <c r="D41" s="14"/>
    </row>
    <row r="42" spans="4:4">
      <c r="D42" s="14"/>
    </row>
    <row r="43" spans="4:4">
      <c r="D43" s="14"/>
    </row>
    <row r="44" spans="4:4">
      <c r="D44" s="14"/>
    </row>
    <row r="45" spans="4:4">
      <c r="D45" s="14"/>
    </row>
    <row r="46" spans="4:4">
      <c r="D46" s="14"/>
    </row>
    <row r="47" spans="4:4">
      <c r="D47" s="14"/>
    </row>
    <row r="48" spans="4:4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2:4">
      <c r="D369" s="14"/>
    </row>
    <row r="370" spans="2:4">
      <c r="D370" s="14"/>
    </row>
    <row r="371" spans="2:4">
      <c r="D371" s="14"/>
    </row>
    <row r="372" spans="2:4">
      <c r="D372" s="14"/>
    </row>
    <row r="373" spans="2:4">
      <c r="D373" s="14"/>
    </row>
    <row r="374" spans="2:4">
      <c r="D374" s="14"/>
    </row>
    <row r="375" spans="2:4">
      <c r="B375" s="14"/>
      <c r="D375" s="14"/>
    </row>
    <row r="376" spans="2:4">
      <c r="B376" s="14"/>
      <c r="D376" s="14"/>
    </row>
    <row r="377" spans="2:4">
      <c r="B377" s="17"/>
      <c r="D377" s="14"/>
    </row>
    <row r="378" spans="2:4">
      <c r="D378" s="14"/>
    </row>
    <row r="379" spans="2:4">
      <c r="D379" s="14"/>
    </row>
    <row r="380" spans="2:4">
      <c r="D380" s="14"/>
    </row>
    <row r="381" spans="2:4">
      <c r="D381" s="14"/>
    </row>
    <row r="382" spans="2:4">
      <c r="D382" s="14"/>
    </row>
    <row r="383" spans="2:4">
      <c r="D383" s="14"/>
    </row>
    <row r="384" spans="2:4">
      <c r="D384" s="14"/>
    </row>
    <row r="385" spans="4:4">
      <c r="D385" s="14"/>
    </row>
    <row r="386" spans="4:4">
      <c r="D386" s="14"/>
    </row>
    <row r="387" spans="4:4">
      <c r="D387" s="14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WaveListOrderValue xmlns="http://schemas.microsoft.com/sharepoint/v3" xsi:nil="true"/>
    <Order1 xmlns="1ca4df27-5183-4bee-9dbd-0c46c9c4aa40" xsi:nil="true"/>
    <IsAccessible xmlns="1ca4df27-5183-4bee-9dbd-0c46c9c4aa40">כן</IsAccessible>
    <PublishingStartDate xmlns="http://schemas.microsoft.com/sharepoint/v3" xsi:nil="true"/>
    <PublishingExpirationDate xmlns="http://schemas.microsoft.com/sharepoint/v3" xsi:nil="true"/>
    <isFileInUse xmlns="1ca4df27-5183-4bee-9dbd-0c46c9c4aa40">true</isFileInUse>
  </documentManagement>
</p:properties>
</file>

<file path=customXml/itemProps1.xml><?xml version="1.0" encoding="utf-8"?>
<ds:datastoreItem xmlns:ds="http://schemas.openxmlformats.org/officeDocument/2006/customXml" ds:itemID="{E11C8E3F-03F2-4F6D-B37A-467B91203326}"/>
</file>

<file path=customXml/itemProps2.xml><?xml version="1.0" encoding="utf-8"?>
<ds:datastoreItem xmlns:ds="http://schemas.openxmlformats.org/officeDocument/2006/customXml" ds:itemID="{B4B5A669-F144-4233-BFEE-7685932BB029}"/>
</file>

<file path=customXml/itemProps3.xml><?xml version="1.0" encoding="utf-8"?>
<ds:datastoreItem xmlns:ds="http://schemas.openxmlformats.org/officeDocument/2006/customXml" ds:itemID="{32B8D2EF-2F48-4A97-B69E-CE662B1673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ליזה שלו</cp:lastModifiedBy>
  <dcterms:created xsi:type="dcterms:W3CDTF">2015-11-10T09:34:27Z</dcterms:created>
  <dcterms:modified xsi:type="dcterms:W3CDTF">2022-05-03T09:58:44Z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