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קונצרני'!$B$11:$BN$311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62" i="6" l="1"/>
  <c r="N162" i="6"/>
  <c r="O161" i="6"/>
  <c r="N161" i="6"/>
  <c r="O160" i="6"/>
  <c r="N160" i="6"/>
  <c r="O159" i="6"/>
  <c r="N159" i="6"/>
  <c r="O158" i="6"/>
  <c r="N158" i="6"/>
  <c r="O157" i="6"/>
  <c r="N157" i="6"/>
  <c r="O156" i="6"/>
  <c r="N156" i="6"/>
  <c r="O155" i="6"/>
  <c r="N155" i="6"/>
  <c r="O154" i="6"/>
  <c r="N154" i="6"/>
  <c r="O153" i="6"/>
  <c r="N153" i="6"/>
  <c r="O152" i="6"/>
  <c r="N152" i="6"/>
  <c r="O151" i="6"/>
  <c r="N151" i="6"/>
  <c r="O150" i="6"/>
  <c r="N150" i="6"/>
  <c r="O149" i="6"/>
  <c r="N149" i="6"/>
  <c r="O148" i="6"/>
  <c r="N148" i="6"/>
  <c r="O147" i="6"/>
  <c r="N147" i="6"/>
  <c r="O146" i="6"/>
  <c r="N146" i="6"/>
  <c r="O145" i="6"/>
  <c r="N145" i="6"/>
  <c r="O144" i="6"/>
  <c r="N144" i="6"/>
  <c r="O143" i="6"/>
  <c r="N143" i="6"/>
  <c r="O142" i="6"/>
  <c r="N142" i="6"/>
  <c r="O141" i="6"/>
  <c r="N141" i="6"/>
  <c r="O140" i="6"/>
  <c r="N140" i="6"/>
  <c r="O139" i="6"/>
  <c r="N139" i="6"/>
  <c r="O138" i="6"/>
  <c r="N138" i="6"/>
  <c r="O137" i="6"/>
  <c r="N137" i="6"/>
  <c r="O136" i="6"/>
  <c r="N136" i="6"/>
  <c r="O135" i="6"/>
  <c r="N135" i="6"/>
  <c r="O134" i="6"/>
  <c r="N134" i="6"/>
  <c r="O133" i="6"/>
  <c r="N133" i="6"/>
  <c r="O132" i="6"/>
  <c r="N132" i="6"/>
  <c r="O131" i="6"/>
  <c r="N131" i="6"/>
  <c r="O130" i="6"/>
  <c r="N130" i="6"/>
  <c r="O129" i="6"/>
  <c r="N129" i="6"/>
  <c r="O128" i="6"/>
  <c r="N128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120" i="6"/>
  <c r="N120" i="6"/>
  <c r="O119" i="6"/>
  <c r="N119" i="6"/>
  <c r="O118" i="6"/>
  <c r="N118" i="6"/>
  <c r="O117" i="6"/>
  <c r="N117" i="6"/>
  <c r="O116" i="6"/>
  <c r="N116" i="6"/>
  <c r="O115" i="6"/>
  <c r="N115" i="6"/>
  <c r="O114" i="6"/>
  <c r="N114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I11" i="6"/>
  <c r="I12" i="6"/>
  <c r="I39" i="6"/>
  <c r="U306" i="5"/>
  <c r="T306" i="5"/>
  <c r="U305" i="5"/>
  <c r="T305" i="5"/>
  <c r="U304" i="5"/>
  <c r="T304" i="5"/>
  <c r="U303" i="5"/>
  <c r="T303" i="5"/>
  <c r="U302" i="5"/>
  <c r="T302" i="5"/>
  <c r="U301" i="5"/>
  <c r="T301" i="5"/>
  <c r="U300" i="5"/>
  <c r="T300" i="5"/>
  <c r="U299" i="5"/>
  <c r="T299" i="5"/>
  <c r="U298" i="5"/>
  <c r="T298" i="5"/>
  <c r="U297" i="5"/>
  <c r="T297" i="5"/>
  <c r="U296" i="5"/>
  <c r="T296" i="5"/>
  <c r="U295" i="5"/>
  <c r="T295" i="5"/>
  <c r="U294" i="5"/>
  <c r="T294" i="5"/>
  <c r="U293" i="5"/>
  <c r="T293" i="5"/>
  <c r="U292" i="5"/>
  <c r="T292" i="5"/>
  <c r="U291" i="5"/>
  <c r="T291" i="5"/>
  <c r="U290" i="5"/>
  <c r="T290" i="5"/>
  <c r="U289" i="5"/>
  <c r="T289" i="5"/>
  <c r="U288" i="5"/>
  <c r="T288" i="5"/>
  <c r="U287" i="5"/>
  <c r="T287" i="5"/>
  <c r="U286" i="5"/>
  <c r="T286" i="5"/>
  <c r="U285" i="5"/>
  <c r="T285" i="5"/>
  <c r="U284" i="5"/>
  <c r="T284" i="5"/>
  <c r="U283" i="5"/>
  <c r="T283" i="5"/>
  <c r="U282" i="5"/>
  <c r="T282" i="5"/>
  <c r="U281" i="5"/>
  <c r="T281" i="5"/>
  <c r="U280" i="5"/>
  <c r="T280" i="5"/>
  <c r="U279" i="5"/>
  <c r="T279" i="5"/>
  <c r="U278" i="5"/>
  <c r="T278" i="5"/>
  <c r="U277" i="5"/>
  <c r="T277" i="5"/>
  <c r="U276" i="5"/>
  <c r="T276" i="5"/>
  <c r="U275" i="5"/>
  <c r="T275" i="5"/>
  <c r="U274" i="5"/>
  <c r="T274" i="5"/>
  <c r="U273" i="5"/>
  <c r="T273" i="5"/>
  <c r="U272" i="5"/>
  <c r="T272" i="5"/>
  <c r="U271" i="5"/>
  <c r="T271" i="5"/>
  <c r="U270" i="5"/>
  <c r="T270" i="5"/>
  <c r="U269" i="5"/>
  <c r="T269" i="5"/>
  <c r="U268" i="5"/>
  <c r="T268" i="5"/>
  <c r="U267" i="5"/>
  <c r="T267" i="5"/>
  <c r="U266" i="5"/>
  <c r="T266" i="5"/>
  <c r="U265" i="5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43" i="5"/>
  <c r="O13" i="5"/>
  <c r="P228" i="5"/>
  <c r="P222" i="5"/>
  <c r="R228" i="5"/>
  <c r="R222" i="5"/>
  <c r="P171" i="5"/>
  <c r="R171" i="5"/>
  <c r="R243" i="5"/>
  <c r="P243" i="5" s="1"/>
  <c r="R242" i="5" l="1"/>
  <c r="P242" i="5" s="1"/>
  <c r="R130" i="5"/>
  <c r="P130" i="5" s="1"/>
  <c r="P119" i="5"/>
  <c r="R120" i="5"/>
  <c r="P120" i="5" s="1"/>
  <c r="R119" i="5"/>
  <c r="P180" i="5"/>
  <c r="R182" i="5"/>
  <c r="P182" i="5" s="1"/>
  <c r="R180" i="5"/>
  <c r="R128" i="5" l="1"/>
  <c r="P128" i="5" s="1"/>
  <c r="R127" i="5"/>
  <c r="P127" i="5" s="1"/>
  <c r="J44" i="6"/>
  <c r="J43" i="6"/>
  <c r="L44" i="6"/>
  <c r="L43" i="6"/>
  <c r="R137" i="5"/>
  <c r="P137" i="5" s="1"/>
  <c r="R136" i="5"/>
  <c r="P136" i="5" s="1"/>
  <c r="R179" i="5"/>
  <c r="P179" i="5" s="1"/>
  <c r="R178" i="5"/>
  <c r="P178" i="5" s="1"/>
  <c r="P211" i="5"/>
  <c r="R212" i="5"/>
  <c r="P212" i="5" s="1"/>
  <c r="R211" i="5"/>
  <c r="P240" i="5"/>
  <c r="P258" i="5"/>
  <c r="R257" i="5"/>
  <c r="P257" i="5" s="1"/>
  <c r="R258" i="5"/>
  <c r="P107" i="5"/>
  <c r="R107" i="5"/>
  <c r="R106" i="5"/>
  <c r="P106" i="5" s="1"/>
  <c r="R102" i="5"/>
  <c r="P102" i="5" s="1"/>
  <c r="R227" i="5"/>
  <c r="P227" i="5" s="1"/>
  <c r="R226" i="5"/>
  <c r="P226" i="5" s="1"/>
  <c r="R202" i="5" l="1"/>
  <c r="P202" i="5" s="1"/>
  <c r="R134" i="5"/>
  <c r="P134" i="5" s="1"/>
  <c r="R133" i="5"/>
  <c r="P133" i="5" s="1"/>
  <c r="R90" i="5"/>
  <c r="P90" i="5" s="1"/>
  <c r="O24" i="23" l="1"/>
  <c r="N24" i="23"/>
  <c r="O23" i="23"/>
  <c r="N23" i="23"/>
  <c r="O22" i="23"/>
  <c r="N22" i="23"/>
  <c r="O21" i="23"/>
  <c r="N21" i="23"/>
  <c r="O20" i="23"/>
  <c r="N20" i="23"/>
  <c r="O19" i="23"/>
  <c r="N19" i="23"/>
  <c r="O18" i="23"/>
  <c r="N18" i="23"/>
  <c r="O17" i="23"/>
  <c r="N17" i="23"/>
  <c r="O16" i="23"/>
  <c r="N16" i="23"/>
  <c r="O15" i="23"/>
  <c r="N15" i="23"/>
  <c r="O14" i="23"/>
  <c r="N14" i="23"/>
  <c r="O13" i="23"/>
  <c r="N13" i="23"/>
  <c r="O12" i="23"/>
  <c r="N12" i="23"/>
  <c r="O11" i="23"/>
  <c r="N11" i="23"/>
  <c r="M11" i="23"/>
  <c r="M17" i="23"/>
  <c r="K11" i="23"/>
  <c r="K17" i="23"/>
  <c r="C34" i="1"/>
  <c r="C42" i="1" l="1"/>
  <c r="D40" i="1" s="1"/>
  <c r="D37" i="1"/>
  <c r="D36" i="1"/>
  <c r="D33" i="1"/>
  <c r="D29" i="1"/>
  <c r="D28" i="1"/>
  <c r="D25" i="1"/>
  <c r="D24" i="1"/>
  <c r="D20" i="1"/>
  <c r="D19" i="1"/>
  <c r="D16" i="1"/>
  <c r="D15" i="1"/>
  <c r="D11" i="1"/>
  <c r="C11" i="1"/>
  <c r="K28" i="2"/>
  <c r="L27" i="2"/>
  <c r="K27" i="2"/>
  <c r="K26" i="2"/>
  <c r="L25" i="2"/>
  <c r="K25" i="2"/>
  <c r="K24" i="2"/>
  <c r="L23" i="2"/>
  <c r="K23" i="2"/>
  <c r="K22" i="2"/>
  <c r="L21" i="2"/>
  <c r="K21" i="2"/>
  <c r="K20" i="2"/>
  <c r="L19" i="2"/>
  <c r="K19" i="2"/>
  <c r="K18" i="2"/>
  <c r="L17" i="2"/>
  <c r="K17" i="2"/>
  <c r="K16" i="2"/>
  <c r="L15" i="2"/>
  <c r="K15" i="2"/>
  <c r="K14" i="2"/>
  <c r="L13" i="2"/>
  <c r="K13" i="2"/>
  <c r="K12" i="2"/>
  <c r="L11" i="2"/>
  <c r="K11" i="2"/>
  <c r="J11" i="2"/>
  <c r="J12" i="2"/>
  <c r="J13" i="2"/>
  <c r="J14" i="2"/>
  <c r="D32" i="1" l="1"/>
  <c r="D41" i="1"/>
  <c r="D13" i="1"/>
  <c r="D17" i="1"/>
  <c r="D21" i="1"/>
  <c r="D26" i="1"/>
  <c r="D30" i="1"/>
  <c r="D34" i="1"/>
  <c r="D39" i="1"/>
  <c r="L12" i="2"/>
  <c r="L14" i="2"/>
  <c r="L16" i="2"/>
  <c r="L18" i="2"/>
  <c r="L20" i="2"/>
  <c r="L22" i="2"/>
  <c r="L24" i="2"/>
  <c r="L26" i="2"/>
  <c r="L28" i="2"/>
  <c r="D14" i="1"/>
  <c r="D18" i="1"/>
  <c r="D22" i="1"/>
  <c r="D27" i="1"/>
  <c r="D31" i="1"/>
  <c r="D35" i="1"/>
</calcChain>
</file>

<file path=xl/sharedStrings.xml><?xml version="1.0" encoding="utf-8"?>
<sst xmlns="http://schemas.openxmlformats.org/spreadsheetml/2006/main" count="6759" uniqueCount="1853">
  <si>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</si>
  <si>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</si>
  <si>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</si>
  <si>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</si>
  <si>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</si>
  <si>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</si>
  <si>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</si>
  <si>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</si>
  <si>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</si>
  <si>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</si>
  <si>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</si>
  <si>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</si>
  <si>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</si>
  <si>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</si>
  <si>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</si>
  <si>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</si>
  <si>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</si>
  <si>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</si>
  <si>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</si>
  <si>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</si>
  <si>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</si>
  <si>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</si>
  <si>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</si>
  <si>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</si>
  <si>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</si>
  <si>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</si>
  <si>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</si>
  <si>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</si>
  <si>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</si>
  <si>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</si>
  <si>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</si>
  <si>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</si>
  <si>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</si>
  <si>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</si>
  <si>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</si>
  <si>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</si>
  <si>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</si>
  <si>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</si>
  <si>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</si>
  <si>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</si>
  <si>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</si>
  <si>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</si>
  <si>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</si>
  <si>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</si>
  <si>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</si>
  <si>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</si>
  <si>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</si>
  <si>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</si>
  <si>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</si>
  <si>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</si>
  <si>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</si>
  <si>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</si>
  <si>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</si>
  <si>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</si>
  <si>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</si>
  <si>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</si>
  <si>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</si>
  <si>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</si>
  <si>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</si>
  <si>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</si>
  <si>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</si>
  <si>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</si>
  <si>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</si>
  <si>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</si>
  <si>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</si>
  <si>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</si>
  <si>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</si>
  <si>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</si>
  <si>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</si>
  <si>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</si>
  <si>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</si>
  <si>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</si>
  <si>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</si>
  <si>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</si>
  <si>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</si>
  <si>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</si>
  <si>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</si>
  <si>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</si>
  <si>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</si>
  <si>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</si>
  <si>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</si>
  <si>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</si>
  <si>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</si>
  <si>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</si>
  <si>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</si>
  <si>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</si>
  <si>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</si>
  <si>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</si>
  <si>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</si>
  <si>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</si>
  <si>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</si>
  <si>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</si>
  <si>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</si>
  <si>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</si>
  <si>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</si>
  <si>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</si>
  <si>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</si>
  <si>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</si>
  <si>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</si>
  <si>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</si>
  <si>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</si>
  <si>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</si>
  <si>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</si>
  <si>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</si>
  <si>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</si>
  <si>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</si>
  <si>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</si>
  <si>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</si>
  <si>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</si>
  <si>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</si>
  <si>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</si>
  <si>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</si>
  <si>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</si>
  <si>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</si>
  <si>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</si>
  <si>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</si>
  <si>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</si>
  <si>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</si>
  <si>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</si>
  <si>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</si>
  <si>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</si>
  <si>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</si>
  <si>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</si>
  <si>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</si>
  <si>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</si>
  <si>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</si>
  <si>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</si>
  <si>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</si>
  <si>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</si>
  <si>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</si>
  <si>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</si>
  <si>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</si>
  <si>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</si>
  <si>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</si>
  <si>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</si>
  <si>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</si>
  <si>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</si>
  <si>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</si>
  <si>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</si>
  <si>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</si>
  <si>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</si>
  <si>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</si>
  <si>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</si>
  <si>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</si>
  <si>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</si>
  <si>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</si>
  <si>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</si>
  <si>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</si>
  <si>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</si>
  <si>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</si>
  <si>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</si>
  <si>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</si>
  <si>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</si>
  <si>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</si>
  <si>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</si>
  <si>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</si>
  <si>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</si>
  <si>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</si>
  <si>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</si>
  <si>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</si>
  <si>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</si>
  <si>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</si>
  <si>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</si>
  <si>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</si>
  <si>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</si>
  <si>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</si>
  <si>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</si>
  <si>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</si>
  <si>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</si>
  <si>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</si>
  <si>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</si>
  <si>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</si>
  <si>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</si>
  <si>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</si>
  <si>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</si>
  <si>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</si>
  <si>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</si>
  <si>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</si>
  <si>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</si>
  <si>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</si>
  <si>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</si>
  <si>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</si>
  <si>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</si>
  <si>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</si>
  <si>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</si>
  <si>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</si>
  <si>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</si>
  <si>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</si>
  <si>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</si>
  <si>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</si>
  <si>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</si>
  <si>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</si>
  <si>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</si>
  <si>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</si>
  <si>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</si>
  <si>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</si>
  <si>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</si>
  <si>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</si>
  <si>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</si>
  <si>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</si>
  <si>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</si>
  <si>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</si>
  <si>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</si>
  <si>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</si>
  <si>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</si>
  <si>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</si>
  <si>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</si>
  <si>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</si>
  <si>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</si>
  <si>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</si>
  <si>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</si>
  <si>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</si>
  <si>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</si>
  <si>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</si>
  <si>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</si>
  <si>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</si>
  <si>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</si>
  <si>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</si>
  <si>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</si>
  <si>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</si>
  <si>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</si>
  <si>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</si>
  <si>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</si>
  <si>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</si>
  <si>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</si>
  <si>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 6.7% 05.12.23-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</si>
  <si>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</si>
  <si>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</si>
  <si>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</si>
  <si>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</si>
  <si>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</si>
  <si>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</si>
  <si>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</si>
  <si>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</si>
  <si>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01/12/22</t>
  </si>
  <si>
    <t>ממצמ0923</t>
  </si>
  <si>
    <t>1128081</t>
  </si>
  <si>
    <t>08/05/22</t>
  </si>
  <si>
    <t>ממשל צמודה 0529- האוצר - ממשלתית צמודה</t>
  </si>
  <si>
    <t>1157023</t>
  </si>
  <si>
    <t>07/02/21</t>
  </si>
  <si>
    <t>ממשל צמודה 0726- האוצר - ממשלתית צמודה</t>
  </si>
  <si>
    <t>1169564</t>
  </si>
  <si>
    <t>20/07/22</t>
  </si>
  <si>
    <t>ממשל צמודה 1025- האוצר - ממשלתית צמודה</t>
  </si>
  <si>
    <t>1135912</t>
  </si>
  <si>
    <t>07/07/22</t>
  </si>
  <si>
    <t>ממשל צמודה 1131- האוצר - ממשלתית צמודה</t>
  </si>
  <si>
    <t>1172220</t>
  </si>
  <si>
    <t>18/08/22</t>
  </si>
  <si>
    <t>ממשלתי צמוד 0527- האוצר - ממשלתית צמודה</t>
  </si>
  <si>
    <t>1140847</t>
  </si>
  <si>
    <t>07/12/22</t>
  </si>
  <si>
    <t>ממשלתי צמוד 0545</t>
  </si>
  <si>
    <t>1134865</t>
  </si>
  <si>
    <t>08/06/20</t>
  </si>
  <si>
    <t>סה"כ לא צמודות</t>
  </si>
  <si>
    <t>סה"כ מלווה קצר מועד</t>
  </si>
  <si>
    <t>מ.ק.מ  913- בנק ישראל- מק"מ</t>
  </si>
  <si>
    <t>8230914</t>
  </si>
  <si>
    <t>28/12/22</t>
  </si>
  <si>
    <t>מ.ק.מ 1023- בנק ישראל- מק"מ</t>
  </si>
  <si>
    <t>8231029</t>
  </si>
  <si>
    <t>מ.ק.מ 113- בנק ישראל- מק"מ</t>
  </si>
  <si>
    <t>8230112</t>
  </si>
  <si>
    <t>23/02/22</t>
  </si>
  <si>
    <t>מ.ק.מ.     1213- בנק ישראל- מק"מ</t>
  </si>
  <si>
    <t>8231219</t>
  </si>
  <si>
    <t>25/12/22</t>
  </si>
  <si>
    <t>מ.ק.מ.   413- בנק ישראל- מק"מ</t>
  </si>
  <si>
    <t>8230419</t>
  </si>
  <si>
    <t>17/08/22</t>
  </si>
  <si>
    <t>מ.ק.מ.  223- בנק ישראל- מק"מ</t>
  </si>
  <si>
    <t>8830226</t>
  </si>
  <si>
    <t>06/07/22</t>
  </si>
  <si>
    <t>מ.ק.מ.  613- בנק ישראל- מק"מ</t>
  </si>
  <si>
    <t>8230617</t>
  </si>
  <si>
    <t>מ.ק.מ.  713- בנק ישראל- מק"מ</t>
  </si>
  <si>
    <t>8230716</t>
  </si>
  <si>
    <t>מ.ק.מ. 1123- בנק ישראל- מק"מ</t>
  </si>
  <si>
    <t>8231128</t>
  </si>
  <si>
    <t>27/12/22</t>
  </si>
  <si>
    <t>מ.ק.מ. 313- בנק ישראל- מק"מ</t>
  </si>
  <si>
    <t>8230310</t>
  </si>
  <si>
    <t>06/12/22</t>
  </si>
  <si>
    <t>מ.ק.מ. 513- בנק ישראל- מק"מ</t>
  </si>
  <si>
    <t>8230518</t>
  </si>
  <si>
    <t>מ.ק.מ. 813- בנק ישראל- מק"מ</t>
  </si>
  <si>
    <t>8230815</t>
  </si>
  <si>
    <t>20/10/22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</si>
  <si>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</si>
  <si>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</si>
  <si>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</si>
  <si>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</si>
  <si>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</si>
  <si>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</si>
  <si>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06/11/22</t>
  </si>
  <si>
    <t>ממשל שקלית 0327</t>
  </si>
  <si>
    <t>1139344</t>
  </si>
  <si>
    <t>29/12/21</t>
  </si>
  <si>
    <t>ממשל שקלית 0330- האוצר - ממשלתית שקלית</t>
  </si>
  <si>
    <t>1160985</t>
  </si>
  <si>
    <t>26/09/21</t>
  </si>
  <si>
    <t>ממשל שקלית 0347</t>
  </si>
  <si>
    <t>1140193</t>
  </si>
  <si>
    <t>ממשל שקלית 0432- האוצר - ממשלתית שקלית</t>
  </si>
  <si>
    <t>1180660</t>
  </si>
  <si>
    <t>ממשל שקלית 0537- האוצר - ממשלתית שקלית</t>
  </si>
  <si>
    <t>1166180</t>
  </si>
  <si>
    <t>26/12/22</t>
  </si>
  <si>
    <t>ממשל שקלית 0928</t>
  </si>
  <si>
    <t>1150879</t>
  </si>
  <si>
    <t>11/07/22</t>
  </si>
  <si>
    <t>ממשל שקלית 1123- האוצר - ממשלתית שקלית</t>
  </si>
  <si>
    <t>1155068</t>
  </si>
  <si>
    <t>02/05/22</t>
  </si>
  <si>
    <t>ממשל שקלית 1152- האוצר - ממשלתית שקלית</t>
  </si>
  <si>
    <t>1184076</t>
  </si>
  <si>
    <t>ממשלתי 0323</t>
  </si>
  <si>
    <t>1126747</t>
  </si>
  <si>
    <t>29/08/22</t>
  </si>
  <si>
    <t>ממשלתי 0324- האוצר - ממשלתית שקלית</t>
  </si>
  <si>
    <t>1130848</t>
  </si>
  <si>
    <t>27/11/22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</si>
  <si>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</si>
  <si>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</si>
  <si>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</si>
  <si>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</si>
  <si>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</si>
  <si>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15/12/21</t>
  </si>
  <si>
    <t>ממשלתי שקלי 723</t>
  </si>
  <si>
    <t>1167105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</si>
  <si>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</si>
  <si>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</si>
  <si>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</si>
  <si>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</si>
  <si>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</si>
  <si>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</si>
  <si>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</si>
  <si>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</si>
  <si>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</si>
  <si>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</si>
  <si>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</si>
  <si>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</si>
  <si>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</si>
  <si>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</si>
  <si>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</si>
  <si>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</si>
  <si>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</si>
  <si>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</si>
  <si>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</si>
  <si>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</si>
  <si>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</si>
  <si>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</si>
  <si>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</si>
  <si>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</si>
  <si>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</si>
  <si>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</si>
  <si>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</si>
  <si>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</si>
  <si>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</si>
  <si>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</si>
  <si>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</si>
  <si>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</si>
  <si>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</si>
  <si>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</si>
  <si>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</si>
  <si>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</si>
  <si>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</si>
  <si>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</si>
  <si>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</si>
  <si>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</si>
  <si>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</si>
  <si>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</si>
  <si>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</si>
  <si>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</si>
  <si>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12/10/22</t>
  </si>
  <si>
    <t>לאומי   אגח 179- לאומי</t>
  </si>
  <si>
    <t>6040372</t>
  </si>
  <si>
    <t>520018078</t>
  </si>
  <si>
    <t>03/10/22</t>
  </si>
  <si>
    <t>לאומי אג"ח 181- לאומי</t>
  </si>
  <si>
    <t>6040505</t>
  </si>
  <si>
    <t>Aaa.il</t>
  </si>
  <si>
    <t>13/04/22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</si>
  <si>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</si>
  <si>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</si>
  <si>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</si>
  <si>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</si>
  <si>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</si>
  <si>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</si>
  <si>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</si>
  <si>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</si>
  <si>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</si>
  <si>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02/10/22</t>
  </si>
  <si>
    <t>מז טפ הנ אגח 66- מזרחי טפחות הנפ</t>
  </si>
  <si>
    <t>1191667</t>
  </si>
  <si>
    <t>12/12/22</t>
  </si>
  <si>
    <t>מז טפ הנפ אגח 57- מזרחי טפחות הנפ</t>
  </si>
  <si>
    <t>2310423</t>
  </si>
  <si>
    <t>06/01/22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</si>
  <si>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</si>
  <si>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</si>
  <si>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</si>
  <si>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</si>
  <si>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</si>
  <si>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מז טפ הנפק   45- מזרחי טפחות הנפ</t>
  </si>
  <si>
    <t>2310217</t>
  </si>
  <si>
    <t>10/11/22</t>
  </si>
  <si>
    <t>מז טפ הנפק   46- מזרחי טפחות הנפ</t>
  </si>
  <si>
    <t>2310225</t>
  </si>
  <si>
    <t>מז טפ הנפק 51- מזרחי טפחות הנפ</t>
  </si>
  <si>
    <t>2310324</t>
  </si>
  <si>
    <t>10/01/22</t>
  </si>
  <si>
    <t>מז טפ הנפק 52- מזרחי טפחות הנפ</t>
  </si>
  <si>
    <t>2310381</t>
  </si>
  <si>
    <t>28/11/22</t>
  </si>
  <si>
    <t>מזרחי הנפקות אג"ח 49- מזרחי טפחות הנפ</t>
  </si>
  <si>
    <t>2310282</t>
  </si>
  <si>
    <t>02/06/22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</si>
  <si>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</si>
  <si>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</si>
  <si>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</si>
  <si>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</si>
  <si>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</si>
  <si>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</si>
  <si>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ג- מרכנתיל הנפקות</t>
  </si>
  <si>
    <t>1171297</t>
  </si>
  <si>
    <t>513686154</t>
  </si>
  <si>
    <t>מרכנתיל הנ אגח ד- מרכנתיל הנפקות</t>
  </si>
  <si>
    <t>1171305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</si>
  <si>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</si>
  <si>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</si>
  <si>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</si>
  <si>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</si>
  <si>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</si>
  <si>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</si>
  <si>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19/12/19</t>
  </si>
  <si>
    <t>פועלים  אגח 200- פועלים</t>
  </si>
  <si>
    <t>6620496</t>
  </si>
  <si>
    <t>520000118</t>
  </si>
  <si>
    <t>פועלים  אגח 201- פועלים</t>
  </si>
  <si>
    <t>1191345</t>
  </si>
  <si>
    <t>פועלים הנ אג34- פועלים הנפקות</t>
  </si>
  <si>
    <t>1940576</t>
  </si>
  <si>
    <t>520032640</t>
  </si>
  <si>
    <t>27/10/22</t>
  </si>
  <si>
    <t>פועלים הנ אגח35- פועלים הנפקות</t>
  </si>
  <si>
    <t>1940618</t>
  </si>
  <si>
    <t>פועלים הנפ אג32- פועלים הנפקות</t>
  </si>
  <si>
    <t>1940535</t>
  </si>
  <si>
    <t>26/07/22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</si>
  <si>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</si>
  <si>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</si>
  <si>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</si>
  <si>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</si>
  <si>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</si>
  <si>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</si>
  <si>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</si>
  <si>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29/12/22</t>
  </si>
  <si>
    <t>חשמל  אג"ח 31- חשמל</t>
  </si>
  <si>
    <t>6000285</t>
  </si>
  <si>
    <t>חשמל אג27</t>
  </si>
  <si>
    <t>6000210</t>
  </si>
  <si>
    <t>08/12/22</t>
  </si>
  <si>
    <t>חשמל אגח 32- חשמל</t>
  </si>
  <si>
    <t>6000384</t>
  </si>
  <si>
    <t>חשמל אגח 33- חשמל</t>
  </si>
  <si>
    <t>6000392</t>
  </si>
  <si>
    <t>נתיבי הגז אג"ח ד- נתיבי הגז</t>
  </si>
  <si>
    <t>1147503</t>
  </si>
  <si>
    <t>513436394</t>
  </si>
  <si>
    <t>ilAA+</t>
  </si>
  <si>
    <t>04/10/21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</si>
  <si>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</si>
  <si>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</si>
  <si>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</si>
  <si>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</si>
  <si>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</si>
  <si>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</si>
  <si>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14/07/22</t>
  </si>
  <si>
    <t>עזריאלי אג"ח ה- עזריאלי קבוצה</t>
  </si>
  <si>
    <t>1156603</t>
  </si>
  <si>
    <t>24/02/22</t>
  </si>
  <si>
    <t>עזריאלי אג"ח ו- עזריאלי קבוצה</t>
  </si>
  <si>
    <t>1156611</t>
  </si>
  <si>
    <t>עזריאלי אג2- עזריאלי קבוצה</t>
  </si>
  <si>
    <t>1134436</t>
  </si>
  <si>
    <t>07/10/21</t>
  </si>
  <si>
    <t>פועלים הנפקות אגח 15- פועלים הנפקות</t>
  </si>
  <si>
    <t>1940543</t>
  </si>
  <si>
    <t>רכבת ישר  אגח ג- רכבת ישראל</t>
  </si>
  <si>
    <t>1177625</t>
  </si>
  <si>
    <t>520043613</t>
  </si>
  <si>
    <t>30/11/22</t>
  </si>
  <si>
    <t>ארפורט אג 9- איירפורט סיטי</t>
  </si>
  <si>
    <t>1160944</t>
  </si>
  <si>
    <t>511659401</t>
  </si>
  <si>
    <t>ilAA</t>
  </si>
  <si>
    <t>20/01/22</t>
  </si>
  <si>
    <t>ארפורט סיטי אג"ח 5- איירפורט סיטי</t>
  </si>
  <si>
    <t>1133487</t>
  </si>
  <si>
    <t>ביג אגח ח- ביג</t>
  </si>
  <si>
    <t>1138924</t>
  </si>
  <si>
    <t>513623314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</si>
  <si>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</si>
  <si>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</si>
  <si>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</si>
  <si>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</si>
  <si>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</si>
  <si>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</si>
  <si>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</si>
  <si>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</si>
  <si>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</si>
  <si>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</si>
  <si>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</si>
  <si>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</si>
  <si>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מבני תעש אגח יח</t>
  </si>
  <si>
    <t>2260479</t>
  </si>
  <si>
    <t>520024126</t>
  </si>
  <si>
    <t>22/05/22</t>
  </si>
  <si>
    <t>מבני תעשיה אגח יט</t>
  </si>
  <si>
    <t>2260487</t>
  </si>
  <si>
    <t>08/02/22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</si>
  <si>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</si>
  <si>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</si>
  <si>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</si>
  <si>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</si>
  <si>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</si>
  <si>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</si>
  <si>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</si>
  <si>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</si>
  <si>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13/06/22</t>
  </si>
  <si>
    <t>מליסרון  אגח יט</t>
  </si>
  <si>
    <t>3230398</t>
  </si>
  <si>
    <t>10/07/22</t>
  </si>
  <si>
    <t>מליסרון  אגח16- מליסרון</t>
  </si>
  <si>
    <t>3230265</t>
  </si>
  <si>
    <t>מליסרון אג"ח יג- מליסרון</t>
  </si>
  <si>
    <t>3230224</t>
  </si>
  <si>
    <t>מליסרון אג10- מליסרון</t>
  </si>
  <si>
    <t>3230190</t>
  </si>
  <si>
    <t>מליסרון אגח יח- מליסרון</t>
  </si>
  <si>
    <t>3230372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</si>
  <si>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</si>
  <si>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</si>
  <si>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</si>
  <si>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</si>
  <si>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</si>
  <si>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ריט 1     אגח ו</t>
  </si>
  <si>
    <t>1138544</t>
  </si>
  <si>
    <t>513821488</t>
  </si>
  <si>
    <t>22/11/21</t>
  </si>
  <si>
    <t>ריט 1  אגח ז- 1 ריט</t>
  </si>
  <si>
    <t>1171271</t>
  </si>
  <si>
    <t>21/04/21</t>
  </si>
  <si>
    <t>ריט אג"ח 4- 1 ריט</t>
  </si>
  <si>
    <t>1129899</t>
  </si>
  <si>
    <t>09/11/21</t>
  </si>
  <si>
    <t>שלמה החזקות אג18- שלמה החזקות</t>
  </si>
  <si>
    <t>1410307</t>
  </si>
  <si>
    <t>520034372</t>
  </si>
  <si>
    <t>10/03/22</t>
  </si>
  <si>
    <t>אלוני חץ אג8- אלוני חץ</t>
  </si>
  <si>
    <t>3900271</t>
  </si>
  <si>
    <t>520038506</t>
  </si>
  <si>
    <t>ilAA-</t>
  </si>
  <si>
    <t>01/03/22</t>
  </si>
  <si>
    <t>בזק אגח 12- בזק</t>
  </si>
  <si>
    <t>2300242</t>
  </si>
  <si>
    <t>520031931</t>
  </si>
  <si>
    <t>19/10/22</t>
  </si>
  <si>
    <t>יוניברסל אג1- יוניברסל מוטורס</t>
  </si>
  <si>
    <t>1141639</t>
  </si>
  <si>
    <t>511809071</t>
  </si>
  <si>
    <t>מסחר</t>
  </si>
  <si>
    <t>05/07/20</t>
  </si>
  <si>
    <t>יוניברסל אגח ג- יוניברסל מוטורס</t>
  </si>
  <si>
    <t>1160670</t>
  </si>
  <si>
    <t>ירושלים הנ אגח יח- ירושלים הנפקות</t>
  </si>
  <si>
    <t>1182054</t>
  </si>
  <si>
    <t>513682146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</si>
  <si>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</si>
  <si>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</si>
  <si>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</si>
  <si>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</si>
  <si>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</si>
  <si>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</si>
  <si>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</si>
  <si>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11/12/22</t>
  </si>
  <si>
    <t>סלע נדל"ן אג"ח 2- סלע קפיטל נדל"ן</t>
  </si>
  <si>
    <t>1132927</t>
  </si>
  <si>
    <t>513992529</t>
  </si>
  <si>
    <t>Aa3.il</t>
  </si>
  <si>
    <t>סלע נדל"ן אג3</t>
  </si>
  <si>
    <t>1138973</t>
  </si>
  <si>
    <t>05/01/22</t>
  </si>
  <si>
    <t>סלע נדלן  אגח ד- סלע קפיטל נדל"ן</t>
  </si>
  <si>
    <t>1167147</t>
  </si>
  <si>
    <t>אלדן תחבו אגח ז- אלדן תחבורה</t>
  </si>
  <si>
    <t>510454333</t>
  </si>
  <si>
    <t>ilA+</t>
  </si>
  <si>
    <t>23/10/22</t>
  </si>
  <si>
    <t>אלון רבוע אגח ז- אלון רבוע כחול</t>
  </si>
  <si>
    <t>1183979</t>
  </si>
  <si>
    <t>520042847</t>
  </si>
  <si>
    <t>השקעה ואחזקות</t>
  </si>
  <si>
    <t>אשטרום נכ אגח 12- אשטרום נכסים</t>
  </si>
  <si>
    <t>2510279</t>
  </si>
  <si>
    <t>520036617</t>
  </si>
  <si>
    <t>21/02/22</t>
  </si>
  <si>
    <t>גירון     אגח ו- גירון פיתוח</t>
  </si>
  <si>
    <t>1139849</t>
  </si>
  <si>
    <t>520044520</t>
  </si>
  <si>
    <t>A1.il</t>
  </si>
  <si>
    <t>15/05/22</t>
  </si>
  <si>
    <t>גירון  אגח ח- גירון פיתוח</t>
  </si>
  <si>
    <t>1183151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</si>
  <si>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</si>
  <si>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</si>
  <si>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</si>
  <si>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</si>
  <si>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</si>
  <si>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</si>
  <si>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</si>
  <si>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</si>
  <si>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</si>
  <si>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21/07/22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</si>
  <si>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</si>
  <si>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</si>
  <si>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</si>
  <si>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</si>
  <si>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</si>
  <si>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</si>
  <si>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</si>
  <si>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</si>
  <si>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</si>
  <si>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</si>
  <si>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</si>
  <si>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1175660</t>
  </si>
  <si>
    <t>07/06/22</t>
  </si>
  <si>
    <t>מימון ישיר אגח ה- מימון ישיר קב</t>
  </si>
  <si>
    <t>22/08/22</t>
  </si>
  <si>
    <t>מימון ישיר אגחג</t>
  </si>
  <si>
    <t>1171214</t>
  </si>
  <si>
    <t>26/04/21</t>
  </si>
  <si>
    <t>מימון ישיר אגחו- מימון ישיר קב</t>
  </si>
  <si>
    <t>1191659</t>
  </si>
  <si>
    <t>אדגר      אגח י- אדגר השקעות</t>
  </si>
  <si>
    <t>1820208</t>
  </si>
  <si>
    <t>520035171</t>
  </si>
  <si>
    <t>נדלן מניב בחו"ל</t>
  </si>
  <si>
    <t>A2.il</t>
  </si>
  <si>
    <t>אדגר אגח יא</t>
  </si>
  <si>
    <t>18/12/22</t>
  </si>
  <si>
    <t>19/07/22</t>
  </si>
  <si>
    <t>ilA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</si>
  <si>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</si>
  <si>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</si>
  <si>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</si>
  <si>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</si>
  <si>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</si>
  <si>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18/11/21</t>
  </si>
  <si>
    <t>אפריקה נכס אגחח- אפי נכסים</t>
  </si>
  <si>
    <t>1142231</t>
  </si>
  <si>
    <t>25/10/22</t>
  </si>
  <si>
    <t>הכשרת ישוב אג 25- הכשרת הישוב</t>
  </si>
  <si>
    <t>1191527</t>
  </si>
  <si>
    <t>520020116</t>
  </si>
  <si>
    <t>מנרב    אגח  ד- מנרב</t>
  </si>
  <si>
    <t>1550169</t>
  </si>
  <si>
    <t>520034505</t>
  </si>
  <si>
    <t>בנייה</t>
  </si>
  <si>
    <t>23/11/22</t>
  </si>
  <si>
    <t>שיכון ובינוי אג8- שיכון ובינוי</t>
  </si>
  <si>
    <t>1135888</t>
  </si>
  <si>
    <t>520036104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</si>
  <si>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</si>
  <si>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</si>
  <si>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</si>
  <si>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</si>
  <si>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</si>
  <si>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</si>
  <si>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ג'י סיטי אגח יד- ג'י סיטי</t>
  </si>
  <si>
    <t>1260736</t>
  </si>
  <si>
    <t>A3.il</t>
  </si>
  <si>
    <t>16/06/22</t>
  </si>
  <si>
    <t>מגוריט    אגח ד- מגוריט</t>
  </si>
  <si>
    <t>1185834</t>
  </si>
  <si>
    <t>515434074</t>
  </si>
  <si>
    <t>מגוריט אגח ב- מגוריט</t>
  </si>
  <si>
    <t>1168350</t>
  </si>
  <si>
    <t>27/01/22</t>
  </si>
  <si>
    <t>מגוריט אגח ג- מגוריט</t>
  </si>
  <si>
    <t>04/12/22</t>
  </si>
  <si>
    <t>בראק אן.וי אג"ח 2- בראק אן וי</t>
  </si>
  <si>
    <t>1128347</t>
  </si>
  <si>
    <t>34250659</t>
  </si>
  <si>
    <t>ilBBB+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</si>
  <si>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</si>
  <si>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</si>
  <si>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</si>
  <si>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</si>
  <si>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</si>
  <si>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</si>
  <si>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</si>
  <si>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</si>
  <si>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</si>
  <si>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</si>
  <si>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</si>
  <si>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</si>
  <si>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</si>
  <si>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</si>
  <si>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</si>
  <si>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</si>
  <si>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</si>
  <si>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24/10/22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</si>
  <si>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</si>
  <si>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</si>
  <si>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</si>
  <si>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</si>
  <si>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</si>
  <si>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</si>
  <si>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22/11/22</t>
  </si>
  <si>
    <t>חנן מור אגח טו- חנן מור</t>
  </si>
  <si>
    <t>1189851</t>
  </si>
  <si>
    <t>22/09/22</t>
  </si>
  <si>
    <t>לוזון קבוצה אג 8- לוזון קבוצה</t>
  </si>
  <si>
    <t>520039660</t>
  </si>
  <si>
    <t>05/12/22</t>
  </si>
  <si>
    <t>מניבים ריט אג"ח 1- מניבים ריט</t>
  </si>
  <si>
    <t>1140581</t>
  </si>
  <si>
    <t>515327120</t>
  </si>
  <si>
    <t>מניבים ריט אג"ח ב- מניבים ריט</t>
  </si>
  <si>
    <t>1155928</t>
  </si>
  <si>
    <t>29/11/21</t>
  </si>
  <si>
    <t>מניבים ריט אגח ג- מניבים ריט</t>
  </si>
  <si>
    <t>04/07/22</t>
  </si>
  <si>
    <t>משק אנרג  אגח א</t>
  </si>
  <si>
    <t>1169531</t>
  </si>
  <si>
    <t>516167343</t>
  </si>
  <si>
    <t>31/07/22</t>
  </si>
  <si>
    <t>נופר אנרג אגח א- נופר אנרג'י</t>
  </si>
  <si>
    <t>514599943</t>
  </si>
  <si>
    <t>08/09/22</t>
  </si>
  <si>
    <t>נתנאל גרופ אגח י- דל סחירות מרווח הוגן- נתנאל גרופ</t>
  </si>
  <si>
    <t>4210175</t>
  </si>
  <si>
    <t>520039074</t>
  </si>
  <si>
    <t>13/12/22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</si>
  <si>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</si>
  <si>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</si>
  <si>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</si>
  <si>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</si>
  <si>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</si>
  <si>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</si>
  <si>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</si>
  <si>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</si>
  <si>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</si>
  <si>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</si>
  <si>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תנופורט  אגח ב- תנופורט</t>
  </si>
  <si>
    <t>1189919</t>
  </si>
  <si>
    <t>511519829</t>
  </si>
  <si>
    <t>דיסק מנ מסחרי 2- דיסקונט מנפיקים</t>
  </si>
  <si>
    <t>7480353</t>
  </si>
  <si>
    <t>06/06/22</t>
  </si>
  <si>
    <t>דיסקונט מנפיקים אג"ח יג</t>
  </si>
  <si>
    <t>7480155</t>
  </si>
  <si>
    <t>דיסקונט מנפיקים אג"ח יד</t>
  </si>
  <si>
    <t>7480163</t>
  </si>
  <si>
    <t>הראל פיקדון אגח ב- הראל פקדון סחיר</t>
  </si>
  <si>
    <t>1162502</t>
  </si>
  <si>
    <t>515989440</t>
  </si>
  <si>
    <t>18/07/22</t>
  </si>
  <si>
    <t>לאומי   אגח 178- לאומי</t>
  </si>
  <si>
    <t>6040323</t>
  </si>
  <si>
    <t>24/03/22</t>
  </si>
  <si>
    <t>לאומי אג"ח 180- לאומי</t>
  </si>
  <si>
    <t>6040422</t>
  </si>
  <si>
    <t>לאומי מסחרי 1- לאומי</t>
  </si>
  <si>
    <t>6040612</t>
  </si>
  <si>
    <t>27/03/22</t>
  </si>
  <si>
    <t>לאומי מסחרי 3- לאומי</t>
  </si>
  <si>
    <t>1189364</t>
  </si>
  <si>
    <t>12/09/22</t>
  </si>
  <si>
    <t>מז טפ הנפ אגח 60- מזרחי טפחות הנפ</t>
  </si>
  <si>
    <t>2310456</t>
  </si>
  <si>
    <t>21/03/22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</si>
  <si>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</si>
  <si>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</si>
  <si>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</si>
  <si>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</si>
  <si>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</si>
  <si>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</si>
  <si>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</si>
  <si>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100- פועלים</t>
  </si>
  <si>
    <t>6620488</t>
  </si>
  <si>
    <t>09/03/22</t>
  </si>
  <si>
    <t>פועלים  אגח 101- פועלים</t>
  </si>
  <si>
    <t>1191337</t>
  </si>
  <si>
    <t>29/11/22</t>
  </si>
  <si>
    <t>חשמל     אגח 26- חשמל</t>
  </si>
  <si>
    <t>6000202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</si>
  <si>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</si>
  <si>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</si>
  <si>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</si>
  <si>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</si>
  <si>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</si>
  <si>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</si>
  <si>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25/04/22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</si>
  <si>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</si>
  <si>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</si>
  <si>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</si>
  <si>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</si>
  <si>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</si>
  <si>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</si>
  <si>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</si>
  <si>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</si>
  <si>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19/05/22</t>
  </si>
  <si>
    <t>אקויטל    אגח 2- אקויטל</t>
  </si>
  <si>
    <t>7550122</t>
  </si>
  <si>
    <t>520030859</t>
  </si>
  <si>
    <t>10/05/22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</si>
  <si>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</si>
  <si>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</si>
  <si>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</si>
  <si>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</si>
  <si>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</si>
  <si>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</si>
  <si>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</si>
  <si>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</si>
  <si>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</si>
  <si>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</si>
  <si>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</si>
  <si>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</si>
  <si>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</si>
  <si>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</si>
  <si>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</si>
  <si>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</si>
  <si>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</si>
  <si>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</si>
  <si>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27/04/22</t>
  </si>
  <si>
    <t>סאמיט אג6- סאמיט</t>
  </si>
  <si>
    <t>1130939</t>
  </si>
  <si>
    <t>520043720</t>
  </si>
  <si>
    <t>Aa2.il</t>
  </si>
  <si>
    <t>שלמה החז אגח יז- שלמה החזקות</t>
  </si>
  <si>
    <t>1410299</t>
  </si>
  <si>
    <t>05/12/21</t>
  </si>
  <si>
    <t>אלקטרה צריכה אגח א- אלקטרה צריכה</t>
  </si>
  <si>
    <t>520039967</t>
  </si>
  <si>
    <t>רשתות שיווק</t>
  </si>
  <si>
    <t>20/12/22</t>
  </si>
  <si>
    <t>דה זראסאי אגח ג- דה זראסאי גרופ</t>
  </si>
  <si>
    <t>1137975</t>
  </si>
  <si>
    <t>11/08/22</t>
  </si>
  <si>
    <t>יוניברסל  אגח ד- יוניברסל מוטורס</t>
  </si>
  <si>
    <t>1172253</t>
  </si>
  <si>
    <t>27/06/22</t>
  </si>
  <si>
    <t>יוניברסל אגח ב- יוניברסל מוטורס</t>
  </si>
  <si>
    <t>1141647</t>
  </si>
  <si>
    <t>ירושלים הנ נע"מ 2- ירושלים הנפקות</t>
  </si>
  <si>
    <t>1185560</t>
  </si>
  <si>
    <t>18/09/22</t>
  </si>
  <si>
    <t>מגדל הון  אגח ד- מגדל ביטוח הון</t>
  </si>
  <si>
    <t>1137033</t>
  </si>
  <si>
    <t>513230029</t>
  </si>
  <si>
    <t>ביטוח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</si>
  <si>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</si>
  <si>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</si>
  <si>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</si>
  <si>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</si>
  <si>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</si>
  <si>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30/08/22</t>
  </si>
  <si>
    <t>קרסו  אגח ד- קרסו מוטורס</t>
  </si>
  <si>
    <t>514065283</t>
  </si>
  <si>
    <t>קרסו אגח ב- קרסו מוטורס</t>
  </si>
  <si>
    <t>1139591</t>
  </si>
  <si>
    <t>02/11/22</t>
  </si>
  <si>
    <t>אמ.ג'יג'י אגח ב- אמ.ג'י.ג'י</t>
  </si>
  <si>
    <t>1160811</t>
  </si>
  <si>
    <t>1981143</t>
  </si>
  <si>
    <t>26/05/22</t>
  </si>
  <si>
    <t>דמרי אג"ח 6- דמרי</t>
  </si>
  <si>
    <t>1136936</t>
  </si>
  <si>
    <t>511399388</t>
  </si>
  <si>
    <t>טמפו משקאות אג2</t>
  </si>
  <si>
    <t>1133511</t>
  </si>
  <si>
    <t>513682625</t>
  </si>
  <si>
    <t>מגדל הון אג"ח 3- מגדל ביטוח הון</t>
  </si>
  <si>
    <t>1135862</t>
  </si>
  <si>
    <t>21/09/22</t>
  </si>
  <si>
    <t>מגה אור נעמ 2- מגה אור</t>
  </si>
  <si>
    <t>1187830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</si>
  <si>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</si>
  <si>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</si>
  <si>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</si>
  <si>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</si>
  <si>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</si>
  <si>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</si>
  <si>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15/12/22</t>
  </si>
  <si>
    <t>פרטנר     אגח ו- פרטנר</t>
  </si>
  <si>
    <t>1141415</t>
  </si>
  <si>
    <t>520044314</t>
  </si>
  <si>
    <t>פתאל אג2- פתאל אירופה</t>
  </si>
  <si>
    <t>1140854</t>
  </si>
  <si>
    <t>515328250</t>
  </si>
  <si>
    <t>27/01/20</t>
  </si>
  <si>
    <t>אלון רבוע אגח ד- אלון רבוע כחול</t>
  </si>
  <si>
    <t>1139583</t>
  </si>
  <si>
    <t>אנלייט אנ אגח ד- אנלייט אנרגיה</t>
  </si>
  <si>
    <t>7200256</t>
  </si>
  <si>
    <t>520041146</t>
  </si>
  <si>
    <t>01/08/21</t>
  </si>
  <si>
    <t>אנלייט אנר אג ג- אנלייט אנרגיה</t>
  </si>
  <si>
    <t>7200249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</si>
  <si>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</si>
  <si>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</si>
  <si>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</si>
  <si>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</si>
  <si>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</si>
  <si>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</si>
  <si>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</si>
  <si>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</si>
  <si>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</si>
  <si>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</si>
  <si>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ג'נריישן קפ אגח א- ג'נריישן קפיטל</t>
  </si>
  <si>
    <t>1166222</t>
  </si>
  <si>
    <t>הרץ פרופר אגח ב- הרץ פרופרטיס</t>
  </si>
  <si>
    <t>1184753</t>
  </si>
  <si>
    <t>1957081</t>
  </si>
  <si>
    <t>ויקטורי   אגח א- ויקטורי</t>
  </si>
  <si>
    <t>1136126</t>
  </si>
  <si>
    <t>514068980</t>
  </si>
  <si>
    <t>נאוי אגח ה- נאוי</t>
  </si>
  <si>
    <t>2080257</t>
  </si>
  <si>
    <t>520036070</t>
  </si>
  <si>
    <t>סלקום אגח יב- סלקום</t>
  </si>
  <si>
    <t>511930125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</si>
  <si>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</si>
  <si>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</si>
  <si>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</si>
  <si>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</si>
  <si>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</si>
  <si>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</si>
  <si>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</si>
  <si>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פתאל אירו אגח ד- פתאל אירופה</t>
  </si>
  <si>
    <t>1168038</t>
  </si>
  <si>
    <t>אאורה אג"ח י"ב- אאורה</t>
  </si>
  <si>
    <t>3730454</t>
  </si>
  <si>
    <t>520038274</t>
  </si>
  <si>
    <t>אאורה אגח יד- אאורה</t>
  </si>
  <si>
    <t>3730488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</si>
  <si>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</si>
  <si>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</si>
  <si>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</si>
  <si>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</si>
  <si>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</si>
  <si>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</si>
  <si>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</si>
  <si>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06/04/22</t>
  </si>
  <si>
    <t>אלקטרה נדלן אגח ה- אלקטרה נדל"ן</t>
  </si>
  <si>
    <t>1138593</t>
  </si>
  <si>
    <t>510607328</t>
  </si>
  <si>
    <t>30/03/22</t>
  </si>
  <si>
    <t>אסאר אקורד אגח א- אס.אר אקורד</t>
  </si>
  <si>
    <t>520038670</t>
  </si>
  <si>
    <t>10/08/22</t>
  </si>
  <si>
    <t>אפקון החזקות אג"ח א- אפקון החזקות</t>
  </si>
  <si>
    <t>5780135</t>
  </si>
  <si>
    <t>520033473</t>
  </si>
  <si>
    <t>20/01/20</t>
  </si>
  <si>
    <t>הרץ פרופר אגח א- הרץ פרופרטיס</t>
  </si>
  <si>
    <t>1142603</t>
  </si>
  <si>
    <t>03/07/22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</si>
  <si>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</si>
  <si>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</si>
  <si>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</si>
  <si>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</si>
  <si>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</si>
  <si>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24/05/22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</si>
  <si>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</si>
  <si>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</si>
  <si>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</si>
  <si>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</si>
  <si>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</si>
  <si>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</si>
  <si>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פתאל החזקות אגח ג- פתאל החזקות</t>
  </si>
  <si>
    <t>1161785</t>
  </si>
  <si>
    <t>512607888</t>
  </si>
  <si>
    <t>מלונאות ותיירות</t>
  </si>
  <si>
    <t>11/10/22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</si>
  <si>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</si>
  <si>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</si>
  <si>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</si>
  <si>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</si>
  <si>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</si>
  <si>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</si>
  <si>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אמ.די.ג'י אגח ה- .אמ.די.ג'י</t>
  </si>
  <si>
    <t>1840550</t>
  </si>
  <si>
    <t>דלק קב   אגח לד- דלק קבוצה</t>
  </si>
  <si>
    <t>1143361</t>
  </si>
  <si>
    <t>520044322</t>
  </si>
  <si>
    <t>דלק קבוצה אג31- דלק קבוצה</t>
  </si>
  <si>
    <t>1134790</t>
  </si>
  <si>
    <t>צמח המרמן אג5- צמח המרמן</t>
  </si>
  <si>
    <t>1151125</t>
  </si>
  <si>
    <t>512531203</t>
  </si>
  <si>
    <t>אורון  אגח ב- אורון קבוצה</t>
  </si>
  <si>
    <t>513432765</t>
  </si>
  <si>
    <t>Baa2.il</t>
  </si>
  <si>
    <t>דיסק השק  אגח י- דיסקונט השקעות</t>
  </si>
  <si>
    <t>6390348</t>
  </si>
  <si>
    <t>אול-יר    אגח ה- אול-יר</t>
  </si>
  <si>
    <t>1143304</t>
  </si>
  <si>
    <t>1841580</t>
  </si>
  <si>
    <t>10/02/20</t>
  </si>
  <si>
    <t>אול-יר אגח ג- אול-יר</t>
  </si>
  <si>
    <t>1140136</t>
  </si>
  <si>
    <t>25/09/19</t>
  </si>
  <si>
    <t>אלומה אגח א- אלומה</t>
  </si>
  <si>
    <t>1190917</t>
  </si>
  <si>
    <t>516214871</t>
  </si>
  <si>
    <t>16/11/22</t>
  </si>
  <si>
    <t>אלומיי אג"ח ג</t>
  </si>
  <si>
    <t>1159375</t>
  </si>
  <si>
    <t>520039868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</si>
  <si>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</si>
  <si>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</si>
  <si>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</si>
  <si>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</si>
  <si>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</si>
  <si>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</si>
  <si>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</si>
  <si>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</si>
  <si>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</si>
  <si>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</si>
  <si>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</si>
  <si>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30/11/21</t>
  </si>
  <si>
    <t>בי קומיונק אגח ו- בי קומיונקיישנס</t>
  </si>
  <si>
    <t>1178151</t>
  </si>
  <si>
    <t>13/12/21</t>
  </si>
  <si>
    <t>ברוקלנד אגח ב- ברוקלנד</t>
  </si>
  <si>
    <t>1136993</t>
  </si>
  <si>
    <t>1814237</t>
  </si>
  <si>
    <t>12/07/18</t>
  </si>
  <si>
    <t>512623950</t>
  </si>
  <si>
    <t>מתכת ומוצרי בניה</t>
  </si>
  <si>
    <t>גאון אחזקות אגח ג- גאון אחזקות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</si>
  <si>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</si>
  <si>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</si>
  <si>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</si>
  <si>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</si>
  <si>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</si>
  <si>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דלק קב אגח לו- דלק קבוצה</t>
  </si>
  <si>
    <t>וויי בוקס אגח ד- וויי-בוקס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</si>
  <si>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</si>
  <si>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</si>
  <si>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</si>
  <si>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</si>
  <si>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</si>
  <si>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</si>
  <si>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</si>
  <si>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</si>
  <si>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</si>
  <si>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4340212</t>
  </si>
  <si>
    <t>520039298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</si>
  <si>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</si>
  <si>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</si>
  <si>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</si>
  <si>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</si>
  <si>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</si>
  <si>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</si>
  <si>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</si>
  <si>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</si>
  <si>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</si>
  <si>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</si>
  <si>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</si>
  <si>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</si>
  <si>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</si>
  <si>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</si>
  <si>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</si>
  <si>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</si>
  <si>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</si>
  <si>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</si>
  <si>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</si>
  <si>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</si>
  <si>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</si>
  <si>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02/01/22</t>
  </si>
  <si>
    <t>רבל אג ב- דל סחירות מרווח הוגן- רבל</t>
  </si>
  <si>
    <t>1142769</t>
  </si>
  <si>
    <t>513506329</t>
  </si>
  <si>
    <t>04/08/22</t>
  </si>
  <si>
    <t>רוטשטיין  אגח ט- רוטשטיין</t>
  </si>
  <si>
    <t>5390224</t>
  </si>
  <si>
    <t>520039959</t>
  </si>
  <si>
    <t>17/01/21</t>
  </si>
  <si>
    <t>רוטשטיין  אגח י- רוטשטיין</t>
  </si>
  <si>
    <t>אלה פקדון אג1- אלה פקדונות</t>
  </si>
  <si>
    <t>1141662</t>
  </si>
  <si>
    <t>29/09/22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</si>
  <si>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</si>
  <si>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</si>
  <si>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</si>
  <si>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</si>
  <si>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</si>
  <si>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08/07/21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</si>
  <si>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</si>
  <si>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</si>
  <si>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</si>
  <si>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</si>
  <si>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</si>
  <si>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</si>
  <si>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</si>
  <si>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</si>
  <si>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</si>
  <si>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</si>
  <si>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</si>
  <si>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</si>
  <si>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</si>
  <si>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</si>
  <si>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</si>
  <si>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</si>
  <si>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תמר פטרו  אגח א- תמר פטרוליום</t>
  </si>
  <si>
    <t>1141332</t>
  </si>
  <si>
    <t>515334662</t>
  </si>
  <si>
    <t>בזן       אגח ט- בתי זיקוק</t>
  </si>
  <si>
    <t>2590461</t>
  </si>
  <si>
    <t>520036658</t>
  </si>
  <si>
    <t>24/12/18</t>
  </si>
  <si>
    <t>בזן אג"ח 6- בתי זיקוק</t>
  </si>
  <si>
    <t>2590396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</si>
  <si>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</si>
  <si>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</si>
  <si>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</si>
  <si>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</si>
  <si>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</si>
  <si>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</si>
  <si>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</si>
  <si>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</si>
  <si>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</si>
  <si>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06/07/21</t>
  </si>
  <si>
    <t>סה"כ אחר</t>
  </si>
  <si>
    <t>LUMIIT 5.125 27/07/27- לאומי</t>
  </si>
  <si>
    <t>IL0060406878</t>
  </si>
  <si>
    <t>בלומברג</t>
  </si>
  <si>
    <t>Banks</t>
  </si>
  <si>
    <t>A</t>
  </si>
  <si>
    <t>S&amp;P</t>
  </si>
  <si>
    <t>LVIATH  6.125 30/06/25- LEVIATHAN BOND LTD</t>
  </si>
  <si>
    <t>IL0011677742</t>
  </si>
  <si>
    <t>5338</t>
  </si>
  <si>
    <t>Energy</t>
  </si>
  <si>
    <t>BB-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</si>
  <si>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</si>
  <si>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</si>
  <si>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</si>
  <si>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</si>
  <si>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</si>
  <si>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</si>
  <si>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</si>
  <si>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TAISEM 4.375 22/07/27- TSMC GLOBAL</t>
  </si>
  <si>
    <t>USG91139AK43</t>
  </si>
  <si>
    <t>5345</t>
  </si>
  <si>
    <t>Technology Hardware &amp; Equip</t>
  </si>
  <si>
    <t>AA-</t>
  </si>
  <si>
    <t>AMZM 4.55 01/12/27- AMAZON</t>
  </si>
  <si>
    <t>US023135CP90</t>
  </si>
  <si>
    <t>4865</t>
  </si>
  <si>
    <t>Retailing</t>
  </si>
  <si>
    <t>A1</t>
  </si>
  <si>
    <t>Moodys</t>
  </si>
  <si>
    <t>British Airways 2.9 15/03/35- British Airways</t>
  </si>
  <si>
    <t>US11042CAA80</t>
  </si>
  <si>
    <t>5288</t>
  </si>
  <si>
    <t>Airlines</t>
  </si>
  <si>
    <t>20/07/21</t>
  </si>
  <si>
    <t>EBAY 2.7 11/03/30- EBAY</t>
  </si>
  <si>
    <t>US278642AW32</t>
  </si>
  <si>
    <t>5335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</si>
  <si>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</si>
  <si>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</si>
  <si>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</si>
  <si>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</si>
  <si>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</si>
  <si>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</si>
  <si>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</si>
  <si>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</si>
  <si>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</si>
  <si>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</si>
  <si>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</si>
  <si>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</si>
  <si>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</si>
  <si>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</si>
  <si>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</si>
  <si>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</si>
  <si>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</si>
  <si>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</si>
  <si>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</si>
  <si>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</si>
  <si>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</si>
  <si>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</si>
  <si>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</si>
  <si>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</si>
  <si>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</si>
  <si>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</si>
  <si>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</si>
  <si>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</si>
  <si>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</si>
  <si>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</si>
  <si>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</si>
  <si>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</si>
  <si>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</si>
  <si>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</si>
  <si>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</si>
  <si>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</si>
  <si>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</si>
  <si>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</si>
  <si>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</si>
  <si>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</si>
  <si>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</si>
  <si>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</si>
  <si>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</si>
  <si>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</si>
  <si>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</si>
  <si>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</si>
  <si>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</si>
  <si>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</si>
  <si>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</si>
  <si>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</si>
  <si>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</si>
  <si>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</si>
  <si>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</si>
  <si>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</si>
  <si>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</si>
  <si>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</si>
  <si>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VTRS 2.3 22/06/27- VIATRIS</t>
  </si>
  <si>
    <t>US92556VAC00</t>
  </si>
  <si>
    <t>5247</t>
  </si>
  <si>
    <t>06/10/22</t>
  </si>
  <si>
    <t>ATRSAV 2.625 05/09/27- ATRIUM</t>
  </si>
  <si>
    <t>XS2294495838</t>
  </si>
  <si>
    <t>4595</t>
  </si>
  <si>
    <t>Other</t>
  </si>
  <si>
    <t>Ba2</t>
  </si>
  <si>
    <t>03/02/22</t>
  </si>
  <si>
    <t>ENOIGA 4.5 30/03/28</t>
  </si>
  <si>
    <t>IL0011736571</t>
  </si>
  <si>
    <t>10758801</t>
  </si>
  <si>
    <t>09/03/21</t>
  </si>
  <si>
    <t>PRGO 4.375 15/03/26- PERRIGO FINANCE</t>
  </si>
  <si>
    <t>US71429MAB19</t>
  </si>
  <si>
    <t>5221</t>
  </si>
  <si>
    <t>DAN 4.5 15/02/2032- DANA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</si>
  <si>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</si>
  <si>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</si>
  <si>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</si>
  <si>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</si>
  <si>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</si>
  <si>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</si>
  <si>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</si>
  <si>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</si>
  <si>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</si>
  <si>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</si>
  <si>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</si>
  <si>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</si>
  <si>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</si>
  <si>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</si>
  <si>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</si>
  <si>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</si>
  <si>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</si>
  <si>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</si>
  <si>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</si>
  <si>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</si>
  <si>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</si>
  <si>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</si>
  <si>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</si>
  <si>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</si>
  <si>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</si>
  <si>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</si>
  <si>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</si>
  <si>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</si>
  <si>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</si>
  <si>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</si>
  <si>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</si>
  <si>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</si>
  <si>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</si>
  <si>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</si>
  <si>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</si>
  <si>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</si>
  <si>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</si>
  <si>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</si>
  <si>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</si>
  <si>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</si>
  <si>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</si>
  <si>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</si>
  <si>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</si>
  <si>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</si>
  <si>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</si>
  <si>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</si>
  <si>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</si>
  <si>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</si>
  <si>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</si>
  <si>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</si>
  <si>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</si>
  <si>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</si>
  <si>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</si>
  <si>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</si>
  <si>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</si>
  <si>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</si>
  <si>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</si>
  <si>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</si>
  <si>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</si>
  <si>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</si>
  <si>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</si>
  <si>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</si>
  <si>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</si>
  <si>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</si>
  <si>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</si>
  <si>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</si>
  <si>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</si>
  <si>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</si>
  <si>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</si>
  <si>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</si>
  <si>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</si>
  <si>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</si>
  <si>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</si>
  <si>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</si>
  <si>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</si>
  <si>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</si>
  <si>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</si>
  <si>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</si>
  <si>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</si>
  <si>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</si>
  <si>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פז נפט- פז נפט</t>
  </si>
  <si>
    <t>1100007</t>
  </si>
  <si>
    <t>510216054</t>
  </si>
  <si>
    <t>אנלייט אנרגיה- אנלייט אנרגיה</t>
  </si>
  <si>
    <t>720011</t>
  </si>
  <si>
    <t>דוראל אנרגיה- דוראל אנרגיה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</si>
  <si>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</si>
  <si>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</si>
  <si>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</si>
  <si>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</si>
  <si>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</si>
  <si>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</si>
  <si>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</si>
  <si>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</si>
  <si>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</si>
  <si>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</si>
  <si>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</si>
  <si>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</si>
  <si>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</si>
  <si>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</si>
  <si>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</si>
  <si>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</si>
  <si>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</si>
  <si>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</si>
  <si>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</si>
  <si>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</si>
  <si>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דוניץ- דוניץ</t>
  </si>
  <si>
    <t>400010</t>
  </si>
  <si>
    <t>520038605</t>
  </si>
  <si>
    <t>דמרי- דמרי</t>
  </si>
  <si>
    <t>1090315</t>
  </si>
  <si>
    <t>פרשקובסקי- פרשקובסקי</t>
  </si>
  <si>
    <t>1102128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</si>
  <si>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</si>
  <si>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</si>
  <si>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</si>
  <si>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</si>
  <si>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</si>
  <si>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</si>
  <si>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</si>
  <si>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</si>
  <si>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</si>
  <si>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</si>
  <si>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</si>
  <si>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</si>
  <si>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</si>
  <si>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</si>
  <si>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</si>
  <si>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</si>
  <si>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</si>
  <si>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</si>
  <si>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</si>
  <si>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</si>
  <si>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</si>
  <si>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</si>
  <si>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</si>
  <si>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</si>
  <si>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</si>
  <si>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</si>
  <si>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</si>
  <si>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</si>
  <si>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</si>
  <si>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</si>
  <si>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</si>
  <si>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בנייה</t>
  </si>
  <si>
    <t>1132356</t>
  </si>
  <si>
    <t>515001659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</si>
  <si>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</si>
  <si>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</si>
  <si>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</si>
  <si>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</si>
  <si>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</si>
  <si>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</si>
  <si>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</si>
  <si>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</si>
  <si>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</si>
  <si>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</si>
  <si>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</si>
  <si>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</si>
  <si>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</si>
  <si>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</si>
  <si>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</si>
  <si>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</si>
  <si>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כחול נדל"ן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</si>
  <si>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</si>
  <si>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</si>
  <si>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</si>
  <si>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</si>
  <si>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</si>
  <si>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</si>
  <si>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</si>
  <si>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</si>
  <si>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</si>
  <si>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</si>
  <si>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</si>
  <si>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</si>
  <si>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</si>
  <si>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</si>
  <si>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</si>
  <si>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</si>
  <si>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</si>
  <si>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</si>
  <si>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</si>
  <si>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</si>
  <si>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</si>
  <si>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</si>
  <si>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</si>
  <si>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</si>
  <si>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</si>
  <si>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</si>
  <si>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מטריקס- מטריקס</t>
  </si>
  <si>
    <t>445015</t>
  </si>
  <si>
    <t>520039413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</si>
  <si>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</si>
  <si>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</si>
  <si>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</si>
  <si>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</si>
  <si>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</si>
  <si>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</si>
  <si>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</si>
  <si>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</si>
  <si>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</si>
  <si>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</si>
  <si>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</si>
  <si>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</si>
  <si>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</si>
  <si>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</si>
  <si>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</si>
  <si>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</si>
  <si>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</si>
  <si>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</si>
  <si>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</si>
  <si>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</si>
  <si>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</si>
  <si>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</si>
  <si>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</si>
  <si>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</si>
  <si>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</si>
  <si>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</si>
  <si>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</si>
  <si>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</si>
  <si>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</si>
  <si>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</si>
  <si>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</si>
  <si>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</si>
  <si>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</si>
  <si>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משק אנרגיה- משק אנרגיה</t>
  </si>
  <si>
    <t>1166974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</si>
  <si>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</si>
  <si>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</si>
  <si>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</si>
  <si>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</si>
  <si>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</si>
  <si>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</si>
  <si>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</si>
  <si>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</si>
  <si>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</si>
  <si>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</si>
  <si>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</si>
  <si>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</si>
  <si>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</si>
  <si>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</si>
  <si>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</si>
  <si>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</si>
  <si>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</si>
  <si>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'אימאג'סט אינט</t>
  </si>
  <si>
    <t>1183813</t>
  </si>
  <si>
    <t>512737560</t>
  </si>
  <si>
    <t>חנן מור- חנן מור</t>
  </si>
  <si>
    <t>1102532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</si>
  <si>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</si>
  <si>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</si>
  <si>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</si>
  <si>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</si>
  <si>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</si>
  <si>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</si>
  <si>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</si>
  <si>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</si>
  <si>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</si>
  <si>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</si>
  <si>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</si>
  <si>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</si>
  <si>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</si>
  <si>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</si>
  <si>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</si>
  <si>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</si>
  <si>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</si>
  <si>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</si>
  <si>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</si>
  <si>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</si>
  <si>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</si>
  <si>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</si>
  <si>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</si>
  <si>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</si>
  <si>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</si>
  <si>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</si>
  <si>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</si>
  <si>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</si>
  <si>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</si>
  <si>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</si>
  <si>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</si>
  <si>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</si>
  <si>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</si>
  <si>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</si>
  <si>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</si>
  <si>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</si>
  <si>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</si>
  <si>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</si>
  <si>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</si>
  <si>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</si>
  <si>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</si>
  <si>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</si>
  <si>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</si>
  <si>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</si>
  <si>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</si>
  <si>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</si>
  <si>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</si>
  <si>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</si>
  <si>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</si>
  <si>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</si>
  <si>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</si>
  <si>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</si>
  <si>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</si>
  <si>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</si>
  <si>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</si>
  <si>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</si>
  <si>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</si>
  <si>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</si>
  <si>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</si>
  <si>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</si>
  <si>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</si>
  <si>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</si>
  <si>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</si>
  <si>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</si>
  <si>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קריאטיב מדיה</t>
  </si>
  <si>
    <t>1142355</t>
  </si>
  <si>
    <t>908311</t>
  </si>
  <si>
    <t>ארי נדלן- ארי נדלן</t>
  </si>
  <si>
    <t>366013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</si>
  <si>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</si>
  <si>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</si>
  <si>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</si>
  <si>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</si>
  <si>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</si>
  <si>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</si>
  <si>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</si>
  <si>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</si>
  <si>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</si>
  <si>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</si>
  <si>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</si>
  <si>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</si>
  <si>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</si>
  <si>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</si>
  <si>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</si>
  <si>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</si>
  <si>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</si>
  <si>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</si>
  <si>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</si>
  <si>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</si>
  <si>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</si>
  <si>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</si>
  <si>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</si>
  <si>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</si>
  <si>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</si>
  <si>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</si>
  <si>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</si>
  <si>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</si>
  <si>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</si>
  <si>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</si>
  <si>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</si>
  <si>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</si>
  <si>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</si>
  <si>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</si>
  <si>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</si>
  <si>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</si>
  <si>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</si>
  <si>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</si>
  <si>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</si>
  <si>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</si>
  <si>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</si>
  <si>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</si>
  <si>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</si>
  <si>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</si>
  <si>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</si>
  <si>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</si>
  <si>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</si>
  <si>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</si>
  <si>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</si>
  <si>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</si>
  <si>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</si>
  <si>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</si>
  <si>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INMODE- INMODEMD</t>
  </si>
  <si>
    <t>IL0011595993</t>
  </si>
  <si>
    <t>5297</t>
  </si>
  <si>
    <t>Health Care Equip &amp; Services</t>
  </si>
  <si>
    <t>WIX -  WIX.COM- WIX.COM</t>
  </si>
  <si>
    <t>IL0011301780</t>
  </si>
  <si>
    <t>2275</t>
  </si>
  <si>
    <t>ITURAN LOCATION-US</t>
  </si>
  <si>
    <t>IL0010818685</t>
  </si>
  <si>
    <t>5169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</si>
  <si>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</si>
  <si>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</si>
  <si>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</si>
  <si>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</si>
  <si>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</si>
  <si>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</si>
  <si>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</si>
  <si>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</si>
  <si>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</si>
  <si>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</si>
  <si>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</si>
  <si>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</si>
  <si>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</si>
  <si>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</si>
  <si>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</si>
  <si>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</si>
  <si>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</si>
  <si>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</si>
  <si>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</si>
  <si>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</si>
  <si>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</si>
  <si>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</si>
  <si>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</si>
  <si>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</si>
  <si>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</si>
  <si>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</si>
  <si>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</si>
  <si>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</si>
  <si>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</si>
  <si>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</si>
  <si>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</si>
  <si>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</si>
  <si>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</si>
  <si>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</si>
  <si>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</si>
  <si>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</si>
  <si>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</si>
  <si>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</si>
  <si>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</si>
  <si>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</si>
  <si>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</si>
  <si>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</si>
  <si>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</si>
  <si>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</si>
  <si>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</si>
  <si>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</si>
  <si>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</si>
  <si>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</si>
  <si>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</si>
  <si>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</si>
  <si>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</si>
  <si>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</si>
  <si>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</si>
  <si>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</si>
  <si>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</si>
  <si>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</si>
  <si>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</si>
  <si>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</si>
  <si>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</si>
  <si>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</si>
  <si>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</si>
  <si>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</si>
  <si>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</si>
  <si>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</si>
  <si>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</si>
  <si>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</si>
  <si>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</si>
  <si>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</si>
  <si>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</si>
  <si>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</si>
  <si>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</si>
  <si>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</si>
  <si>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</si>
  <si>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</si>
  <si>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</si>
  <si>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</si>
  <si>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ביג  אופציה 1 13/12/22- ביג</t>
  </si>
  <si>
    <t>1171024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</si>
  <si>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</si>
  <si>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</si>
  <si>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</si>
  <si>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</si>
  <si>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</si>
  <si>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</si>
  <si>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</si>
  <si>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</si>
  <si>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-GXH3 - 17/03/2023</t>
  </si>
  <si>
    <t>DE000C6LWLQ7</t>
  </si>
  <si>
    <t>DJIA IN - DMH3 - 17/03/23</t>
  </si>
  <si>
    <t>BBG014LXXTT3</t>
  </si>
  <si>
    <t>E- Mini RUSS 2000 - RTYH3 - 17/03/2023</t>
  </si>
  <si>
    <t>BBG013ZHHCQ3</t>
  </si>
  <si>
    <t>EURO STOXX 50 - VGH3- 17/03/2023</t>
  </si>
  <si>
    <t>DE000C58X581</t>
  </si>
  <si>
    <t>FTSE 100 - Z H3 - 17/03/2023</t>
  </si>
  <si>
    <t>GB00K0S0MK63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</si>
  <si>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</si>
  <si>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</si>
  <si>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</si>
  <si>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</si>
  <si>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</si>
  <si>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</si>
  <si>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</si>
  <si>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</si>
  <si>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</si>
  <si>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</si>
  <si>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HIF3 -30/01/2023</t>
  </si>
  <si>
    <t>BBG019WQ0MG0</t>
  </si>
  <si>
    <t>NASDAQ 100 MINI - NQH3 - 17/03/2023</t>
  </si>
  <si>
    <t>BBG013ZHH944</t>
  </si>
  <si>
    <t>S&amp;P500 EMINI  ESH3 17/03/23</t>
  </si>
  <si>
    <t>BBG011BQCMM0</t>
  </si>
  <si>
    <t>SPI 200 - XPH3 -16/03/2023</t>
  </si>
  <si>
    <t>BBG012KDHDG9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</si>
  <si>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</si>
  <si>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</si>
  <si>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</si>
  <si>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</si>
  <si>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</si>
  <si>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</si>
  <si>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</si>
  <si>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</si>
  <si>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</si>
  <si>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</si>
  <si>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</si>
  <si>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</si>
  <si>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</si>
  <si>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</si>
  <si>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</si>
  <si>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</si>
  <si>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</si>
  <si>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</si>
  <si>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</si>
  <si>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</si>
  <si>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</si>
  <si>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</si>
  <si>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</si>
  <si>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</si>
  <si>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</si>
  <si>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</si>
  <si>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</si>
  <si>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</si>
  <si>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</si>
  <si>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</si>
  <si>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</si>
  <si>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</si>
  <si>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</si>
  <si>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</si>
  <si>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</si>
  <si>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</si>
  <si>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</si>
  <si>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</si>
  <si>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</si>
  <si>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</si>
  <si>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</si>
  <si>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</si>
  <si>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</si>
  <si>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</si>
  <si>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</si>
  <si>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</si>
  <si>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</si>
  <si>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</si>
  <si>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</si>
  <si>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</si>
  <si>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</si>
  <si>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</si>
  <si>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</si>
  <si>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</si>
  <si>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</si>
  <si>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</si>
  <si>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</si>
  <si>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</si>
  <si>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</si>
  <si>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</si>
  <si>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</si>
  <si>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</si>
  <si>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</si>
  <si>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</si>
  <si>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</si>
  <si>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</si>
  <si>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</si>
  <si>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</si>
  <si>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</si>
  <si>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</si>
  <si>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אופציה לא סחירה-הייקון מערכות 01/09/23- הייקון מערכות</t>
  </si>
  <si>
    <t>116994511</t>
  </si>
  <si>
    <t>08/03/22</t>
  </si>
  <si>
    <t>סה"כ מט"ח/מט"ח</t>
  </si>
  <si>
    <t>סה"כ כנגד חסכון עמיתים/מבוטחים</t>
  </si>
  <si>
    <t>לא</t>
  </si>
  <si>
    <t>1305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</si>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</sst>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" fillId="0" borderId="0" xfId="1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7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7" width="6.7109375" style="1" customWidth="1"/>
    <col min="8" max="8" width="12.140625" style="1" bestFit="1" customWidth="1"/>
    <col min="9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81903.691109798849</v>
      </c>
      <c r="D11" s="76">
        <f>C11/$C$42</f>
        <v>2.8093393849653838E-2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956317.92253162665</v>
      </c>
      <c r="D13" s="78">
        <f t="shared" ref="D13:D22" si="0">C13/$C$42</f>
        <v>0.32802204246384076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790795.37989931984</v>
      </c>
      <c r="D15" s="78">
        <f t="shared" si="0"/>
        <v>0.27124694578435571</v>
      </c>
    </row>
    <row r="16" spans="1:36">
      <c r="A16" s="10" t="s">
        <v>13</v>
      </c>
      <c r="B16" s="70" t="s">
        <v>19</v>
      </c>
      <c r="C16" s="77">
        <v>550068.04663711076</v>
      </c>
      <c r="D16" s="78">
        <f t="shared" si="0"/>
        <v>0.18867621310948829</v>
      </c>
    </row>
    <row r="17" spans="1:4">
      <c r="A17" s="10" t="s">
        <v>13</v>
      </c>
      <c r="B17" s="70" t="s">
        <v>195</v>
      </c>
      <c r="C17" s="77">
        <v>364035.30159013998</v>
      </c>
      <c r="D17" s="78">
        <f t="shared" si="0"/>
        <v>0.12486600987297598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293.89523079999998</v>
      </c>
      <c r="D19" s="78">
        <f t="shared" si="0"/>
        <v>1.0080759923665414E-4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-10912.835058950666</v>
      </c>
      <c r="D21" s="78">
        <f t="shared" si="0"/>
        <v>-3.7431594250913166E-3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34670.554372389</v>
      </c>
      <c r="D26" s="78">
        <f t="shared" si="1"/>
        <v>1.1892181240813853E-2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10153.8308047846</v>
      </c>
      <c r="D28" s="78">
        <f t="shared" si="1"/>
        <v>3.4828170014847325E-3</v>
      </c>
    </row>
    <row r="29" spans="1:4">
      <c r="A29" s="10" t="s">
        <v>13</v>
      </c>
      <c r="B29" s="70" t="s">
        <v>30</v>
      </c>
      <c r="C29" s="77">
        <v>11.3397385311</v>
      </c>
      <c r="D29" s="78">
        <f t="shared" si="1"/>
        <v>3.8895895458388435E-6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8">
      <c r="A33" s="10" t="s">
        <v>13</v>
      </c>
      <c r="B33" s="69" t="s">
        <v>34</v>
      </c>
      <c r="C33" s="77">
        <v>73353.177429999996</v>
      </c>
      <c r="D33" s="78">
        <f t="shared" si="1"/>
        <v>2.5160522996478051E-2</v>
      </c>
    </row>
    <row r="34" spans="1:8">
      <c r="A34" s="10" t="s">
        <v>13</v>
      </c>
      <c r="B34" s="69" t="s">
        <v>35</v>
      </c>
      <c r="C34" s="77">
        <f>'פקדונות מעל 3 חודשים'!M11</f>
        <v>8487.4599999999991</v>
      </c>
      <c r="D34" s="78">
        <f t="shared" si="1"/>
        <v>2.911243111663085E-3</v>
      </c>
    </row>
    <row r="35" spans="1:8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8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8">
      <c r="A37" s="10" t="s">
        <v>13</v>
      </c>
      <c r="B37" s="69" t="s">
        <v>38</v>
      </c>
      <c r="C37" s="77">
        <v>56229.735004823</v>
      </c>
      <c r="D37" s="78">
        <f t="shared" si="1"/>
        <v>1.9287092805554504E-2</v>
      </c>
    </row>
    <row r="38" spans="1:8">
      <c r="A38" s="10"/>
      <c r="B38" s="71" t="s">
        <v>39</v>
      </c>
      <c r="C38" s="60"/>
      <c r="D38" s="60"/>
    </row>
    <row r="39" spans="1:8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8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8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8">
      <c r="B42" s="72" t="s">
        <v>43</v>
      </c>
      <c r="C42" s="77">
        <f>SUM(C11:C41)</f>
        <v>2915407.4992903732</v>
      </c>
      <c r="D42" s="78">
        <v>1</v>
      </c>
      <c r="H42" s="82"/>
    </row>
    <row r="43" spans="1:8">
      <c r="A43" s="10" t="s">
        <v>13</v>
      </c>
      <c r="B43" s="73" t="s">
        <v>44</v>
      </c>
      <c r="C43" s="77">
        <v>0</v>
      </c>
      <c r="D43" s="78">
        <v>0</v>
      </c>
    </row>
    <row r="44" spans="1:8">
      <c r="B44" s="11" t="s">
        <v>199</v>
      </c>
    </row>
    <row r="45" spans="1:8">
      <c r="C45" s="13" t="s">
        <v>45</v>
      </c>
      <c r="D45" s="14" t="s">
        <v>46</v>
      </c>
    </row>
    <row r="46" spans="1:8">
      <c r="C46" s="13" t="s">
        <v>9</v>
      </c>
      <c r="D46" s="13" t="s">
        <v>10</v>
      </c>
    </row>
    <row r="47" spans="1:8">
      <c r="C47" t="s">
        <v>110</v>
      </c>
      <c r="D47">
        <v>3.7530000000000001</v>
      </c>
    </row>
    <row r="48" spans="1:8">
      <c r="C48" t="s">
        <v>120</v>
      </c>
      <c r="D48">
        <v>2.3913000000000002</v>
      </c>
    </row>
    <row r="49" spans="3:4">
      <c r="C49" t="s">
        <v>200</v>
      </c>
      <c r="D49">
        <v>0.45119999999999999</v>
      </c>
    </row>
    <row r="50" spans="3:4">
      <c r="C50" t="s">
        <v>106</v>
      </c>
      <c r="D50">
        <v>3.5190000000000001</v>
      </c>
    </row>
    <row r="51" spans="3:4">
      <c r="C51" t="s">
        <v>113</v>
      </c>
      <c r="D51">
        <v>4.2375999999999996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4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81903.691109798849</v>
      </c>
      <c r="K11" s="76">
        <f>J11/$J$11</f>
        <v>1</v>
      </c>
      <c r="L11" s="76">
        <f>J11/'סכום נכסי הקרן'!$C$42</f>
        <v>2.8093393849653838E-2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81903.691109798849</v>
      </c>
      <c r="K12" s="80">
        <f t="shared" ref="K12:K28" si="0">J12/$J$11</f>
        <v>1</v>
      </c>
      <c r="L12" s="80">
        <f>J12/'סכום נכסי הקרן'!$C$42</f>
        <v>2.8093393849653838E-2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66533.005129999845</v>
      </c>
      <c r="K13" s="80">
        <f t="shared" si="0"/>
        <v>0.81233219441608195</v>
      </c>
      <c r="L13" s="80">
        <f>J13/'סכום נכסי הקרן'!$C$42</f>
        <v>2.2821168274484563E-2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63579.3722+2953.63292999984</f>
        <v>66533.005129999845</v>
      </c>
      <c r="K14" s="78">
        <f t="shared" si="0"/>
        <v>0.81233219441608195</v>
      </c>
      <c r="L14" s="78">
        <f>J14/'סכום נכסי הקרן'!$C$42</f>
        <v>2.2821168274484563E-2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15370.685979799</v>
      </c>
      <c r="K15" s="80">
        <f t="shared" si="0"/>
        <v>0.18766780558391796</v>
      </c>
      <c r="L15" s="80">
        <f>J15/'סכום נכסי הקרן'!$C$42</f>
        <v>5.2722255751692735E-3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3612.4897441500002</v>
      </c>
      <c r="K16" s="78">
        <f t="shared" si="0"/>
        <v>4.4106556068482322E-2</v>
      </c>
      <c r="L16" s="78">
        <f>J16/'סכום נכסי הקרן'!$C$42</f>
        <v>1.2391028509837136E-3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8575.7690768400007</v>
      </c>
      <c r="K17" s="78">
        <f t="shared" si="0"/>
        <v>0.10470552621790213</v>
      </c>
      <c r="L17" s="78">
        <f>J17/'סכום נכסי הקרן'!$C$42</f>
        <v>2.9415335862747805E-3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120</v>
      </c>
      <c r="H18" s="78">
        <v>0</v>
      </c>
      <c r="I18" s="78">
        <v>0</v>
      </c>
      <c r="J18" s="77">
        <v>2854.5445729530002</v>
      </c>
      <c r="K18" s="78">
        <f t="shared" si="0"/>
        <v>3.4852453342136207E-2</v>
      </c>
      <c r="L18" s="78">
        <f>J18/'סכום נכסי הקרן'!$C$42</f>
        <v>9.791236983673166E-4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200</v>
      </c>
      <c r="H19" s="78">
        <v>0</v>
      </c>
      <c r="I19" s="78">
        <v>0</v>
      </c>
      <c r="J19" s="77">
        <v>10.9543464</v>
      </c>
      <c r="K19" s="78">
        <f t="shared" si="0"/>
        <v>1.3374667553523039E-4</v>
      </c>
      <c r="L19" s="78">
        <f>J19/'סכום נכסי הקרן'!$C$42</f>
        <v>3.7573980318930891E-6</v>
      </c>
    </row>
    <row r="20" spans="2:12">
      <c r="B20" t="s">
        <v>217</v>
      </c>
      <c r="C20" t="s">
        <v>218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316.92823945599997</v>
      </c>
      <c r="K20" s="78">
        <f t="shared" si="0"/>
        <v>3.8695232798620855E-3</v>
      </c>
      <c r="L20" s="78">
        <f>J20/'סכום נכסי הקרן'!$C$42</f>
        <v>1.0870804151156986E-4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220</v>
      </c>
      <c r="C22" t="s">
        <v>220</v>
      </c>
      <c r="D22" s="16"/>
      <c r="E22" t="s">
        <v>220</v>
      </c>
      <c r="G22" t="s">
        <v>220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220</v>
      </c>
      <c r="C24" t="s">
        <v>220</v>
      </c>
      <c r="D24" s="16"/>
      <c r="E24" t="s">
        <v>220</v>
      </c>
      <c r="G24" t="s">
        <v>220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220</v>
      </c>
      <c r="C26" t="s">
        <v>220</v>
      </c>
      <c r="D26" s="16"/>
      <c r="E26" t="s">
        <v>220</v>
      </c>
      <c r="G26" t="s">
        <v>220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220</v>
      </c>
      <c r="C28" t="s">
        <v>220</v>
      </c>
      <c r="D28" s="16"/>
      <c r="E28" t="s">
        <v>220</v>
      </c>
      <c r="G28" t="s">
        <v>220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220</v>
      </c>
      <c r="C30" t="s">
        <v>220</v>
      </c>
      <c r="D30" s="16"/>
      <c r="E30" t="s">
        <v>220</v>
      </c>
      <c r="G30" t="s">
        <v>220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s="16"/>
      <c r="E33" t="s">
        <v>220</v>
      </c>
      <c r="G33" t="s">
        <v>220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220</v>
      </c>
      <c r="C35" t="s">
        <v>220</v>
      </c>
      <c r="D35" s="16"/>
      <c r="E35" t="s">
        <v>220</v>
      </c>
      <c r="G35" t="s">
        <v>220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2.85</v>
      </c>
      <c r="I11" s="7"/>
      <c r="J11" s="7"/>
      <c r="K11" s="76">
        <v>2.5100000000000001E-2</v>
      </c>
      <c r="L11" s="75">
        <v>930203252.96000004</v>
      </c>
      <c r="M11" s="7"/>
      <c r="N11" s="75">
        <v>0</v>
      </c>
      <c r="O11" s="75">
        <v>956317.92253162665</v>
      </c>
      <c r="P11" s="7"/>
      <c r="Q11" s="76">
        <v>1</v>
      </c>
      <c r="R11" s="76">
        <v>0.32840000000000003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2.85</v>
      </c>
      <c r="K12" s="80">
        <v>2.5100000000000001E-2</v>
      </c>
      <c r="L12" s="81">
        <v>927873252.96000004</v>
      </c>
      <c r="N12" s="81">
        <v>0</v>
      </c>
      <c r="O12" s="81">
        <v>947752.13663889398</v>
      </c>
      <c r="Q12" s="80">
        <v>0.99099999999999999</v>
      </c>
      <c r="R12" s="80">
        <v>0.32540000000000002</v>
      </c>
    </row>
    <row r="13" spans="2:53">
      <c r="B13" s="79" t="s">
        <v>229</v>
      </c>
      <c r="C13" s="16"/>
      <c r="D13" s="16"/>
      <c r="H13" s="81">
        <v>3.05</v>
      </c>
      <c r="K13" s="80">
        <v>5.7000000000000002E-3</v>
      </c>
      <c r="L13" s="81">
        <v>304140979.41000003</v>
      </c>
      <c r="N13" s="81">
        <v>0</v>
      </c>
      <c r="O13" s="81">
        <v>349959.685318604</v>
      </c>
      <c r="Q13" s="80">
        <v>0.3659</v>
      </c>
      <c r="R13" s="80">
        <v>0.1202</v>
      </c>
    </row>
    <row r="14" spans="2:53">
      <c r="B14" s="79" t="s">
        <v>230</v>
      </c>
      <c r="C14" s="16"/>
      <c r="D14" s="16"/>
      <c r="H14" s="81">
        <v>3.05</v>
      </c>
      <c r="K14" s="80">
        <v>5.7000000000000002E-3</v>
      </c>
      <c r="L14" s="81">
        <v>304140979.41000003</v>
      </c>
      <c r="N14" s="81">
        <v>0</v>
      </c>
      <c r="O14" s="81">
        <v>349959.685318604</v>
      </c>
      <c r="Q14" s="80">
        <v>0.3659</v>
      </c>
      <c r="R14" s="80">
        <v>0.1202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63005171.490000002</v>
      </c>
      <c r="M15" s="77">
        <v>142.6</v>
      </c>
      <c r="N15" s="77">
        <v>0</v>
      </c>
      <c r="O15" s="77">
        <v>89845.37454474</v>
      </c>
      <c r="P15" s="78">
        <v>4.4999999999999997E-3</v>
      </c>
      <c r="Q15" s="78">
        <v>9.3899999999999997E-2</v>
      </c>
      <c r="R15" s="78">
        <v>3.0800000000000001E-2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0.75</v>
      </c>
      <c r="I16" t="s">
        <v>102</v>
      </c>
      <c r="J16" s="78">
        <v>1.7500000000000002E-2</v>
      </c>
      <c r="K16" s="78">
        <v>5.8999999999999999E-3</v>
      </c>
      <c r="L16" s="77">
        <v>60487437.920000002</v>
      </c>
      <c r="M16" s="77">
        <v>111.17</v>
      </c>
      <c r="N16" s="77">
        <v>0</v>
      </c>
      <c r="O16" s="77">
        <v>67243.884735664004</v>
      </c>
      <c r="P16" s="78">
        <v>3.7000000000000002E-3</v>
      </c>
      <c r="Q16" s="78">
        <v>7.0300000000000001E-2</v>
      </c>
      <c r="R16" s="78">
        <v>2.3099999999999999E-2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6.31</v>
      </c>
      <c r="I17" t="s">
        <v>102</v>
      </c>
      <c r="J17" s="78">
        <v>5.0000000000000001E-3</v>
      </c>
      <c r="K17" s="78">
        <v>8.6E-3</v>
      </c>
      <c r="L17" s="77">
        <v>40051450</v>
      </c>
      <c r="M17" s="77">
        <v>105.8</v>
      </c>
      <c r="N17" s="77">
        <v>0</v>
      </c>
      <c r="O17" s="77">
        <v>42374.434099999999</v>
      </c>
      <c r="P17" s="78">
        <v>2E-3</v>
      </c>
      <c r="Q17" s="78">
        <v>4.4299999999999999E-2</v>
      </c>
      <c r="R17" s="78">
        <v>1.4500000000000001E-2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3.58</v>
      </c>
      <c r="I18" t="s">
        <v>102</v>
      </c>
      <c r="J18" s="78">
        <v>1E-3</v>
      </c>
      <c r="K18" s="78">
        <v>8.8000000000000005E-3</v>
      </c>
      <c r="L18" s="77">
        <v>34085000</v>
      </c>
      <c r="M18" s="77">
        <v>105.01</v>
      </c>
      <c r="N18" s="77">
        <v>0</v>
      </c>
      <c r="O18" s="77">
        <v>35792.658499999998</v>
      </c>
      <c r="P18" s="78">
        <v>2.3999999999999998E-3</v>
      </c>
      <c r="Q18" s="78">
        <v>3.7400000000000003E-2</v>
      </c>
      <c r="R18" s="78">
        <v>1.23E-2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2.81</v>
      </c>
      <c r="I19" t="s">
        <v>102</v>
      </c>
      <c r="J19" s="78">
        <v>7.4999999999999997E-3</v>
      </c>
      <c r="K19" s="78">
        <v>8.6999999999999994E-3</v>
      </c>
      <c r="L19" s="77">
        <v>66739440</v>
      </c>
      <c r="M19" s="77">
        <v>108.1</v>
      </c>
      <c r="N19" s="77">
        <v>0</v>
      </c>
      <c r="O19" s="77">
        <v>72145.334640000001</v>
      </c>
      <c r="P19" s="78">
        <v>3.0000000000000001E-3</v>
      </c>
      <c r="Q19" s="78">
        <v>7.5399999999999995E-2</v>
      </c>
      <c r="R19" s="78">
        <v>2.4799999999999999E-2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8.8800000000000008</v>
      </c>
      <c r="I20" t="s">
        <v>102</v>
      </c>
      <c r="J20" s="78">
        <v>1E-3</v>
      </c>
      <c r="K20" s="78">
        <v>8.3000000000000001E-3</v>
      </c>
      <c r="L20" s="77">
        <v>8852353</v>
      </c>
      <c r="M20" s="77">
        <v>101.22</v>
      </c>
      <c r="N20" s="77">
        <v>0</v>
      </c>
      <c r="O20" s="77">
        <v>8960.3517066000004</v>
      </c>
      <c r="P20" s="78">
        <v>5.9999999999999995E-4</v>
      </c>
      <c r="Q20" s="78">
        <v>9.4000000000000004E-3</v>
      </c>
      <c r="R20" s="78">
        <v>3.0999999999999999E-3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7">
        <v>4.3499999999999996</v>
      </c>
      <c r="I21" t="s">
        <v>102</v>
      </c>
      <c r="J21" s="78">
        <v>7.4999999999999997E-3</v>
      </c>
      <c r="K21" s="78">
        <v>-1.09E-2</v>
      </c>
      <c r="L21" s="77">
        <v>27748515</v>
      </c>
      <c r="M21" s="77">
        <v>108.8</v>
      </c>
      <c r="N21" s="77">
        <v>0</v>
      </c>
      <c r="O21" s="77">
        <v>30190.384320000001</v>
      </c>
      <c r="P21" s="78">
        <v>1.4E-3</v>
      </c>
      <c r="Q21" s="78">
        <v>3.1600000000000003E-2</v>
      </c>
      <c r="R21" s="78">
        <v>1.04E-2</v>
      </c>
    </row>
    <row r="22" spans="2:18">
      <c r="B22" t="s">
        <v>253</v>
      </c>
      <c r="C22" t="s">
        <v>254</v>
      </c>
      <c r="D22" t="s">
        <v>100</v>
      </c>
      <c r="E22" t="s">
        <v>233</v>
      </c>
      <c r="G22" t="s">
        <v>255</v>
      </c>
      <c r="H22" s="77">
        <v>20.059999999999999</v>
      </c>
      <c r="I22" t="s">
        <v>102</v>
      </c>
      <c r="J22" s="78">
        <v>0.01</v>
      </c>
      <c r="K22" s="78">
        <v>1.09E-2</v>
      </c>
      <c r="L22" s="77">
        <v>3171612</v>
      </c>
      <c r="M22" s="77">
        <v>107.43</v>
      </c>
      <c r="N22" s="77">
        <v>0</v>
      </c>
      <c r="O22" s="77">
        <v>3407.2627716000002</v>
      </c>
      <c r="P22" s="78">
        <v>2.0000000000000001E-4</v>
      </c>
      <c r="Q22" s="78">
        <v>3.5999999999999999E-3</v>
      </c>
      <c r="R22" s="78">
        <v>1.1999999999999999E-3</v>
      </c>
    </row>
    <row r="23" spans="2:18">
      <c r="B23" s="79" t="s">
        <v>256</v>
      </c>
      <c r="C23" s="16"/>
      <c r="D23" s="16"/>
      <c r="H23" s="81">
        <v>2.73</v>
      </c>
      <c r="K23" s="80">
        <v>3.6400000000000002E-2</v>
      </c>
      <c r="L23" s="81">
        <v>623732273.54999995</v>
      </c>
      <c r="N23" s="81">
        <v>0</v>
      </c>
      <c r="O23" s="81">
        <v>597792.45132028998</v>
      </c>
      <c r="Q23" s="80">
        <v>0.62509999999999999</v>
      </c>
      <c r="R23" s="80">
        <v>0.20530000000000001</v>
      </c>
    </row>
    <row r="24" spans="2:18">
      <c r="B24" s="79" t="s">
        <v>257</v>
      </c>
      <c r="C24" s="16"/>
      <c r="D24" s="16"/>
      <c r="H24" s="81">
        <v>0.56000000000000005</v>
      </c>
      <c r="K24" s="80">
        <v>3.6499999999999998E-2</v>
      </c>
      <c r="L24" s="81">
        <v>173807890</v>
      </c>
      <c r="N24" s="81">
        <v>0</v>
      </c>
      <c r="O24" s="81">
        <v>170304.86409439999</v>
      </c>
      <c r="Q24" s="80">
        <v>0.17810000000000001</v>
      </c>
      <c r="R24" s="80">
        <v>5.8500000000000003E-2</v>
      </c>
    </row>
    <row r="25" spans="2:18">
      <c r="B25" t="s">
        <v>258</v>
      </c>
      <c r="C25" t="s">
        <v>259</v>
      </c>
      <c r="D25" t="s">
        <v>100</v>
      </c>
      <c r="E25" t="s">
        <v>233</v>
      </c>
      <c r="G25" t="s">
        <v>260</v>
      </c>
      <c r="H25" s="77">
        <v>0.68</v>
      </c>
      <c r="I25" t="s">
        <v>102</v>
      </c>
      <c r="J25" s="78">
        <v>0</v>
      </c>
      <c r="K25" s="78">
        <v>3.6999999999999998E-2</v>
      </c>
      <c r="L25" s="77">
        <v>29092228</v>
      </c>
      <c r="M25" s="77">
        <v>97.55</v>
      </c>
      <c r="N25" s="77">
        <v>0</v>
      </c>
      <c r="O25" s="77">
        <v>28379.468413999999</v>
      </c>
      <c r="P25" s="78">
        <v>2.2000000000000001E-3</v>
      </c>
      <c r="Q25" s="78">
        <v>2.9700000000000001E-2</v>
      </c>
      <c r="R25" s="78">
        <v>9.7000000000000003E-3</v>
      </c>
    </row>
    <row r="26" spans="2:18">
      <c r="B26" t="s">
        <v>261</v>
      </c>
      <c r="C26" t="s">
        <v>262</v>
      </c>
      <c r="D26" t="s">
        <v>100</v>
      </c>
      <c r="E26" t="s">
        <v>233</v>
      </c>
      <c r="G26" t="s">
        <v>260</v>
      </c>
      <c r="H26" s="77">
        <v>0.78</v>
      </c>
      <c r="I26" t="s">
        <v>102</v>
      </c>
      <c r="J26" s="78">
        <v>0</v>
      </c>
      <c r="K26" s="78">
        <v>3.7199999999999997E-2</v>
      </c>
      <c r="L26" s="77">
        <v>21663348</v>
      </c>
      <c r="M26" s="77">
        <v>97.2</v>
      </c>
      <c r="N26" s="77">
        <v>0</v>
      </c>
      <c r="O26" s="77">
        <v>21056.774256000001</v>
      </c>
      <c r="P26" s="78">
        <v>1.4E-3</v>
      </c>
      <c r="Q26" s="78">
        <v>2.1999999999999999E-2</v>
      </c>
      <c r="R26" s="78">
        <v>7.1999999999999998E-3</v>
      </c>
    </row>
    <row r="27" spans="2:18">
      <c r="B27" t="s">
        <v>263</v>
      </c>
      <c r="C27" t="s">
        <v>264</v>
      </c>
      <c r="D27" t="s">
        <v>100</v>
      </c>
      <c r="E27" t="s">
        <v>233</v>
      </c>
      <c r="G27" t="s">
        <v>265</v>
      </c>
      <c r="H27" s="77">
        <v>0.01</v>
      </c>
      <c r="I27" t="s">
        <v>102</v>
      </c>
      <c r="J27" s="78">
        <v>0</v>
      </c>
      <c r="K27" s="78">
        <v>3.7199999999999997E-2</v>
      </c>
      <c r="L27" s="77">
        <v>2623316</v>
      </c>
      <c r="M27" s="77">
        <v>99.96</v>
      </c>
      <c r="N27" s="77">
        <v>0</v>
      </c>
      <c r="O27" s="77">
        <v>2622.2666736000001</v>
      </c>
      <c r="P27" s="78">
        <v>1E-4</v>
      </c>
      <c r="Q27" s="78">
        <v>2.7000000000000001E-3</v>
      </c>
      <c r="R27" s="78">
        <v>8.9999999999999998E-4</v>
      </c>
    </row>
    <row r="28" spans="2:18">
      <c r="B28" t="s">
        <v>266</v>
      </c>
      <c r="C28" t="s">
        <v>267</v>
      </c>
      <c r="D28" t="s">
        <v>100</v>
      </c>
      <c r="E28" t="s">
        <v>233</v>
      </c>
      <c r="G28" t="s">
        <v>268</v>
      </c>
      <c r="H28" s="77">
        <v>0.93</v>
      </c>
      <c r="I28" t="s">
        <v>102</v>
      </c>
      <c r="J28" s="78">
        <v>0</v>
      </c>
      <c r="K28" s="78">
        <v>3.6999999999999998E-2</v>
      </c>
      <c r="L28" s="77">
        <v>21190781</v>
      </c>
      <c r="M28" s="77">
        <v>96.67</v>
      </c>
      <c r="N28" s="77">
        <v>0</v>
      </c>
      <c r="O28" s="77">
        <v>20485.1279927</v>
      </c>
      <c r="P28" s="78">
        <v>5.9999999999999995E-4</v>
      </c>
      <c r="Q28" s="78">
        <v>2.1399999999999999E-2</v>
      </c>
      <c r="R28" s="78">
        <v>7.0000000000000001E-3</v>
      </c>
    </row>
    <row r="29" spans="2:18">
      <c r="B29" t="s">
        <v>269</v>
      </c>
      <c r="C29" t="s">
        <v>270</v>
      </c>
      <c r="D29" t="s">
        <v>100</v>
      </c>
      <c r="E29" t="s">
        <v>233</v>
      </c>
      <c r="G29" t="s">
        <v>271</v>
      </c>
      <c r="H29" s="77">
        <v>0.26</v>
      </c>
      <c r="I29" t="s">
        <v>102</v>
      </c>
      <c r="J29" s="78">
        <v>0</v>
      </c>
      <c r="K29" s="78">
        <v>3.6600000000000001E-2</v>
      </c>
      <c r="L29" s="77">
        <v>6080000</v>
      </c>
      <c r="M29" s="77">
        <v>99.07</v>
      </c>
      <c r="N29" s="77">
        <v>0</v>
      </c>
      <c r="O29" s="77">
        <v>6023.4560000000001</v>
      </c>
      <c r="P29" s="78">
        <v>5.9999999999999995E-4</v>
      </c>
      <c r="Q29" s="78">
        <v>6.3E-3</v>
      </c>
      <c r="R29" s="78">
        <v>2.0999999999999999E-3</v>
      </c>
    </row>
    <row r="30" spans="2:18">
      <c r="B30" t="s">
        <v>272</v>
      </c>
      <c r="C30" t="s">
        <v>273</v>
      </c>
      <c r="D30" t="s">
        <v>100</v>
      </c>
      <c r="E30" t="s">
        <v>233</v>
      </c>
      <c r="G30" t="s">
        <v>274</v>
      </c>
      <c r="H30" s="77">
        <v>0.11</v>
      </c>
      <c r="I30" t="s">
        <v>102</v>
      </c>
      <c r="J30" s="78">
        <v>0</v>
      </c>
      <c r="K30" s="78">
        <v>3.3399999999999999E-2</v>
      </c>
      <c r="L30" s="77">
        <v>14069400</v>
      </c>
      <c r="M30" s="77">
        <v>99.65</v>
      </c>
      <c r="N30" s="77">
        <v>0</v>
      </c>
      <c r="O30" s="77">
        <v>14020.1571</v>
      </c>
      <c r="P30" s="78">
        <v>5.0000000000000001E-4</v>
      </c>
      <c r="Q30" s="78">
        <v>1.47E-2</v>
      </c>
      <c r="R30" s="78">
        <v>4.7999999999999996E-3</v>
      </c>
    </row>
    <row r="31" spans="2:18">
      <c r="B31" t="s">
        <v>275</v>
      </c>
      <c r="C31" t="s">
        <v>276</v>
      </c>
      <c r="D31" t="s">
        <v>100</v>
      </c>
      <c r="E31" t="s">
        <v>233</v>
      </c>
      <c r="G31" t="s">
        <v>249</v>
      </c>
      <c r="H31" s="77">
        <v>0.43</v>
      </c>
      <c r="I31" t="s">
        <v>102</v>
      </c>
      <c r="J31" s="78">
        <v>0</v>
      </c>
      <c r="K31" s="78">
        <v>3.6999999999999998E-2</v>
      </c>
      <c r="L31" s="77">
        <v>124000</v>
      </c>
      <c r="M31" s="77">
        <v>98.44</v>
      </c>
      <c r="N31" s="77">
        <v>0</v>
      </c>
      <c r="O31" s="77">
        <v>122.0656</v>
      </c>
      <c r="P31" s="78">
        <v>0</v>
      </c>
      <c r="Q31" s="78">
        <v>1E-4</v>
      </c>
      <c r="R31" s="78">
        <v>0</v>
      </c>
    </row>
    <row r="32" spans="2:18">
      <c r="B32" t="s">
        <v>277</v>
      </c>
      <c r="C32" t="s">
        <v>278</v>
      </c>
      <c r="D32" t="s">
        <v>100</v>
      </c>
      <c r="E32" t="s">
        <v>233</v>
      </c>
      <c r="G32" t="s">
        <v>271</v>
      </c>
      <c r="H32" s="77">
        <v>0.51</v>
      </c>
      <c r="I32" t="s">
        <v>102</v>
      </c>
      <c r="J32" s="78">
        <v>0</v>
      </c>
      <c r="K32" s="78">
        <v>3.73E-2</v>
      </c>
      <c r="L32" s="77">
        <v>12350823</v>
      </c>
      <c r="M32" s="77">
        <v>98.15</v>
      </c>
      <c r="N32" s="77">
        <v>0</v>
      </c>
      <c r="O32" s="77">
        <v>12122.332774500001</v>
      </c>
      <c r="P32" s="78">
        <v>1.1000000000000001E-3</v>
      </c>
      <c r="Q32" s="78">
        <v>1.2699999999999999E-2</v>
      </c>
      <c r="R32" s="78">
        <v>4.1999999999999997E-3</v>
      </c>
    </row>
    <row r="33" spans="2:18">
      <c r="B33" t="s">
        <v>279</v>
      </c>
      <c r="C33" t="s">
        <v>280</v>
      </c>
      <c r="D33" t="s">
        <v>100</v>
      </c>
      <c r="E33" t="s">
        <v>233</v>
      </c>
      <c r="G33" t="s">
        <v>281</v>
      </c>
      <c r="H33" s="77">
        <v>0.85</v>
      </c>
      <c r="I33" t="s">
        <v>102</v>
      </c>
      <c r="J33" s="78">
        <v>0</v>
      </c>
      <c r="K33" s="78">
        <v>3.6999999999999998E-2</v>
      </c>
      <c r="L33" s="77">
        <v>17048994</v>
      </c>
      <c r="M33" s="77">
        <v>96.94</v>
      </c>
      <c r="N33" s="77">
        <v>0</v>
      </c>
      <c r="O33" s="77">
        <v>16527.294783599998</v>
      </c>
      <c r="P33" s="78">
        <v>8.0000000000000004E-4</v>
      </c>
      <c r="Q33" s="78">
        <v>1.7299999999999999E-2</v>
      </c>
      <c r="R33" s="78">
        <v>5.7000000000000002E-3</v>
      </c>
    </row>
    <row r="34" spans="2:18">
      <c r="B34" t="s">
        <v>282</v>
      </c>
      <c r="C34" t="s">
        <v>283</v>
      </c>
      <c r="D34" t="s">
        <v>100</v>
      </c>
      <c r="E34" t="s">
        <v>233</v>
      </c>
      <c r="G34" t="s">
        <v>284</v>
      </c>
      <c r="H34" s="77">
        <v>0.17</v>
      </c>
      <c r="I34" t="s">
        <v>102</v>
      </c>
      <c r="J34" s="78">
        <v>0</v>
      </c>
      <c r="K34" s="78">
        <v>3.5400000000000001E-2</v>
      </c>
      <c r="L34" s="77">
        <v>21650000</v>
      </c>
      <c r="M34" s="77">
        <v>99.42</v>
      </c>
      <c r="N34" s="77">
        <v>0</v>
      </c>
      <c r="O34" s="77">
        <v>21524.43</v>
      </c>
      <c r="P34" s="78">
        <v>8.9999999999999998E-4</v>
      </c>
      <c r="Q34" s="78">
        <v>2.2499999999999999E-2</v>
      </c>
      <c r="R34" s="78">
        <v>7.4000000000000003E-3</v>
      </c>
    </row>
    <row r="35" spans="2:18">
      <c r="B35" t="s">
        <v>285</v>
      </c>
      <c r="C35" t="s">
        <v>286</v>
      </c>
      <c r="D35" t="s">
        <v>100</v>
      </c>
      <c r="E35" t="s">
        <v>233</v>
      </c>
      <c r="G35" t="s">
        <v>271</v>
      </c>
      <c r="H35" s="77">
        <v>0.34</v>
      </c>
      <c r="I35" t="s">
        <v>102</v>
      </c>
      <c r="J35" s="78">
        <v>0</v>
      </c>
      <c r="K35" s="78">
        <v>3.5900000000000001E-2</v>
      </c>
      <c r="L35" s="77">
        <v>10640000</v>
      </c>
      <c r="M35" s="77">
        <v>98.82</v>
      </c>
      <c r="N35" s="77">
        <v>0</v>
      </c>
      <c r="O35" s="77">
        <v>10514.448</v>
      </c>
      <c r="P35" s="78">
        <v>8.0000000000000004E-4</v>
      </c>
      <c r="Q35" s="78">
        <v>1.0999999999999999E-2</v>
      </c>
      <c r="R35" s="78">
        <v>3.5999999999999999E-3</v>
      </c>
    </row>
    <row r="36" spans="2:18">
      <c r="B36" t="s">
        <v>287</v>
      </c>
      <c r="C36" t="s">
        <v>288</v>
      </c>
      <c r="D36" t="s">
        <v>100</v>
      </c>
      <c r="E36" t="s">
        <v>233</v>
      </c>
      <c r="G36" t="s">
        <v>289</v>
      </c>
      <c r="H36" s="77">
        <v>0.59</v>
      </c>
      <c r="I36" t="s">
        <v>102</v>
      </c>
      <c r="J36" s="78">
        <v>0</v>
      </c>
      <c r="K36" s="78">
        <v>3.7400000000000003E-2</v>
      </c>
      <c r="L36" s="77">
        <v>17275000</v>
      </c>
      <c r="M36" s="77">
        <v>97.87</v>
      </c>
      <c r="N36" s="77">
        <v>0</v>
      </c>
      <c r="O36" s="77">
        <v>16907.0425</v>
      </c>
      <c r="P36" s="78">
        <v>1.4E-3</v>
      </c>
      <c r="Q36" s="78">
        <v>1.77E-2</v>
      </c>
      <c r="R36" s="78">
        <v>5.7999999999999996E-3</v>
      </c>
    </row>
    <row r="37" spans="2:18">
      <c r="B37" s="79" t="s">
        <v>290</v>
      </c>
      <c r="C37" s="16"/>
      <c r="D37" s="16"/>
      <c r="H37" s="81">
        <v>3.6</v>
      </c>
      <c r="K37" s="80">
        <v>3.6499999999999998E-2</v>
      </c>
      <c r="L37" s="81">
        <v>449159196.55000001</v>
      </c>
      <c r="N37" s="81">
        <v>0</v>
      </c>
      <c r="O37" s="81">
        <v>426722.55326329003</v>
      </c>
      <c r="Q37" s="80">
        <v>0.44619999999999999</v>
      </c>
      <c r="R37" s="80">
        <v>0.14649999999999999</v>
      </c>
    </row>
    <row r="38" spans="2:18">
      <c r="B38" t="s">
        <v>291</v>
      </c>
      <c r="C38" t="s">
        <v>292</v>
      </c>
      <c r="D38" t="s">
        <v>100</v>
      </c>
      <c r="E38" t="s">
        <v>233</v>
      </c>
      <c r="G38" t="s">
        <v>293</v>
      </c>
      <c r="H38" s="77">
        <v>3.13</v>
      </c>
      <c r="I38" t="s">
        <v>102</v>
      </c>
      <c r="J38" s="78">
        <v>5.0000000000000001E-3</v>
      </c>
      <c r="K38" s="78">
        <v>3.7699999999999997E-2</v>
      </c>
      <c r="L38" s="77">
        <v>13274000</v>
      </c>
      <c r="M38" s="77">
        <v>90.84</v>
      </c>
      <c r="N38" s="77">
        <v>0</v>
      </c>
      <c r="O38" s="77">
        <v>12058.1016</v>
      </c>
      <c r="P38" s="78">
        <v>8.0000000000000004E-4</v>
      </c>
      <c r="Q38" s="78">
        <v>1.26E-2</v>
      </c>
      <c r="R38" s="78">
        <v>4.1000000000000003E-3</v>
      </c>
    </row>
    <row r="39" spans="2:18">
      <c r="B39" t="s">
        <v>294</v>
      </c>
      <c r="C39" t="s">
        <v>295</v>
      </c>
      <c r="D39" t="s">
        <v>100</v>
      </c>
      <c r="E39" t="s">
        <v>233</v>
      </c>
      <c r="G39" t="s">
        <v>296</v>
      </c>
      <c r="H39" s="77">
        <v>1.83</v>
      </c>
      <c r="I39" t="s">
        <v>102</v>
      </c>
      <c r="J39" s="78">
        <v>4.0000000000000001E-3</v>
      </c>
      <c r="K39" s="78">
        <v>3.56E-2</v>
      </c>
      <c r="L39" s="77">
        <v>32755100</v>
      </c>
      <c r="M39" s="77">
        <v>94.54</v>
      </c>
      <c r="N39" s="77">
        <v>0</v>
      </c>
      <c r="O39" s="77">
        <v>30966.671539999999</v>
      </c>
      <c r="P39" s="78">
        <v>1.9E-3</v>
      </c>
      <c r="Q39" s="78">
        <v>3.2399999999999998E-2</v>
      </c>
      <c r="R39" s="78">
        <v>1.06E-2</v>
      </c>
    </row>
    <row r="40" spans="2:18">
      <c r="B40" t="s">
        <v>297</v>
      </c>
      <c r="C40" t="s">
        <v>298</v>
      </c>
      <c r="D40" t="s">
        <v>100</v>
      </c>
      <c r="E40" t="s">
        <v>233</v>
      </c>
      <c r="G40" t="s">
        <v>299</v>
      </c>
      <c r="H40" s="77">
        <v>4.05</v>
      </c>
      <c r="I40" t="s">
        <v>102</v>
      </c>
      <c r="J40" s="78">
        <v>0.02</v>
      </c>
      <c r="K40" s="78">
        <v>3.7499999999999999E-2</v>
      </c>
      <c r="L40" s="77">
        <v>52680634</v>
      </c>
      <c r="M40" s="77">
        <v>94.75</v>
      </c>
      <c r="N40" s="77">
        <v>0</v>
      </c>
      <c r="O40" s="77">
        <v>49914.900715000003</v>
      </c>
      <c r="P40" s="78">
        <v>2.5999999999999999E-3</v>
      </c>
      <c r="Q40" s="78">
        <v>5.2200000000000003E-2</v>
      </c>
      <c r="R40" s="78">
        <v>1.7100000000000001E-2</v>
      </c>
    </row>
    <row r="41" spans="2:18">
      <c r="B41" t="s">
        <v>300</v>
      </c>
      <c r="C41" t="s">
        <v>301</v>
      </c>
      <c r="D41" t="s">
        <v>100</v>
      </c>
      <c r="E41" t="s">
        <v>233</v>
      </c>
      <c r="G41" t="s">
        <v>302</v>
      </c>
      <c r="H41" s="77">
        <v>6.94</v>
      </c>
      <c r="I41" t="s">
        <v>102</v>
      </c>
      <c r="J41" s="78">
        <v>0.01</v>
      </c>
      <c r="K41" s="78">
        <v>3.6900000000000002E-2</v>
      </c>
      <c r="L41" s="77">
        <v>39463009</v>
      </c>
      <c r="M41" s="77">
        <v>83.99</v>
      </c>
      <c r="N41" s="77">
        <v>0</v>
      </c>
      <c r="O41" s="77">
        <v>33144.981259100001</v>
      </c>
      <c r="P41" s="78">
        <v>1.6000000000000001E-3</v>
      </c>
      <c r="Q41" s="78">
        <v>3.4700000000000002E-2</v>
      </c>
      <c r="R41" s="78">
        <v>1.14E-2</v>
      </c>
    </row>
    <row r="42" spans="2:18">
      <c r="B42" t="s">
        <v>303</v>
      </c>
      <c r="C42" t="s">
        <v>304</v>
      </c>
      <c r="D42" t="s">
        <v>100</v>
      </c>
      <c r="E42" t="s">
        <v>233</v>
      </c>
      <c r="G42" t="s">
        <v>252</v>
      </c>
      <c r="H42" s="77">
        <v>15.92</v>
      </c>
      <c r="I42" t="s">
        <v>102</v>
      </c>
      <c r="J42" s="78">
        <v>3.7499999999999999E-2</v>
      </c>
      <c r="K42" s="78">
        <v>3.73E-2</v>
      </c>
      <c r="L42" s="77">
        <v>14602590</v>
      </c>
      <c r="M42" s="77">
        <v>103.13</v>
      </c>
      <c r="N42" s="77">
        <v>0</v>
      </c>
      <c r="O42" s="77">
        <v>15059.651067000001</v>
      </c>
      <c r="P42" s="78">
        <v>5.9999999999999995E-4</v>
      </c>
      <c r="Q42" s="78">
        <v>1.5699999999999999E-2</v>
      </c>
      <c r="R42" s="78">
        <v>5.1999999999999998E-3</v>
      </c>
    </row>
    <row r="43" spans="2:18">
      <c r="B43" t="s">
        <v>305</v>
      </c>
      <c r="C43" t="s">
        <v>306</v>
      </c>
      <c r="D43" t="s">
        <v>100</v>
      </c>
      <c r="E43" t="s">
        <v>233</v>
      </c>
      <c r="G43" t="s">
        <v>271</v>
      </c>
      <c r="H43" s="77">
        <v>8.6999999999999993</v>
      </c>
      <c r="I43" t="s">
        <v>102</v>
      </c>
      <c r="J43" s="78">
        <v>1.2999999999999999E-2</v>
      </c>
      <c r="K43" s="78">
        <v>3.5700000000000003E-2</v>
      </c>
      <c r="L43" s="77">
        <v>16796248</v>
      </c>
      <c r="M43" s="77">
        <v>83.1</v>
      </c>
      <c r="N43" s="77">
        <v>0</v>
      </c>
      <c r="O43" s="77">
        <v>13957.682088</v>
      </c>
      <c r="P43" s="78">
        <v>1.9E-3</v>
      </c>
      <c r="Q43" s="78">
        <v>1.46E-2</v>
      </c>
      <c r="R43" s="78">
        <v>4.7999999999999996E-3</v>
      </c>
    </row>
    <row r="44" spans="2:18">
      <c r="B44" t="s">
        <v>307</v>
      </c>
      <c r="C44" t="s">
        <v>308</v>
      </c>
      <c r="D44" t="s">
        <v>100</v>
      </c>
      <c r="E44" t="s">
        <v>233</v>
      </c>
      <c r="G44" t="s">
        <v>309</v>
      </c>
      <c r="H44" s="77">
        <v>12.69</v>
      </c>
      <c r="I44" t="s">
        <v>102</v>
      </c>
      <c r="J44" s="78">
        <v>1.4999999999999999E-2</v>
      </c>
      <c r="K44" s="78">
        <v>3.6600000000000001E-2</v>
      </c>
      <c r="L44" s="77">
        <v>12852537</v>
      </c>
      <c r="M44" s="77">
        <v>77</v>
      </c>
      <c r="N44" s="77">
        <v>0</v>
      </c>
      <c r="O44" s="77">
        <v>9896.4534899999999</v>
      </c>
      <c r="P44" s="78">
        <v>6.9999999999999999E-4</v>
      </c>
      <c r="Q44" s="78">
        <v>1.03E-2</v>
      </c>
      <c r="R44" s="78">
        <v>3.3999999999999998E-3</v>
      </c>
    </row>
    <row r="45" spans="2:18">
      <c r="B45" t="s">
        <v>310</v>
      </c>
      <c r="C45" t="s">
        <v>311</v>
      </c>
      <c r="D45" t="s">
        <v>100</v>
      </c>
      <c r="E45" t="s">
        <v>233</v>
      </c>
      <c r="G45" t="s">
        <v>312</v>
      </c>
      <c r="H45" s="77">
        <v>5.41</v>
      </c>
      <c r="I45" t="s">
        <v>102</v>
      </c>
      <c r="J45" s="78">
        <v>2.2499999999999999E-2</v>
      </c>
      <c r="K45" s="78">
        <v>3.7100000000000001E-2</v>
      </c>
      <c r="L45" s="77">
        <v>61036261</v>
      </c>
      <c r="M45" s="77">
        <v>93.09</v>
      </c>
      <c r="N45" s="77">
        <v>0</v>
      </c>
      <c r="O45" s="77">
        <v>56818.655364899998</v>
      </c>
      <c r="P45" s="78">
        <v>2.8999999999999998E-3</v>
      </c>
      <c r="Q45" s="78">
        <v>5.9400000000000001E-2</v>
      </c>
      <c r="R45" s="78">
        <v>1.95E-2</v>
      </c>
    </row>
    <row r="46" spans="2:18">
      <c r="B46" t="s">
        <v>313</v>
      </c>
      <c r="C46" t="s">
        <v>314</v>
      </c>
      <c r="D46" t="s">
        <v>100</v>
      </c>
      <c r="E46" t="s">
        <v>233</v>
      </c>
      <c r="G46" t="s">
        <v>315</v>
      </c>
      <c r="H46" s="77">
        <v>0.92</v>
      </c>
      <c r="I46" t="s">
        <v>102</v>
      </c>
      <c r="J46" s="78">
        <v>1.4999999999999999E-2</v>
      </c>
      <c r="K46" s="78">
        <v>3.6799999999999999E-2</v>
      </c>
      <c r="L46" s="77">
        <v>12359377</v>
      </c>
      <c r="M46" s="77">
        <v>98.2</v>
      </c>
      <c r="N46" s="77">
        <v>0</v>
      </c>
      <c r="O46" s="77">
        <v>12136.908213999999</v>
      </c>
      <c r="P46" s="78">
        <v>8.9999999999999998E-4</v>
      </c>
      <c r="Q46" s="78">
        <v>1.2699999999999999E-2</v>
      </c>
      <c r="R46" s="78">
        <v>4.1999999999999997E-3</v>
      </c>
    </row>
    <row r="47" spans="2:18">
      <c r="B47" t="s">
        <v>316</v>
      </c>
      <c r="C47" t="s">
        <v>317</v>
      </c>
      <c r="D47" t="s">
        <v>100</v>
      </c>
      <c r="E47" t="s">
        <v>233</v>
      </c>
      <c r="G47" t="s">
        <v>268</v>
      </c>
      <c r="H47" s="77">
        <v>19.5</v>
      </c>
      <c r="I47" t="s">
        <v>102</v>
      </c>
      <c r="J47" s="78">
        <v>2.8000000000000001E-2</v>
      </c>
      <c r="K47" s="78">
        <v>3.8300000000000001E-2</v>
      </c>
      <c r="L47" s="77">
        <v>1473127</v>
      </c>
      <c r="M47" s="77">
        <v>82.07</v>
      </c>
      <c r="N47" s="77">
        <v>0</v>
      </c>
      <c r="O47" s="77">
        <v>1208.9953289</v>
      </c>
      <c r="P47" s="78">
        <v>2.9999999999999997E-4</v>
      </c>
      <c r="Q47" s="78">
        <v>1.2999999999999999E-3</v>
      </c>
      <c r="R47" s="78">
        <v>4.0000000000000002E-4</v>
      </c>
    </row>
    <row r="48" spans="2:18">
      <c r="B48" t="s">
        <v>318</v>
      </c>
      <c r="C48" t="s">
        <v>319</v>
      </c>
      <c r="D48" t="s">
        <v>100</v>
      </c>
      <c r="E48" t="s">
        <v>233</v>
      </c>
      <c r="G48" t="s">
        <v>320</v>
      </c>
      <c r="H48" s="77">
        <v>0.25</v>
      </c>
      <c r="I48" t="s">
        <v>102</v>
      </c>
      <c r="J48" s="78">
        <v>4.2500000000000003E-2</v>
      </c>
      <c r="K48" s="78">
        <v>3.4599999999999999E-2</v>
      </c>
      <c r="L48" s="77">
        <v>51604326.549999997</v>
      </c>
      <c r="M48" s="77">
        <v>103.38</v>
      </c>
      <c r="N48" s="77">
        <v>0</v>
      </c>
      <c r="O48" s="77">
        <v>53348.552787389999</v>
      </c>
      <c r="P48" s="78">
        <v>3.8E-3</v>
      </c>
      <c r="Q48" s="78">
        <v>5.5800000000000002E-2</v>
      </c>
      <c r="R48" s="78">
        <v>1.83E-2</v>
      </c>
    </row>
    <row r="49" spans="2:18">
      <c r="B49" t="s">
        <v>321</v>
      </c>
      <c r="C49" t="s">
        <v>322</v>
      </c>
      <c r="D49" t="s">
        <v>100</v>
      </c>
      <c r="E49" t="s">
        <v>233</v>
      </c>
      <c r="G49" t="s">
        <v>323</v>
      </c>
      <c r="H49" s="77">
        <v>1.21</v>
      </c>
      <c r="I49" t="s">
        <v>102</v>
      </c>
      <c r="J49" s="78">
        <v>3.7499999999999999E-2</v>
      </c>
      <c r="K49" s="78">
        <v>3.6200000000000003E-2</v>
      </c>
      <c r="L49" s="77">
        <v>40008583</v>
      </c>
      <c r="M49" s="77">
        <v>102.96</v>
      </c>
      <c r="N49" s="77">
        <v>0</v>
      </c>
      <c r="O49" s="77">
        <v>41192.837056800003</v>
      </c>
      <c r="P49" s="78">
        <v>1.9E-3</v>
      </c>
      <c r="Q49" s="78">
        <v>4.3099999999999999E-2</v>
      </c>
      <c r="R49" s="78">
        <v>1.41E-2</v>
      </c>
    </row>
    <row r="50" spans="2:18">
      <c r="B50" t="s">
        <v>324</v>
      </c>
      <c r="C50" t="s">
        <v>325</v>
      </c>
      <c r="D50" t="s">
        <v>100</v>
      </c>
      <c r="E50" t="s">
        <v>233</v>
      </c>
      <c r="G50" t="s">
        <v>326</v>
      </c>
      <c r="H50" s="77">
        <v>2.62</v>
      </c>
      <c r="I50" t="s">
        <v>102</v>
      </c>
      <c r="J50" s="78">
        <v>1.7500000000000002E-2</v>
      </c>
      <c r="K50" s="78">
        <v>3.7100000000000001E-2</v>
      </c>
      <c r="L50" s="77">
        <v>14917834</v>
      </c>
      <c r="M50" s="77">
        <v>95.66</v>
      </c>
      <c r="N50" s="77">
        <v>0</v>
      </c>
      <c r="O50" s="77">
        <v>14270.4000044</v>
      </c>
      <c r="P50" s="78">
        <v>8.0000000000000004E-4</v>
      </c>
      <c r="Q50" s="78">
        <v>1.49E-2</v>
      </c>
      <c r="R50" s="78">
        <v>4.8999999999999998E-3</v>
      </c>
    </row>
    <row r="51" spans="2:18">
      <c r="B51" t="s">
        <v>327</v>
      </c>
      <c r="C51" t="s">
        <v>328</v>
      </c>
      <c r="D51" t="s">
        <v>100</v>
      </c>
      <c r="E51" t="s">
        <v>233</v>
      </c>
      <c r="G51" t="s">
        <v>329</v>
      </c>
      <c r="H51" s="77">
        <v>2.3199999999999998</v>
      </c>
      <c r="I51" t="s">
        <v>102</v>
      </c>
      <c r="J51" s="78">
        <v>5.0000000000000001E-3</v>
      </c>
      <c r="K51" s="78">
        <v>3.78E-2</v>
      </c>
      <c r="L51" s="77">
        <v>19656552</v>
      </c>
      <c r="M51" s="77">
        <v>93.15</v>
      </c>
      <c r="N51" s="77">
        <v>0</v>
      </c>
      <c r="O51" s="77">
        <v>18310.078187999999</v>
      </c>
      <c r="P51" s="78">
        <v>8.9999999999999998E-4</v>
      </c>
      <c r="Q51" s="78">
        <v>1.9099999999999999E-2</v>
      </c>
      <c r="R51" s="78">
        <v>6.3E-3</v>
      </c>
    </row>
    <row r="52" spans="2:18">
      <c r="B52" t="s">
        <v>330</v>
      </c>
      <c r="C52" t="s">
        <v>331</v>
      </c>
      <c r="D52" t="s">
        <v>100</v>
      </c>
      <c r="E52" t="s">
        <v>233</v>
      </c>
      <c r="G52" t="s">
        <v>296</v>
      </c>
      <c r="H52" s="77">
        <v>0.57999999999999996</v>
      </c>
      <c r="I52" t="s">
        <v>102</v>
      </c>
      <c r="J52" s="78">
        <v>1.5E-3</v>
      </c>
      <c r="K52" s="78">
        <v>3.61E-2</v>
      </c>
      <c r="L52" s="77">
        <v>65679018</v>
      </c>
      <c r="M52" s="77">
        <v>98.11</v>
      </c>
      <c r="N52" s="77">
        <v>0</v>
      </c>
      <c r="O52" s="77">
        <v>64437.6845598</v>
      </c>
      <c r="P52" s="78">
        <v>4.1999999999999997E-3</v>
      </c>
      <c r="Q52" s="78">
        <v>6.7400000000000002E-2</v>
      </c>
      <c r="R52" s="78">
        <v>2.2100000000000002E-2</v>
      </c>
    </row>
    <row r="53" spans="2:18">
      <c r="B53" s="79" t="s">
        <v>332</v>
      </c>
      <c r="C53" s="16"/>
      <c r="D53" s="16"/>
      <c r="H53" s="81">
        <v>3.42</v>
      </c>
      <c r="K53" s="80">
        <v>1E-4</v>
      </c>
      <c r="L53" s="81">
        <v>765187</v>
      </c>
      <c r="N53" s="81">
        <v>0</v>
      </c>
      <c r="O53" s="81">
        <v>765.0339626</v>
      </c>
      <c r="Q53" s="80">
        <v>8.0000000000000004E-4</v>
      </c>
      <c r="R53" s="80">
        <v>2.9999999999999997E-4</v>
      </c>
    </row>
    <row r="54" spans="2:18">
      <c r="B54" t="s">
        <v>333</v>
      </c>
      <c r="C54" t="s">
        <v>334</v>
      </c>
      <c r="D54" t="s">
        <v>100</v>
      </c>
      <c r="E54" t="s">
        <v>233</v>
      </c>
      <c r="G54" t="s">
        <v>335</v>
      </c>
      <c r="H54" s="77">
        <v>3.42</v>
      </c>
      <c r="I54" t="s">
        <v>102</v>
      </c>
      <c r="J54" s="78">
        <v>0</v>
      </c>
      <c r="K54" s="78">
        <v>1E-4</v>
      </c>
      <c r="L54" s="77">
        <v>765187</v>
      </c>
      <c r="M54" s="77">
        <v>99.98</v>
      </c>
      <c r="N54" s="77">
        <v>0</v>
      </c>
      <c r="O54" s="77">
        <v>765.0339626</v>
      </c>
      <c r="P54" s="78">
        <v>0</v>
      </c>
      <c r="Q54" s="78">
        <v>8.0000000000000004E-4</v>
      </c>
      <c r="R54" s="78">
        <v>2.9999999999999997E-4</v>
      </c>
    </row>
    <row r="55" spans="2:18">
      <c r="B55" s="79" t="s">
        <v>336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220</v>
      </c>
      <c r="C56" t="s">
        <v>220</v>
      </c>
      <c r="D56" s="16"/>
      <c r="E56" t="s">
        <v>220</v>
      </c>
      <c r="H56" s="77">
        <v>0</v>
      </c>
      <c r="I56" t="s">
        <v>220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s="79" t="s">
        <v>226</v>
      </c>
      <c r="C57" s="16"/>
      <c r="D57" s="16"/>
      <c r="H57" s="81">
        <v>2.35</v>
      </c>
      <c r="K57" s="80">
        <v>3.1800000000000002E-2</v>
      </c>
      <c r="L57" s="81">
        <v>2330000</v>
      </c>
      <c r="N57" s="81">
        <v>0</v>
      </c>
      <c r="O57" s="81">
        <v>8565.7858927326997</v>
      </c>
      <c r="Q57" s="80">
        <v>8.9999999999999993E-3</v>
      </c>
      <c r="R57" s="80">
        <v>2.8999999999999998E-3</v>
      </c>
    </row>
    <row r="58" spans="2:18">
      <c r="B58" s="79" t="s">
        <v>337</v>
      </c>
      <c r="C58" s="16"/>
      <c r="D58" s="16"/>
      <c r="H58" s="81">
        <v>2.35</v>
      </c>
      <c r="K58" s="80">
        <v>3.1800000000000002E-2</v>
      </c>
      <c r="L58" s="81">
        <v>2330000</v>
      </c>
      <c r="N58" s="81">
        <v>0</v>
      </c>
      <c r="O58" s="81">
        <v>8565.7858927326997</v>
      </c>
      <c r="Q58" s="80">
        <v>8.9999999999999993E-3</v>
      </c>
      <c r="R58" s="80">
        <v>2.8999999999999998E-3</v>
      </c>
    </row>
    <row r="59" spans="2:18">
      <c r="B59" t="s">
        <v>338</v>
      </c>
      <c r="C59" t="s">
        <v>339</v>
      </c>
      <c r="D59" t="s">
        <v>100</v>
      </c>
      <c r="E59" t="s">
        <v>340</v>
      </c>
      <c r="F59" t="s">
        <v>207</v>
      </c>
      <c r="H59" s="77">
        <v>1.06</v>
      </c>
      <c r="I59" t="s">
        <v>102</v>
      </c>
      <c r="J59" s="78">
        <v>2.8799999999999999E-2</v>
      </c>
      <c r="K59" s="78">
        <v>2.6599999999999999E-2</v>
      </c>
      <c r="L59" s="77">
        <v>1550000</v>
      </c>
      <c r="M59" s="77">
        <v>385.31</v>
      </c>
      <c r="N59" s="77">
        <v>0</v>
      </c>
      <c r="O59" s="77">
        <v>5972.3050000000003</v>
      </c>
      <c r="P59" s="78">
        <v>4.0000000000000002E-4</v>
      </c>
      <c r="Q59" s="78">
        <v>6.1999999999999998E-3</v>
      </c>
      <c r="R59" s="78">
        <v>2.0999999999999999E-3</v>
      </c>
    </row>
    <row r="60" spans="2:18">
      <c r="B60" t="s">
        <v>341</v>
      </c>
      <c r="C60" t="s">
        <v>342</v>
      </c>
      <c r="D60" t="s">
        <v>100</v>
      </c>
      <c r="E60" t="s">
        <v>340</v>
      </c>
      <c r="F60" t="s">
        <v>207</v>
      </c>
      <c r="H60" s="77">
        <v>6.7</v>
      </c>
      <c r="I60" t="s">
        <v>102</v>
      </c>
      <c r="J60" s="78">
        <v>2.75E-2</v>
      </c>
      <c r="K60" s="78">
        <v>4.0300000000000002E-2</v>
      </c>
      <c r="L60" s="77">
        <v>150000</v>
      </c>
      <c r="M60" s="77">
        <v>328.03</v>
      </c>
      <c r="N60" s="77">
        <v>0</v>
      </c>
      <c r="O60" s="77">
        <v>492.04500000000002</v>
      </c>
      <c r="P60" s="78">
        <v>1E-4</v>
      </c>
      <c r="Q60" s="78">
        <v>5.0000000000000001E-4</v>
      </c>
      <c r="R60" s="78">
        <v>2.0000000000000001E-4</v>
      </c>
    </row>
    <row r="61" spans="2:18">
      <c r="B61" t="s">
        <v>343</v>
      </c>
      <c r="C61" t="s">
        <v>344</v>
      </c>
      <c r="D61" t="s">
        <v>123</v>
      </c>
      <c r="E61" t="s">
        <v>345</v>
      </c>
      <c r="F61" t="s">
        <v>346</v>
      </c>
      <c r="G61" t="s">
        <v>347</v>
      </c>
      <c r="H61" s="77">
        <v>6.38</v>
      </c>
      <c r="I61" t="s">
        <v>106</v>
      </c>
      <c r="J61" s="78">
        <v>2.5000000000000001E-2</v>
      </c>
      <c r="K61" s="78">
        <v>4.3200000000000002E-2</v>
      </c>
      <c r="L61" s="77">
        <v>150000</v>
      </c>
      <c r="M61" s="77">
        <v>90.43383333333334</v>
      </c>
      <c r="N61" s="77">
        <v>0</v>
      </c>
      <c r="O61" s="77">
        <v>477.35498925000002</v>
      </c>
      <c r="P61" s="78">
        <v>2.0000000000000001E-4</v>
      </c>
      <c r="Q61" s="78">
        <v>5.0000000000000001E-4</v>
      </c>
      <c r="R61" s="78">
        <v>2.0000000000000001E-4</v>
      </c>
    </row>
    <row r="62" spans="2:18">
      <c r="B62" t="s">
        <v>348</v>
      </c>
      <c r="C62" t="s">
        <v>349</v>
      </c>
      <c r="D62" t="s">
        <v>350</v>
      </c>
      <c r="E62" t="s">
        <v>345</v>
      </c>
      <c r="F62" t="s">
        <v>346</v>
      </c>
      <c r="G62" t="s">
        <v>351</v>
      </c>
      <c r="H62" s="77">
        <v>4.6100000000000003</v>
      </c>
      <c r="I62" t="s">
        <v>106</v>
      </c>
      <c r="J62" s="78">
        <v>3.2500000000000001E-2</v>
      </c>
      <c r="K62" s="78">
        <v>4.4900000000000002E-2</v>
      </c>
      <c r="L62" s="77">
        <v>480000</v>
      </c>
      <c r="M62" s="77">
        <v>96.14952777083333</v>
      </c>
      <c r="N62" s="77">
        <v>0</v>
      </c>
      <c r="O62" s="77">
        <v>1624.0809034827</v>
      </c>
      <c r="P62" s="78">
        <v>5.0000000000000001E-4</v>
      </c>
      <c r="Q62" s="78">
        <v>1.6999999999999999E-3</v>
      </c>
      <c r="R62" s="78">
        <v>5.9999999999999995E-4</v>
      </c>
    </row>
    <row r="63" spans="2:18">
      <c r="B63" s="79" t="s">
        <v>352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220</v>
      </c>
      <c r="C64" t="s">
        <v>220</v>
      </c>
      <c r="D64" s="16"/>
      <c r="E64" t="s">
        <v>220</v>
      </c>
      <c r="H64" s="77">
        <v>0</v>
      </c>
      <c r="I64" t="s">
        <v>220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353</v>
      </c>
      <c r="C65" s="16"/>
      <c r="D65" s="16"/>
    </row>
    <row r="66" spans="2:4">
      <c r="B66" t="s">
        <v>354</v>
      </c>
      <c r="C66" s="16"/>
      <c r="D66" s="16"/>
    </row>
    <row r="67" spans="2:4">
      <c r="B67" t="s">
        <v>355</v>
      </c>
      <c r="C67" s="16"/>
      <c r="D67" s="16"/>
    </row>
    <row r="68" spans="2:4">
      <c r="B68" t="s">
        <v>356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353</v>
      </c>
      <c r="C25" s="16"/>
      <c r="D25" s="16"/>
      <c r="E25" s="16"/>
      <c r="F25" s="16"/>
      <c r="G25" s="16"/>
    </row>
    <row r="26" spans="2:21">
      <c r="B26" t="s">
        <v>354</v>
      </c>
      <c r="C26" s="16"/>
      <c r="D26" s="16"/>
      <c r="E26" s="16"/>
      <c r="F26" s="16"/>
      <c r="G26" s="16"/>
    </row>
    <row r="27" spans="2:21">
      <c r="B27" t="s">
        <v>355</v>
      </c>
      <c r="C27" s="16"/>
      <c r="D27" s="16"/>
      <c r="E27" s="16"/>
      <c r="F27" s="16"/>
      <c r="G27" s="16"/>
    </row>
    <row r="28" spans="2:21">
      <c r="B28" t="s">
        <v>356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8"/>
  <sheetViews>
    <sheetView rightToLeft="1" topLeftCell="H2" workbookViewId="0">
      <selection activeCell="R9" sqref="R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3" width="10.7109375" style="16" customWidth="1"/>
    <col min="14" max="14" width="7.28515625" style="16" customWidth="1"/>
    <col min="15" max="15" width="16.4257812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16.85546875" style="16" bestFit="1" customWidth="1"/>
    <col min="24" max="24" width="19.28515625" style="16" bestFit="1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3.08</v>
      </c>
      <c r="L11" s="7"/>
      <c r="M11" s="7"/>
      <c r="N11" s="76">
        <v>2.3099999999999999E-2</v>
      </c>
      <c r="O11" s="75">
        <f>O12+O276</f>
        <v>735507013.99000001</v>
      </c>
      <c r="P11" s="33"/>
      <c r="Q11" s="75">
        <v>15544.76196</v>
      </c>
      <c r="R11" s="75">
        <v>790795.37989931984</v>
      </c>
      <c r="S11" s="7"/>
      <c r="T11" s="76">
        <f>R11/$R$11</f>
        <v>1</v>
      </c>
      <c r="U11" s="76">
        <f>R11/'סכום נכסי הקרן'!$C$42</f>
        <v>0.27124694578435571</v>
      </c>
      <c r="V11" s="35"/>
      <c r="BI11" s="16"/>
      <c r="BJ11" s="19"/>
      <c r="BK11" s="16"/>
      <c r="BN11" s="16"/>
    </row>
    <row r="12" spans="2:66" s="100" customFormat="1">
      <c r="B12" s="99" t="s">
        <v>201</v>
      </c>
      <c r="K12" s="101">
        <v>2.98</v>
      </c>
      <c r="N12" s="102">
        <v>1.9400000000000001E-2</v>
      </c>
      <c r="O12" s="101">
        <f>O13+O143+O259+O274</f>
        <v>724094013.99000001</v>
      </c>
      <c r="Q12" s="101">
        <v>15520.691999999999</v>
      </c>
      <c r="R12" s="101">
        <v>754484.8897553297</v>
      </c>
      <c r="T12" s="102">
        <f t="shared" ref="T12:T75" si="0">R12/$R$11</f>
        <v>0.95408358335551602</v>
      </c>
      <c r="U12" s="102">
        <f>R12/'סכום נכסי הקרן'!$C$42</f>
        <v>0.25879225800817746</v>
      </c>
    </row>
    <row r="13" spans="2:66" s="100" customFormat="1">
      <c r="B13" s="99" t="s">
        <v>357</v>
      </c>
      <c r="K13" s="101">
        <v>3.69</v>
      </c>
      <c r="N13" s="102">
        <v>2.3E-2</v>
      </c>
      <c r="O13" s="101">
        <f>SUM(O14:O142)</f>
        <v>443935430.04000002</v>
      </c>
      <c r="Q13" s="101">
        <v>6389.5225700000001</v>
      </c>
      <c r="R13" s="101">
        <v>465520.15543933341</v>
      </c>
      <c r="T13" s="102">
        <f t="shared" si="0"/>
        <v>0.58867333734119831</v>
      </c>
      <c r="U13" s="102">
        <f>R13/'סכום נכסי הקרן'!$C$42</f>
        <v>0.15967584481848376</v>
      </c>
    </row>
    <row r="14" spans="2:66" s="100" customFormat="1">
      <c r="B14" s="103" t="s">
        <v>361</v>
      </c>
      <c r="C14" s="103" t="s">
        <v>362</v>
      </c>
      <c r="D14" s="103" t="s">
        <v>100</v>
      </c>
      <c r="E14" s="103" t="s">
        <v>123</v>
      </c>
      <c r="F14" s="103" t="s">
        <v>363</v>
      </c>
      <c r="G14" s="103" t="s">
        <v>364</v>
      </c>
      <c r="H14" s="103" t="s">
        <v>206</v>
      </c>
      <c r="I14" s="103" t="s">
        <v>207</v>
      </c>
      <c r="J14" s="103" t="s">
        <v>309</v>
      </c>
      <c r="K14" s="104">
        <v>3.98</v>
      </c>
      <c r="L14" s="103" t="s">
        <v>102</v>
      </c>
      <c r="M14" s="105">
        <v>5.0000000000000001E-4</v>
      </c>
      <c r="N14" s="105">
        <v>2.0400000000000001E-2</v>
      </c>
      <c r="O14" s="104">
        <v>14308264.029999999</v>
      </c>
      <c r="P14" s="104">
        <v>99.01</v>
      </c>
      <c r="Q14" s="104">
        <v>0</v>
      </c>
      <c r="R14" s="104">
        <v>14166.612216103</v>
      </c>
      <c r="S14" s="105">
        <v>1.0800000000000001E-2</v>
      </c>
      <c r="T14" s="105">
        <f t="shared" si="0"/>
        <v>1.7914384145626423E-2</v>
      </c>
      <c r="U14" s="105">
        <f>R14/'סכום נכסי הקרן'!$C$42</f>
        <v>4.8592219851088516E-3</v>
      </c>
    </row>
    <row r="15" spans="2:66" s="100" customFormat="1">
      <c r="B15" s="103" t="s">
        <v>365</v>
      </c>
      <c r="C15" s="103" t="s">
        <v>366</v>
      </c>
      <c r="D15" s="103" t="s">
        <v>100</v>
      </c>
      <c r="E15" s="103" t="s">
        <v>123</v>
      </c>
      <c r="F15" s="103" t="s">
        <v>367</v>
      </c>
      <c r="G15" s="103" t="s">
        <v>368</v>
      </c>
      <c r="H15" s="103" t="s">
        <v>206</v>
      </c>
      <c r="I15" s="103" t="s">
        <v>207</v>
      </c>
      <c r="J15" s="103" t="s">
        <v>369</v>
      </c>
      <c r="K15" s="104">
        <v>2.69</v>
      </c>
      <c r="L15" s="103" t="s">
        <v>102</v>
      </c>
      <c r="M15" s="105">
        <v>1E-3</v>
      </c>
      <c r="N15" s="105">
        <v>1.49E-2</v>
      </c>
      <c r="O15" s="104">
        <v>6205411</v>
      </c>
      <c r="P15" s="104">
        <v>103.3</v>
      </c>
      <c r="Q15" s="104">
        <v>0</v>
      </c>
      <c r="R15" s="104">
        <v>6410.1895629999999</v>
      </c>
      <c r="S15" s="105">
        <v>4.1000000000000003E-3</v>
      </c>
      <c r="T15" s="105">
        <f t="shared" si="0"/>
        <v>8.1060027991262593E-3</v>
      </c>
      <c r="U15" s="105">
        <f>R15/'סכום נכסי הקרן'!$C$42</f>
        <v>2.198728501782436E-3</v>
      </c>
    </row>
    <row r="16" spans="2:66" s="100" customFormat="1">
      <c r="B16" s="103" t="s">
        <v>370</v>
      </c>
      <c r="C16" s="103" t="s">
        <v>371</v>
      </c>
      <c r="D16" s="103" t="s">
        <v>100</v>
      </c>
      <c r="E16" s="103" t="s">
        <v>123</v>
      </c>
      <c r="F16" s="103" t="s">
        <v>367</v>
      </c>
      <c r="G16" s="103" t="s">
        <v>368</v>
      </c>
      <c r="H16" s="103" t="s">
        <v>206</v>
      </c>
      <c r="I16" s="103" t="s">
        <v>207</v>
      </c>
      <c r="J16" s="103" t="s">
        <v>372</v>
      </c>
      <c r="K16" s="104">
        <v>3.92</v>
      </c>
      <c r="L16" s="103" t="s">
        <v>102</v>
      </c>
      <c r="M16" s="105">
        <v>1E-3</v>
      </c>
      <c r="N16" s="105">
        <v>1.55E-2</v>
      </c>
      <c r="O16" s="104">
        <v>6200602</v>
      </c>
      <c r="P16" s="104">
        <v>99.41</v>
      </c>
      <c r="Q16" s="104">
        <v>0</v>
      </c>
      <c r="R16" s="104">
        <v>6164.0184482000004</v>
      </c>
      <c r="S16" s="105">
        <v>1.3299999999999999E-2</v>
      </c>
      <c r="T16" s="105">
        <f t="shared" si="0"/>
        <v>7.7947072085635767E-3</v>
      </c>
      <c r="U16" s="105">
        <f>R16/'סכום נכסי הקרן'!$C$42</f>
        <v>2.114290523606171E-3</v>
      </c>
    </row>
    <row r="17" spans="2:21" s="100" customFormat="1">
      <c r="B17" s="103" t="s">
        <v>373</v>
      </c>
      <c r="C17" s="103" t="s">
        <v>374</v>
      </c>
      <c r="D17" s="103" t="s">
        <v>100</v>
      </c>
      <c r="E17" s="103" t="s">
        <v>123</v>
      </c>
      <c r="F17" s="103" t="s">
        <v>375</v>
      </c>
      <c r="G17" s="103" t="s">
        <v>368</v>
      </c>
      <c r="H17" s="103" t="s">
        <v>206</v>
      </c>
      <c r="I17" s="103" t="s">
        <v>207</v>
      </c>
      <c r="J17" s="103" t="s">
        <v>376</v>
      </c>
      <c r="K17" s="104">
        <v>4.72</v>
      </c>
      <c r="L17" s="103" t="s">
        <v>102</v>
      </c>
      <c r="M17" s="105">
        <v>2E-3</v>
      </c>
      <c r="N17" s="105">
        <v>1.7000000000000001E-2</v>
      </c>
      <c r="O17" s="104">
        <v>7300000</v>
      </c>
      <c r="P17" s="104">
        <v>98.04</v>
      </c>
      <c r="Q17" s="104">
        <v>0</v>
      </c>
      <c r="R17" s="104">
        <v>7156.92</v>
      </c>
      <c r="S17" s="105">
        <v>2.5000000000000001E-3</v>
      </c>
      <c r="T17" s="105">
        <f t="shared" si="0"/>
        <v>9.0502804921687632E-3</v>
      </c>
      <c r="U17" s="105">
        <f>R17/'סכום נכסי הקרן'!$C$42</f>
        <v>2.4548609419925123E-3</v>
      </c>
    </row>
    <row r="18" spans="2:21" s="100" customFormat="1">
      <c r="B18" s="103" t="s">
        <v>377</v>
      </c>
      <c r="C18" s="103" t="s">
        <v>378</v>
      </c>
      <c r="D18" s="103" t="s">
        <v>100</v>
      </c>
      <c r="E18" s="103" t="s">
        <v>123</v>
      </c>
      <c r="F18" s="103" t="s">
        <v>379</v>
      </c>
      <c r="G18" s="103" t="s">
        <v>368</v>
      </c>
      <c r="H18" s="103" t="s">
        <v>206</v>
      </c>
      <c r="I18" s="103" t="s">
        <v>207</v>
      </c>
      <c r="J18" s="103" t="s">
        <v>380</v>
      </c>
      <c r="K18" s="104">
        <v>2.46</v>
      </c>
      <c r="L18" s="103" t="s">
        <v>102</v>
      </c>
      <c r="M18" s="105">
        <v>8.3000000000000001E-3</v>
      </c>
      <c r="N18" s="105">
        <v>2.0199999999999999E-2</v>
      </c>
      <c r="O18" s="104">
        <v>9673000</v>
      </c>
      <c r="P18" s="104">
        <v>106.54</v>
      </c>
      <c r="Q18" s="104">
        <v>0</v>
      </c>
      <c r="R18" s="104">
        <v>10305.6142</v>
      </c>
      <c r="S18" s="105">
        <v>3.2000000000000002E-3</v>
      </c>
      <c r="T18" s="105">
        <f t="shared" si="0"/>
        <v>1.3031960557624983E-2</v>
      </c>
      <c r="U18" s="105">
        <f>R18/'סכום נכסי הקרן'!$C$42</f>
        <v>3.5348794988379652E-3</v>
      </c>
    </row>
    <row r="19" spans="2:21" s="100" customFormat="1">
      <c r="B19" s="103" t="s">
        <v>381</v>
      </c>
      <c r="C19" s="103" t="s">
        <v>382</v>
      </c>
      <c r="D19" s="103" t="s">
        <v>100</v>
      </c>
      <c r="E19" s="103" t="s">
        <v>123</v>
      </c>
      <c r="F19" s="103" t="s">
        <v>379</v>
      </c>
      <c r="G19" s="103" t="s">
        <v>368</v>
      </c>
      <c r="H19" s="103" t="s">
        <v>383</v>
      </c>
      <c r="I19" s="103" t="s">
        <v>150</v>
      </c>
      <c r="J19" s="103" t="s">
        <v>384</v>
      </c>
      <c r="K19" s="104">
        <v>0.68</v>
      </c>
      <c r="L19" s="103" t="s">
        <v>102</v>
      </c>
      <c r="M19" s="105">
        <v>0.01</v>
      </c>
      <c r="N19" s="105">
        <v>1.7000000000000001E-2</v>
      </c>
      <c r="O19" s="104">
        <v>13866575</v>
      </c>
      <c r="P19" s="104">
        <v>107.43</v>
      </c>
      <c r="Q19" s="104">
        <v>0</v>
      </c>
      <c r="R19" s="104">
        <v>14896.861522499999</v>
      </c>
      <c r="S19" s="105">
        <v>6.0000000000000001E-3</v>
      </c>
      <c r="T19" s="105">
        <f t="shared" si="0"/>
        <v>1.8837820631168324E-2</v>
      </c>
      <c r="U19" s="105">
        <f>R19/'סכום נכסי הקרן'!$C$42</f>
        <v>5.1097013114379313E-3</v>
      </c>
    </row>
    <row r="20" spans="2:21" s="100" customFormat="1">
      <c r="B20" s="103" t="s">
        <v>385</v>
      </c>
      <c r="C20" s="103" t="s">
        <v>386</v>
      </c>
      <c r="D20" s="103" t="s">
        <v>100</v>
      </c>
      <c r="E20" s="103" t="s">
        <v>123</v>
      </c>
      <c r="F20" s="103" t="s">
        <v>379</v>
      </c>
      <c r="G20" s="103" t="s">
        <v>368</v>
      </c>
      <c r="H20" s="103" t="s">
        <v>206</v>
      </c>
      <c r="I20" s="103" t="s">
        <v>207</v>
      </c>
      <c r="J20" s="103" t="s">
        <v>387</v>
      </c>
      <c r="K20" s="104">
        <v>4.8899999999999997</v>
      </c>
      <c r="L20" s="103" t="s">
        <v>102</v>
      </c>
      <c r="M20" s="105">
        <v>1E-3</v>
      </c>
      <c r="N20" s="105">
        <v>1.6400000000000001E-2</v>
      </c>
      <c r="O20" s="104">
        <v>6240269</v>
      </c>
      <c r="P20" s="104">
        <v>97.6</v>
      </c>
      <c r="Q20" s="104">
        <v>0</v>
      </c>
      <c r="R20" s="104">
        <v>6090.5025439999999</v>
      </c>
      <c r="S20" s="105">
        <v>2E-3</v>
      </c>
      <c r="T20" s="105">
        <f t="shared" si="0"/>
        <v>7.701742699578509E-3</v>
      </c>
      <c r="U20" s="105">
        <f>R20/'סכום נכסי הקרן'!$C$42</f>
        <v>2.0890741844776291E-3</v>
      </c>
    </row>
    <row r="21" spans="2:21" s="100" customFormat="1">
      <c r="B21" s="103" t="s">
        <v>388</v>
      </c>
      <c r="C21" s="103" t="s">
        <v>389</v>
      </c>
      <c r="D21" s="103" t="s">
        <v>100</v>
      </c>
      <c r="E21" s="103" t="s">
        <v>123</v>
      </c>
      <c r="F21" s="103" t="s">
        <v>390</v>
      </c>
      <c r="G21" s="103" t="s">
        <v>368</v>
      </c>
      <c r="H21" s="103" t="s">
        <v>206</v>
      </c>
      <c r="I21" s="103" t="s">
        <v>207</v>
      </c>
      <c r="J21" s="103" t="s">
        <v>391</v>
      </c>
      <c r="K21" s="104">
        <v>5.8</v>
      </c>
      <c r="L21" s="103" t="s">
        <v>102</v>
      </c>
      <c r="M21" s="105">
        <v>1E-3</v>
      </c>
      <c r="N21" s="105">
        <v>1.7500000000000002E-2</v>
      </c>
      <c r="O21" s="104">
        <v>9561160</v>
      </c>
      <c r="P21" s="104">
        <v>95.78</v>
      </c>
      <c r="Q21" s="104">
        <v>0</v>
      </c>
      <c r="R21" s="104">
        <v>9157.679048</v>
      </c>
      <c r="S21" s="105">
        <v>2.8E-3</v>
      </c>
      <c r="T21" s="105">
        <f t="shared" si="0"/>
        <v>1.1580339593240807E-2</v>
      </c>
      <c r="U21" s="105">
        <f>R21/'סכום נכסי הקרן'!$C$42</f>
        <v>3.1411317458122172E-3</v>
      </c>
    </row>
    <row r="22" spans="2:21" s="100" customFormat="1">
      <c r="B22" s="103" t="s">
        <v>392</v>
      </c>
      <c r="C22" s="103" t="s">
        <v>393</v>
      </c>
      <c r="D22" s="103" t="s">
        <v>100</v>
      </c>
      <c r="E22" s="103" t="s">
        <v>123</v>
      </c>
      <c r="F22" s="103" t="s">
        <v>390</v>
      </c>
      <c r="G22" s="103" t="s">
        <v>368</v>
      </c>
      <c r="H22" s="103" t="s">
        <v>206</v>
      </c>
      <c r="I22" s="103" t="s">
        <v>207</v>
      </c>
      <c r="J22" s="103" t="s">
        <v>394</v>
      </c>
      <c r="K22" s="104">
        <v>4.16</v>
      </c>
      <c r="L22" s="103" t="s">
        <v>102</v>
      </c>
      <c r="M22" s="105">
        <v>1E-3</v>
      </c>
      <c r="N22" s="105">
        <v>1.7600000000000001E-2</v>
      </c>
      <c r="O22" s="104">
        <v>3812000</v>
      </c>
      <c r="P22" s="104">
        <v>97.15</v>
      </c>
      <c r="Q22" s="104">
        <v>0</v>
      </c>
      <c r="R22" s="104">
        <v>3703.3580000000002</v>
      </c>
      <c r="S22" s="105">
        <v>3.3E-3</v>
      </c>
      <c r="T22" s="105">
        <f t="shared" si="0"/>
        <v>4.6830799649733579E-3</v>
      </c>
      <c r="U22" s="105">
        <f>R22/'סכום נכסי הקרן'!$C$42</f>
        <v>1.2702711373629308E-3</v>
      </c>
    </row>
    <row r="23" spans="2:21" s="100" customFormat="1">
      <c r="B23" s="103" t="s">
        <v>395</v>
      </c>
      <c r="C23" s="103" t="s">
        <v>396</v>
      </c>
      <c r="D23" s="103" t="s">
        <v>100</v>
      </c>
      <c r="E23" s="103" t="s">
        <v>123</v>
      </c>
      <c r="F23" s="103" t="s">
        <v>390</v>
      </c>
      <c r="G23" s="103" t="s">
        <v>368</v>
      </c>
      <c r="H23" s="103" t="s">
        <v>383</v>
      </c>
      <c r="I23" s="103" t="s">
        <v>150</v>
      </c>
      <c r="J23" s="103" t="s">
        <v>397</v>
      </c>
      <c r="K23" s="104">
        <v>4.7300000000000004</v>
      </c>
      <c r="L23" s="103" t="s">
        <v>102</v>
      </c>
      <c r="M23" s="105">
        <v>1.6400000000000001E-2</v>
      </c>
      <c r="N23" s="105">
        <v>1.72E-2</v>
      </c>
      <c r="O23" s="104">
        <v>6345000</v>
      </c>
      <c r="P23" s="104">
        <v>99.81</v>
      </c>
      <c r="Q23" s="104">
        <v>0</v>
      </c>
      <c r="R23" s="104">
        <v>6332.9444999999996</v>
      </c>
      <c r="S23" s="105">
        <v>5.1999999999999998E-3</v>
      </c>
      <c r="T23" s="105">
        <f t="shared" si="0"/>
        <v>8.00832258378429E-3</v>
      </c>
      <c r="U23" s="105">
        <f>R23/'סכום נכסי הקרן'!$C$42</f>
        <v>2.1722330417073684E-3</v>
      </c>
    </row>
    <row r="24" spans="2:21" s="100" customFormat="1">
      <c r="B24" s="103" t="s">
        <v>398</v>
      </c>
      <c r="C24" s="103" t="s">
        <v>399</v>
      </c>
      <c r="D24" s="103" t="s">
        <v>100</v>
      </c>
      <c r="E24" s="103" t="s">
        <v>123</v>
      </c>
      <c r="F24" s="103" t="s">
        <v>390</v>
      </c>
      <c r="G24" s="103" t="s">
        <v>368</v>
      </c>
      <c r="H24" s="103" t="s">
        <v>383</v>
      </c>
      <c r="I24" s="103" t="s">
        <v>150</v>
      </c>
      <c r="J24" s="103" t="s">
        <v>400</v>
      </c>
      <c r="K24" s="104">
        <v>1.1499999999999999</v>
      </c>
      <c r="L24" s="103" t="s">
        <v>102</v>
      </c>
      <c r="M24" s="105">
        <v>9.4999999999999998E-3</v>
      </c>
      <c r="N24" s="105">
        <v>1.1299999999999999E-2</v>
      </c>
      <c r="O24" s="104">
        <v>8700752.6799999997</v>
      </c>
      <c r="P24" s="104">
        <v>109.5</v>
      </c>
      <c r="Q24" s="104">
        <v>0</v>
      </c>
      <c r="R24" s="104">
        <v>9527.3241846000001</v>
      </c>
      <c r="S24" s="105">
        <v>1.7999999999999999E-2</v>
      </c>
      <c r="T24" s="105">
        <f t="shared" si="0"/>
        <v>1.2047774211595636E-2</v>
      </c>
      <c r="U24" s="105">
        <f>R24/'סכום נכסי הקרן'!$C$42</f>
        <v>3.2679219583948401E-3</v>
      </c>
    </row>
    <row r="25" spans="2:21" s="100" customFormat="1">
      <c r="B25" s="103" t="s">
        <v>401</v>
      </c>
      <c r="C25" s="103" t="s">
        <v>402</v>
      </c>
      <c r="D25" s="103" t="s">
        <v>100</v>
      </c>
      <c r="E25" s="103" t="s">
        <v>123</v>
      </c>
      <c r="F25" s="103" t="s">
        <v>390</v>
      </c>
      <c r="G25" s="103" t="s">
        <v>368</v>
      </c>
      <c r="H25" s="103" t="s">
        <v>383</v>
      </c>
      <c r="I25" s="103" t="s">
        <v>150</v>
      </c>
      <c r="J25" s="103" t="s">
        <v>403</v>
      </c>
      <c r="K25" s="104">
        <v>1.24</v>
      </c>
      <c r="L25" s="103" t="s">
        <v>102</v>
      </c>
      <c r="M25" s="105">
        <v>0.01</v>
      </c>
      <c r="N25" s="105">
        <v>1.46E-2</v>
      </c>
      <c r="O25" s="104">
        <v>12666357</v>
      </c>
      <c r="P25" s="104">
        <v>108.32</v>
      </c>
      <c r="Q25" s="104">
        <v>0</v>
      </c>
      <c r="R25" s="104">
        <v>13720.197902399999</v>
      </c>
      <c r="S25" s="105">
        <v>3.1399999999999997E-2</v>
      </c>
      <c r="T25" s="105">
        <f t="shared" si="0"/>
        <v>1.7349871093261554E-2</v>
      </c>
      <c r="U25" s="105">
        <f>R25/'סכום נכסי הקרן'!$C$42</f>
        <v>4.7060995437994768E-3</v>
      </c>
    </row>
    <row r="26" spans="2:21" s="100" customFormat="1">
      <c r="B26" s="103" t="s">
        <v>404</v>
      </c>
      <c r="C26" s="103" t="s">
        <v>405</v>
      </c>
      <c r="D26" s="103" t="s">
        <v>100</v>
      </c>
      <c r="E26" s="103" t="s">
        <v>123</v>
      </c>
      <c r="F26" s="103" t="s">
        <v>390</v>
      </c>
      <c r="G26" s="103" t="s">
        <v>368</v>
      </c>
      <c r="H26" s="103" t="s">
        <v>383</v>
      </c>
      <c r="I26" s="103" t="s">
        <v>150</v>
      </c>
      <c r="J26" s="103" t="s">
        <v>380</v>
      </c>
      <c r="K26" s="104">
        <v>3.9</v>
      </c>
      <c r="L26" s="103" t="s">
        <v>102</v>
      </c>
      <c r="M26" s="105">
        <v>5.0000000000000001E-3</v>
      </c>
      <c r="N26" s="105">
        <v>1.7399999999999999E-2</v>
      </c>
      <c r="O26" s="104">
        <v>4859800</v>
      </c>
      <c r="P26" s="104">
        <v>102.12</v>
      </c>
      <c r="Q26" s="104">
        <v>0</v>
      </c>
      <c r="R26" s="104">
        <v>4962.8277600000001</v>
      </c>
      <c r="S26" s="105">
        <v>6.4000000000000003E-3</v>
      </c>
      <c r="T26" s="105">
        <f t="shared" si="0"/>
        <v>6.2757419759228274E-3</v>
      </c>
      <c r="U26" s="105">
        <f>R26/'סכום נכסי הקרן'!$C$42</f>
        <v>1.7022758434997443E-3</v>
      </c>
    </row>
    <row r="27" spans="2:21" s="100" customFormat="1">
      <c r="B27" s="103" t="s">
        <v>406</v>
      </c>
      <c r="C27" s="103" t="s">
        <v>407</v>
      </c>
      <c r="D27" s="103" t="s">
        <v>100</v>
      </c>
      <c r="E27" s="103" t="s">
        <v>123</v>
      </c>
      <c r="F27" s="103" t="s">
        <v>390</v>
      </c>
      <c r="G27" s="103" t="s">
        <v>368</v>
      </c>
      <c r="H27" s="103" t="s">
        <v>206</v>
      </c>
      <c r="I27" s="103" t="s">
        <v>207</v>
      </c>
      <c r="J27" s="103" t="s">
        <v>408</v>
      </c>
      <c r="K27" s="104">
        <v>1.74</v>
      </c>
      <c r="L27" s="103" t="s">
        <v>102</v>
      </c>
      <c r="M27" s="105">
        <v>8.6E-3</v>
      </c>
      <c r="N27" s="105">
        <v>1.49E-2</v>
      </c>
      <c r="O27" s="104">
        <v>11266434</v>
      </c>
      <c r="P27" s="104">
        <v>107.95</v>
      </c>
      <c r="Q27" s="104">
        <v>0</v>
      </c>
      <c r="R27" s="104">
        <v>12162.115503000001</v>
      </c>
      <c r="S27" s="105">
        <v>4.4999999999999997E-3</v>
      </c>
      <c r="T27" s="105">
        <f t="shared" si="0"/>
        <v>1.537959858155522E-2</v>
      </c>
      <c r="U27" s="105">
        <f>R27/'סכום נכסי הקרן'!$C$42</f>
        <v>4.1716691426362624E-3</v>
      </c>
    </row>
    <row r="28" spans="2:21" s="100" customFormat="1">
      <c r="B28" s="103" t="s">
        <v>409</v>
      </c>
      <c r="C28" s="103" t="s">
        <v>410</v>
      </c>
      <c r="D28" s="103" t="s">
        <v>100</v>
      </c>
      <c r="E28" s="103" t="s">
        <v>123</v>
      </c>
      <c r="F28" s="103" t="s">
        <v>390</v>
      </c>
      <c r="G28" s="103" t="s">
        <v>368</v>
      </c>
      <c r="H28" s="103" t="s">
        <v>206</v>
      </c>
      <c r="I28" s="103" t="s">
        <v>207</v>
      </c>
      <c r="J28" s="103" t="s">
        <v>376</v>
      </c>
      <c r="K28" s="104">
        <v>4.62</v>
      </c>
      <c r="L28" s="103" t="s">
        <v>102</v>
      </c>
      <c r="M28" s="105">
        <v>1.2200000000000001E-2</v>
      </c>
      <c r="N28" s="105">
        <v>1.6500000000000001E-2</v>
      </c>
      <c r="O28" s="104">
        <v>4509741</v>
      </c>
      <c r="P28" s="104">
        <v>107.1</v>
      </c>
      <c r="Q28" s="104">
        <v>0</v>
      </c>
      <c r="R28" s="104">
        <v>4829.9326110000002</v>
      </c>
      <c r="S28" s="105">
        <v>1.5E-3</v>
      </c>
      <c r="T28" s="105">
        <f t="shared" si="0"/>
        <v>6.10768946527599E-3</v>
      </c>
      <c r="U28" s="105">
        <f>R28/'סכום נכסי הקרן'!$C$42</f>
        <v>1.6566921132553968E-3</v>
      </c>
    </row>
    <row r="29" spans="2:21" s="100" customFormat="1">
      <c r="B29" s="103" t="s">
        <v>411</v>
      </c>
      <c r="C29" s="103" t="s">
        <v>412</v>
      </c>
      <c r="D29" s="103" t="s">
        <v>100</v>
      </c>
      <c r="E29" s="103" t="s">
        <v>123</v>
      </c>
      <c r="F29" s="103" t="s">
        <v>390</v>
      </c>
      <c r="G29" s="103" t="s">
        <v>368</v>
      </c>
      <c r="H29" s="103" t="s">
        <v>206</v>
      </c>
      <c r="I29" s="103" t="s">
        <v>207</v>
      </c>
      <c r="J29" s="103" t="s">
        <v>413</v>
      </c>
      <c r="K29" s="104">
        <v>0.83</v>
      </c>
      <c r="L29" s="103" t="s">
        <v>102</v>
      </c>
      <c r="M29" s="105">
        <v>1E-3</v>
      </c>
      <c r="N29" s="105">
        <v>1.6400000000000001E-2</v>
      </c>
      <c r="O29" s="104">
        <v>14100088</v>
      </c>
      <c r="P29" s="104">
        <v>105.84</v>
      </c>
      <c r="Q29" s="104">
        <v>0</v>
      </c>
      <c r="R29" s="104">
        <v>14923.533139200001</v>
      </c>
      <c r="S29" s="105">
        <v>5.4999999999999997E-3</v>
      </c>
      <c r="T29" s="105">
        <f t="shared" si="0"/>
        <v>1.8871548214027239E-2</v>
      </c>
      <c r="U29" s="105">
        <f>R29/'סכום נכסי הקרן'!$C$42</f>
        <v>5.118849815277101E-3</v>
      </c>
    </row>
    <row r="30" spans="2:21" s="100" customFormat="1">
      <c r="B30" s="103" t="s">
        <v>414</v>
      </c>
      <c r="C30" s="103" t="s">
        <v>415</v>
      </c>
      <c r="D30" s="103" t="s">
        <v>100</v>
      </c>
      <c r="E30" s="103" t="s">
        <v>123</v>
      </c>
      <c r="F30" s="103" t="s">
        <v>390</v>
      </c>
      <c r="G30" s="103" t="s">
        <v>368</v>
      </c>
      <c r="H30" s="103" t="s">
        <v>206</v>
      </c>
      <c r="I30" s="103" t="s">
        <v>207</v>
      </c>
      <c r="J30" s="103" t="s">
        <v>416</v>
      </c>
      <c r="K30" s="104">
        <v>7.44</v>
      </c>
      <c r="L30" s="103" t="s">
        <v>102</v>
      </c>
      <c r="M30" s="105">
        <v>2E-3</v>
      </c>
      <c r="N30" s="105">
        <v>1.84E-2</v>
      </c>
      <c r="O30" s="104">
        <v>1430896</v>
      </c>
      <c r="P30" s="104">
        <v>95.74</v>
      </c>
      <c r="Q30" s="104">
        <v>0</v>
      </c>
      <c r="R30" s="104">
        <v>1369.9398303999999</v>
      </c>
      <c r="S30" s="105">
        <v>1.5E-3</v>
      </c>
      <c r="T30" s="105">
        <f t="shared" si="0"/>
        <v>1.7323568968933706E-3</v>
      </c>
      <c r="U30" s="105">
        <f>R30/'סכום נכסי הקרן'!$C$42</f>
        <v>4.6989651729079074E-4</v>
      </c>
    </row>
    <row r="31" spans="2:21" s="100" customFormat="1">
      <c r="B31" s="103" t="s">
        <v>417</v>
      </c>
      <c r="C31" s="103" t="s">
        <v>418</v>
      </c>
      <c r="D31" s="103" t="s">
        <v>100</v>
      </c>
      <c r="E31" s="103" t="s">
        <v>123</v>
      </c>
      <c r="F31" s="103" t="s">
        <v>390</v>
      </c>
      <c r="G31" s="103" t="s">
        <v>368</v>
      </c>
      <c r="H31" s="103" t="s">
        <v>383</v>
      </c>
      <c r="I31" s="103" t="s">
        <v>150</v>
      </c>
      <c r="J31" s="103" t="s">
        <v>419</v>
      </c>
      <c r="K31" s="104">
        <v>3.46</v>
      </c>
      <c r="L31" s="103" t="s">
        <v>102</v>
      </c>
      <c r="M31" s="105">
        <v>3.8E-3</v>
      </c>
      <c r="N31" s="105">
        <v>1.6500000000000001E-2</v>
      </c>
      <c r="O31" s="104">
        <v>7492839</v>
      </c>
      <c r="P31" s="104">
        <v>101.89</v>
      </c>
      <c r="Q31" s="104">
        <v>0</v>
      </c>
      <c r="R31" s="104">
        <v>7634.4536570999999</v>
      </c>
      <c r="S31" s="105">
        <v>2.5000000000000001E-3</v>
      </c>
      <c r="T31" s="105">
        <f t="shared" si="0"/>
        <v>9.6541454985131312E-3</v>
      </c>
      <c r="U31" s="105">
        <f>R31/'סכום נכסי הקרן'!$C$42</f>
        <v>2.6186574806294728E-3</v>
      </c>
    </row>
    <row r="32" spans="2:21" s="100" customFormat="1">
      <c r="B32" s="103" t="s">
        <v>420</v>
      </c>
      <c r="C32" s="103" t="s">
        <v>421</v>
      </c>
      <c r="D32" s="103" t="s">
        <v>100</v>
      </c>
      <c r="E32" s="103" t="s">
        <v>123</v>
      </c>
      <c r="F32" s="103" t="s">
        <v>422</v>
      </c>
      <c r="G32" s="103" t="s">
        <v>423</v>
      </c>
      <c r="H32" s="103" t="s">
        <v>206</v>
      </c>
      <c r="I32" s="103" t="s">
        <v>207</v>
      </c>
      <c r="J32" s="103" t="s">
        <v>284</v>
      </c>
      <c r="K32" s="104">
        <v>13.15</v>
      </c>
      <c r="L32" s="103" t="s">
        <v>102</v>
      </c>
      <c r="M32" s="105">
        <v>2.07E-2</v>
      </c>
      <c r="N32" s="105">
        <v>2.1700000000000001E-2</v>
      </c>
      <c r="O32" s="104">
        <v>8517344.2100000009</v>
      </c>
      <c r="P32" s="104">
        <v>105</v>
      </c>
      <c r="Q32" s="104">
        <v>385.35469000000001</v>
      </c>
      <c r="R32" s="104">
        <v>9328.5661104999999</v>
      </c>
      <c r="S32" s="105">
        <v>3.0000000000000001E-3</v>
      </c>
      <c r="T32" s="105">
        <f t="shared" si="0"/>
        <v>1.1796434763804091E-2</v>
      </c>
      <c r="U32" s="105">
        <f>R32/'סכום נכסי הקרן'!$C$42</f>
        <v>3.1997469008262572E-3</v>
      </c>
    </row>
    <row r="33" spans="2:21" s="100" customFormat="1">
      <c r="B33" s="103" t="s">
        <v>424</v>
      </c>
      <c r="C33" s="103" t="s">
        <v>425</v>
      </c>
      <c r="D33" s="103" t="s">
        <v>100</v>
      </c>
      <c r="E33" s="103" t="s">
        <v>123</v>
      </c>
      <c r="F33" s="103" t="s">
        <v>422</v>
      </c>
      <c r="G33" s="103" t="s">
        <v>423</v>
      </c>
      <c r="H33" s="103" t="s">
        <v>206</v>
      </c>
      <c r="I33" s="103" t="s">
        <v>207</v>
      </c>
      <c r="J33" s="103" t="s">
        <v>237</v>
      </c>
      <c r="K33" s="104">
        <v>2.97</v>
      </c>
      <c r="L33" s="103" t="s">
        <v>102</v>
      </c>
      <c r="M33" s="105">
        <v>1E-3</v>
      </c>
      <c r="N33" s="105">
        <v>1.4999999999999999E-2</v>
      </c>
      <c r="O33" s="104">
        <v>16641780</v>
      </c>
      <c r="P33" s="104">
        <v>101.92</v>
      </c>
      <c r="Q33" s="104">
        <v>8.8382299999999994</v>
      </c>
      <c r="R33" s="104">
        <v>16970.140405999999</v>
      </c>
      <c r="S33" s="105">
        <v>1.55E-2</v>
      </c>
      <c r="T33" s="105">
        <f t="shared" si="0"/>
        <v>2.1459584662925767E-2</v>
      </c>
      <c r="U33" s="105">
        <f>R33/'סכום נכסי הקרן'!$C$42</f>
        <v>5.820846797619416E-3</v>
      </c>
    </row>
    <row r="34" spans="2:21" s="100" customFormat="1">
      <c r="B34" s="103" t="s">
        <v>426</v>
      </c>
      <c r="C34" s="103" t="s">
        <v>427</v>
      </c>
      <c r="D34" s="103" t="s">
        <v>100</v>
      </c>
      <c r="E34" s="103" t="s">
        <v>123</v>
      </c>
      <c r="F34" s="103" t="s">
        <v>428</v>
      </c>
      <c r="G34" s="103" t="s">
        <v>368</v>
      </c>
      <c r="H34" s="103" t="s">
        <v>206</v>
      </c>
      <c r="I34" s="103" t="s">
        <v>207</v>
      </c>
      <c r="J34" s="103" t="s">
        <v>315</v>
      </c>
      <c r="K34" s="104">
        <v>0.57999999999999996</v>
      </c>
      <c r="L34" s="103" t="s">
        <v>102</v>
      </c>
      <c r="M34" s="105">
        <v>3.5499999999999997E-2</v>
      </c>
      <c r="N34" s="105">
        <v>0.27250000000000002</v>
      </c>
      <c r="O34" s="104">
        <v>128446.7</v>
      </c>
      <c r="P34" s="104">
        <v>119.38</v>
      </c>
      <c r="Q34" s="104">
        <v>0</v>
      </c>
      <c r="R34" s="104">
        <v>153.33967046000001</v>
      </c>
      <c r="S34" s="105">
        <v>1.8E-3</v>
      </c>
      <c r="T34" s="105">
        <f t="shared" si="0"/>
        <v>1.9390562256385775E-4</v>
      </c>
      <c r="U34" s="105">
        <f>R34/'סכום נכסי הקרן'!$C$42</f>
        <v>5.259630789086046E-5</v>
      </c>
    </row>
    <row r="35" spans="2:21" s="100" customFormat="1">
      <c r="B35" s="103" t="s">
        <v>429</v>
      </c>
      <c r="C35" s="103" t="s">
        <v>430</v>
      </c>
      <c r="D35" s="103" t="s">
        <v>100</v>
      </c>
      <c r="E35" s="103" t="s">
        <v>123</v>
      </c>
      <c r="F35" s="103" t="s">
        <v>428</v>
      </c>
      <c r="G35" s="103" t="s">
        <v>368</v>
      </c>
      <c r="H35" s="103" t="s">
        <v>206</v>
      </c>
      <c r="I35" s="103" t="s">
        <v>207</v>
      </c>
      <c r="J35" s="103" t="s">
        <v>416</v>
      </c>
      <c r="K35" s="104">
        <v>3.4</v>
      </c>
      <c r="L35" s="103" t="s">
        <v>102</v>
      </c>
      <c r="M35" s="105">
        <v>1.4999999999999999E-2</v>
      </c>
      <c r="N35" s="105">
        <v>2.2200000000000001E-2</v>
      </c>
      <c r="O35" s="104">
        <v>7806655</v>
      </c>
      <c r="P35" s="104">
        <v>109.01</v>
      </c>
      <c r="Q35" s="104">
        <v>0</v>
      </c>
      <c r="R35" s="104">
        <v>8510.0346155000007</v>
      </c>
      <c r="S35" s="105">
        <v>2.1000000000000001E-2</v>
      </c>
      <c r="T35" s="105">
        <f t="shared" si="0"/>
        <v>1.0761361069893272E-2</v>
      </c>
      <c r="U35" s="105">
        <f>R35/'סכום נכסי הקרן'!$C$42</f>
        <v>2.9189863226912159E-3</v>
      </c>
    </row>
    <row r="36" spans="2:21" s="100" customFormat="1">
      <c r="B36" s="103" t="s">
        <v>431</v>
      </c>
      <c r="C36" s="103" t="s">
        <v>432</v>
      </c>
      <c r="D36" s="103" t="s">
        <v>100</v>
      </c>
      <c r="E36" s="103" t="s">
        <v>123</v>
      </c>
      <c r="F36" s="103" t="s">
        <v>433</v>
      </c>
      <c r="G36" s="103" t="s">
        <v>434</v>
      </c>
      <c r="H36" s="103" t="s">
        <v>206</v>
      </c>
      <c r="I36" s="103" t="s">
        <v>207</v>
      </c>
      <c r="J36" s="103" t="s">
        <v>260</v>
      </c>
      <c r="K36" s="104">
        <v>2.88</v>
      </c>
      <c r="L36" s="103" t="s">
        <v>102</v>
      </c>
      <c r="M36" s="105">
        <v>8.3000000000000001E-3</v>
      </c>
      <c r="N36" s="105">
        <v>1.6400000000000001E-2</v>
      </c>
      <c r="O36" s="104">
        <v>5170487.4000000004</v>
      </c>
      <c r="P36" s="104">
        <v>106.3</v>
      </c>
      <c r="Q36" s="104">
        <v>646.32497000000001</v>
      </c>
      <c r="R36" s="104">
        <v>6142.5530761999999</v>
      </c>
      <c r="S36" s="105">
        <v>3.8E-3</v>
      </c>
      <c r="T36" s="105">
        <f t="shared" si="0"/>
        <v>7.7675631804804413E-3</v>
      </c>
      <c r="U36" s="105">
        <f>R36/'סכום נכסי הקרן'!$C$42</f>
        <v>2.1069277888923358E-3</v>
      </c>
    </row>
    <row r="37" spans="2:21" s="100" customFormat="1">
      <c r="B37" s="103" t="s">
        <v>435</v>
      </c>
      <c r="C37" s="103" t="s">
        <v>436</v>
      </c>
      <c r="D37" s="103" t="s">
        <v>100</v>
      </c>
      <c r="E37" s="103" t="s">
        <v>123</v>
      </c>
      <c r="F37" s="103" t="s">
        <v>433</v>
      </c>
      <c r="G37" s="103" t="s">
        <v>434</v>
      </c>
      <c r="H37" s="103" t="s">
        <v>206</v>
      </c>
      <c r="I37" s="103" t="s">
        <v>207</v>
      </c>
      <c r="J37" s="103" t="s">
        <v>437</v>
      </c>
      <c r="K37" s="104">
        <v>6.62</v>
      </c>
      <c r="L37" s="103" t="s">
        <v>102</v>
      </c>
      <c r="M37" s="105">
        <v>1.6500000000000001E-2</v>
      </c>
      <c r="N37" s="105">
        <v>1.9900000000000001E-2</v>
      </c>
      <c r="O37" s="104">
        <v>4373000</v>
      </c>
      <c r="P37" s="104">
        <v>106.41</v>
      </c>
      <c r="Q37" s="104">
        <v>39.243749999999999</v>
      </c>
      <c r="R37" s="104">
        <v>4692.5530500000004</v>
      </c>
      <c r="S37" s="105">
        <v>2.0999999999999999E-3</v>
      </c>
      <c r="T37" s="105">
        <f t="shared" si="0"/>
        <v>5.9339661931224648E-3</v>
      </c>
      <c r="U37" s="105">
        <f>R37/'סכום נכסי הקרן'!$C$42</f>
        <v>1.6095702062720889E-3</v>
      </c>
    </row>
    <row r="38" spans="2:21" s="100" customFormat="1">
      <c r="B38" s="103" t="s">
        <v>438</v>
      </c>
      <c r="C38" s="103" t="s">
        <v>439</v>
      </c>
      <c r="D38" s="103" t="s">
        <v>100</v>
      </c>
      <c r="E38" s="103" t="s">
        <v>123</v>
      </c>
      <c r="F38" s="103" t="s">
        <v>440</v>
      </c>
      <c r="G38" s="103" t="s">
        <v>368</v>
      </c>
      <c r="H38" s="103" t="s">
        <v>206</v>
      </c>
      <c r="I38" s="103" t="s">
        <v>207</v>
      </c>
      <c r="J38" s="103" t="s">
        <v>326</v>
      </c>
      <c r="K38" s="104">
        <v>4.83</v>
      </c>
      <c r="L38" s="103" t="s">
        <v>102</v>
      </c>
      <c r="M38" s="105">
        <v>1E-3</v>
      </c>
      <c r="N38" s="105">
        <v>1.6500000000000001E-2</v>
      </c>
      <c r="O38" s="104">
        <v>4833000</v>
      </c>
      <c r="P38" s="104">
        <v>97.57</v>
      </c>
      <c r="Q38" s="104">
        <v>0</v>
      </c>
      <c r="R38" s="104">
        <v>4715.5581000000002</v>
      </c>
      <c r="S38" s="105">
        <v>1.6000000000000001E-3</v>
      </c>
      <c r="T38" s="105">
        <f t="shared" si="0"/>
        <v>5.9630572204409718E-3</v>
      </c>
      <c r="U38" s="105">
        <f>R38/'סכום נכסי הקרן'!$C$42</f>
        <v>1.6174610585819628E-3</v>
      </c>
    </row>
    <row r="39" spans="2:21" s="100" customFormat="1">
      <c r="B39" s="103" t="s">
        <v>441</v>
      </c>
      <c r="C39" s="103" t="s">
        <v>442</v>
      </c>
      <c r="D39" s="103" t="s">
        <v>100</v>
      </c>
      <c r="E39" s="103" t="s">
        <v>123</v>
      </c>
      <c r="F39" s="103" t="s">
        <v>440</v>
      </c>
      <c r="G39" s="103" t="s">
        <v>368</v>
      </c>
      <c r="H39" s="103" t="s">
        <v>206</v>
      </c>
      <c r="I39" s="103" t="s">
        <v>207</v>
      </c>
      <c r="J39" s="103" t="s">
        <v>397</v>
      </c>
      <c r="K39" s="104">
        <v>5.17</v>
      </c>
      <c r="L39" s="103" t="s">
        <v>102</v>
      </c>
      <c r="M39" s="105">
        <v>1.3899999999999999E-2</v>
      </c>
      <c r="N39" s="105">
        <v>1.78E-2</v>
      </c>
      <c r="O39" s="104">
        <v>5547000</v>
      </c>
      <c r="P39" s="104">
        <v>98.24</v>
      </c>
      <c r="Q39" s="104">
        <v>0</v>
      </c>
      <c r="R39" s="104">
        <v>5449.3728000000001</v>
      </c>
      <c r="S39" s="105">
        <v>2.8E-3</v>
      </c>
      <c r="T39" s="105">
        <f t="shared" si="0"/>
        <v>6.891002323121548E-3</v>
      </c>
      <c r="U39" s="105">
        <f>R39/'סכום נכסי הקרן'!$C$42</f>
        <v>1.8691633335396196E-3</v>
      </c>
    </row>
    <row r="40" spans="2:21" s="100" customFormat="1">
      <c r="B40" s="103" t="s">
        <v>443</v>
      </c>
      <c r="C40" s="103" t="s">
        <v>444</v>
      </c>
      <c r="D40" s="103" t="s">
        <v>100</v>
      </c>
      <c r="E40" s="103" t="s">
        <v>123</v>
      </c>
      <c r="F40" s="103" t="s">
        <v>445</v>
      </c>
      <c r="G40" s="103" t="s">
        <v>368</v>
      </c>
      <c r="H40" s="103" t="s">
        <v>206</v>
      </c>
      <c r="I40" s="103" t="s">
        <v>207</v>
      </c>
      <c r="J40" s="103" t="s">
        <v>446</v>
      </c>
      <c r="K40" s="104">
        <v>0.23</v>
      </c>
      <c r="L40" s="103" t="s">
        <v>102</v>
      </c>
      <c r="M40" s="105">
        <v>7.0000000000000001E-3</v>
      </c>
      <c r="N40" s="105">
        <v>1.43E-2</v>
      </c>
      <c r="O40" s="104">
        <v>2510141.7200000002</v>
      </c>
      <c r="P40" s="104">
        <v>109.95</v>
      </c>
      <c r="Q40" s="104">
        <v>0</v>
      </c>
      <c r="R40" s="104">
        <v>2759.9008211400001</v>
      </c>
      <c r="S40" s="105">
        <v>3.5000000000000001E-3</v>
      </c>
      <c r="T40" s="105">
        <f t="shared" si="0"/>
        <v>3.4900315445588175E-3</v>
      </c>
      <c r="U40" s="105">
        <f>R40/'סכום נכסי הקרן'!$C$42</f>
        <v>9.4666039715263673E-4</v>
      </c>
    </row>
    <row r="41" spans="2:21" s="100" customFormat="1">
      <c r="B41" s="103" t="s">
        <v>447</v>
      </c>
      <c r="C41" s="103" t="s">
        <v>448</v>
      </c>
      <c r="D41" s="103" t="s">
        <v>100</v>
      </c>
      <c r="E41" s="103" t="s">
        <v>123</v>
      </c>
      <c r="F41" s="103" t="s">
        <v>445</v>
      </c>
      <c r="G41" s="103" t="s">
        <v>368</v>
      </c>
      <c r="H41" s="103" t="s">
        <v>206</v>
      </c>
      <c r="I41" s="103" t="s">
        <v>207</v>
      </c>
      <c r="J41" s="103" t="s">
        <v>380</v>
      </c>
      <c r="K41" s="104">
        <v>2.77</v>
      </c>
      <c r="L41" s="103" t="s">
        <v>102</v>
      </c>
      <c r="M41" s="105">
        <v>6.0000000000000001E-3</v>
      </c>
      <c r="N41" s="105">
        <v>1.47E-2</v>
      </c>
      <c r="O41" s="104">
        <v>4159745.17</v>
      </c>
      <c r="P41" s="104">
        <v>106.62</v>
      </c>
      <c r="Q41" s="104">
        <v>0</v>
      </c>
      <c r="R41" s="104">
        <v>4435.1203002539996</v>
      </c>
      <c r="S41" s="105">
        <v>3.0999999999999999E-3</v>
      </c>
      <c r="T41" s="105">
        <f t="shared" si="0"/>
        <v>5.6084297063276438E-3</v>
      </c>
      <c r="U41" s="105">
        <f>R41/'סכום נכסי הקרן'!$C$42</f>
        <v>1.5212694284876243E-3</v>
      </c>
    </row>
    <row r="42" spans="2:21" s="100" customFormat="1">
      <c r="B42" s="103" t="s">
        <v>449</v>
      </c>
      <c r="C42" s="103" t="s">
        <v>450</v>
      </c>
      <c r="D42" s="103" t="s">
        <v>100</v>
      </c>
      <c r="E42" s="103" t="s">
        <v>123</v>
      </c>
      <c r="F42" s="103" t="s">
        <v>445</v>
      </c>
      <c r="G42" s="103" t="s">
        <v>368</v>
      </c>
      <c r="H42" s="103" t="s">
        <v>206</v>
      </c>
      <c r="I42" s="103" t="s">
        <v>207</v>
      </c>
      <c r="J42" s="103" t="s">
        <v>451</v>
      </c>
      <c r="K42" s="104">
        <v>0.59</v>
      </c>
      <c r="L42" s="103" t="s">
        <v>102</v>
      </c>
      <c r="M42" s="105">
        <v>0.05</v>
      </c>
      <c r="N42" s="105">
        <v>1.77E-2</v>
      </c>
      <c r="O42" s="104">
        <v>2360152.4500000002</v>
      </c>
      <c r="P42" s="104">
        <v>115.69</v>
      </c>
      <c r="Q42" s="104">
        <v>0</v>
      </c>
      <c r="R42" s="104">
        <v>2730.4603694050002</v>
      </c>
      <c r="S42" s="105">
        <v>2.2000000000000001E-3</v>
      </c>
      <c r="T42" s="105">
        <f t="shared" si="0"/>
        <v>3.4528026323985719E-3</v>
      </c>
      <c r="U42" s="105">
        <f>R42/'סכום נכסי הקרן'!$C$42</f>
        <v>9.3656216843429597E-4</v>
      </c>
    </row>
    <row r="43" spans="2:21" s="100" customFormat="1">
      <c r="B43" s="103" t="s">
        <v>452</v>
      </c>
      <c r="C43" s="103" t="s">
        <v>453</v>
      </c>
      <c r="D43" s="103" t="s">
        <v>100</v>
      </c>
      <c r="E43" s="103" t="s">
        <v>123</v>
      </c>
      <c r="F43" s="103" t="s">
        <v>445</v>
      </c>
      <c r="G43" s="103" t="s">
        <v>368</v>
      </c>
      <c r="H43" s="103" t="s">
        <v>206</v>
      </c>
      <c r="I43" s="103" t="s">
        <v>207</v>
      </c>
      <c r="J43" s="103" t="s">
        <v>391</v>
      </c>
      <c r="K43" s="104">
        <v>4.34</v>
      </c>
      <c r="L43" s="103" t="s">
        <v>102</v>
      </c>
      <c r="M43" s="105">
        <v>1.7500000000000002E-2</v>
      </c>
      <c r="N43" s="105">
        <v>2.9999999999999997E-4</v>
      </c>
      <c r="O43" s="104">
        <v>8363753.5099999998</v>
      </c>
      <c r="P43" s="104">
        <v>107.76</v>
      </c>
      <c r="Q43" s="104">
        <v>0</v>
      </c>
      <c r="R43" s="104">
        <v>9012.7807823759995</v>
      </c>
      <c r="S43" s="105">
        <v>2.5000000000000001E-3</v>
      </c>
      <c r="T43" s="105">
        <f t="shared" si="0"/>
        <v>1.1397108545985008E-2</v>
      </c>
      <c r="U43" s="105">
        <f>R43/'סכום נכסי הקרן'!$C$42</f>
        <v>3.0914308838712124E-3</v>
      </c>
    </row>
    <row r="44" spans="2:21" s="100" customFormat="1">
      <c r="B44" s="103" t="s">
        <v>454</v>
      </c>
      <c r="C44" s="103" t="s">
        <v>455</v>
      </c>
      <c r="D44" s="103" t="s">
        <v>100</v>
      </c>
      <c r="E44" s="103" t="s">
        <v>123</v>
      </c>
      <c r="F44" s="103" t="s">
        <v>456</v>
      </c>
      <c r="G44" s="103" t="s">
        <v>457</v>
      </c>
      <c r="H44" s="103" t="s">
        <v>458</v>
      </c>
      <c r="I44" s="103" t="s">
        <v>150</v>
      </c>
      <c r="J44" s="103" t="s">
        <v>459</v>
      </c>
      <c r="K44" s="104">
        <v>2.5099999999999998</v>
      </c>
      <c r="L44" s="103" t="s">
        <v>102</v>
      </c>
      <c r="M44" s="105">
        <v>4.4999999999999998E-2</v>
      </c>
      <c r="N44" s="105">
        <v>1.8200000000000001E-2</v>
      </c>
      <c r="O44" s="104">
        <v>7496296</v>
      </c>
      <c r="P44" s="104">
        <v>118.6</v>
      </c>
      <c r="Q44" s="104">
        <v>0</v>
      </c>
      <c r="R44" s="104">
        <v>8890.6070560000007</v>
      </c>
      <c r="S44" s="105">
        <v>2.5000000000000001E-3</v>
      </c>
      <c r="T44" s="105">
        <f t="shared" si="0"/>
        <v>1.1242613806281859E-2</v>
      </c>
      <c r="U44" s="105">
        <f>R44/'סכום נכסי הקרן'!$C$42</f>
        <v>3.0495246575869841E-3</v>
      </c>
    </row>
    <row r="45" spans="2:21" s="100" customFormat="1">
      <c r="B45" s="103" t="s">
        <v>460</v>
      </c>
      <c r="C45" s="103" t="s">
        <v>461</v>
      </c>
      <c r="D45" s="103" t="s">
        <v>100</v>
      </c>
      <c r="E45" s="103" t="s">
        <v>123</v>
      </c>
      <c r="F45" s="103" t="s">
        <v>456</v>
      </c>
      <c r="G45" s="103" t="s">
        <v>457</v>
      </c>
      <c r="H45" s="103" t="s">
        <v>458</v>
      </c>
      <c r="I45" s="103" t="s">
        <v>150</v>
      </c>
      <c r="J45" s="103" t="s">
        <v>397</v>
      </c>
      <c r="K45" s="104">
        <v>7.3</v>
      </c>
      <c r="L45" s="103" t="s">
        <v>102</v>
      </c>
      <c r="M45" s="105">
        <v>2.3900000000000001E-2</v>
      </c>
      <c r="N45" s="105">
        <v>1.17E-2</v>
      </c>
      <c r="O45" s="104">
        <v>13506190</v>
      </c>
      <c r="P45" s="104">
        <v>109.95</v>
      </c>
      <c r="Q45" s="104">
        <v>0</v>
      </c>
      <c r="R45" s="104">
        <v>14850.055904999999</v>
      </c>
      <c r="S45" s="105">
        <v>3.5000000000000001E-3</v>
      </c>
      <c r="T45" s="105">
        <f t="shared" si="0"/>
        <v>1.8778632605176114E-2</v>
      </c>
      <c r="U45" s="105">
        <f>R45/'סכום נכסי הקרן'!$C$42</f>
        <v>5.093646740160539E-3</v>
      </c>
    </row>
    <row r="46" spans="2:21" s="100" customFormat="1">
      <c r="B46" s="103" t="s">
        <v>462</v>
      </c>
      <c r="C46" s="103" t="s">
        <v>463</v>
      </c>
      <c r="D46" s="103" t="s">
        <v>100</v>
      </c>
      <c r="E46" s="103" t="s">
        <v>123</v>
      </c>
      <c r="F46" s="103" t="s">
        <v>456</v>
      </c>
      <c r="G46" s="103" t="s">
        <v>457</v>
      </c>
      <c r="H46" s="103" t="s">
        <v>458</v>
      </c>
      <c r="I46" s="103" t="s">
        <v>150</v>
      </c>
      <c r="J46" s="103" t="s">
        <v>464</v>
      </c>
      <c r="K46" s="104">
        <v>4.83</v>
      </c>
      <c r="L46" s="103" t="s">
        <v>102</v>
      </c>
      <c r="M46" s="105">
        <v>3.85E-2</v>
      </c>
      <c r="N46" s="105">
        <v>2.0500000000000001E-2</v>
      </c>
      <c r="O46" s="104">
        <v>1027294.76</v>
      </c>
      <c r="P46" s="104">
        <v>119.26</v>
      </c>
      <c r="Q46" s="104">
        <v>0</v>
      </c>
      <c r="R46" s="104">
        <v>1225.151730776</v>
      </c>
      <c r="S46" s="105">
        <v>4.0000000000000002E-4</v>
      </c>
      <c r="T46" s="105">
        <f t="shared" si="0"/>
        <v>1.5492651600114056E-3</v>
      </c>
      <c r="U46" s="105">
        <f>R46/'סכום נכסי הקרן'!$C$42</f>
        <v>4.2023344286320488E-4</v>
      </c>
    </row>
    <row r="47" spans="2:21" s="100" customFormat="1">
      <c r="B47" s="103" t="s">
        <v>465</v>
      </c>
      <c r="C47" s="103" t="s">
        <v>466</v>
      </c>
      <c r="D47" s="103" t="s">
        <v>100</v>
      </c>
      <c r="E47" s="103" t="s">
        <v>123</v>
      </c>
      <c r="F47" s="103" t="s">
        <v>456</v>
      </c>
      <c r="G47" s="103" t="s">
        <v>457</v>
      </c>
      <c r="H47" s="103" t="s">
        <v>458</v>
      </c>
      <c r="I47" s="103" t="s">
        <v>150</v>
      </c>
      <c r="J47" s="103" t="s">
        <v>315</v>
      </c>
      <c r="K47" s="104">
        <v>4.46</v>
      </c>
      <c r="L47" s="103" t="s">
        <v>102</v>
      </c>
      <c r="M47" s="105">
        <v>0.01</v>
      </c>
      <c r="N47" s="105">
        <v>1.83E-2</v>
      </c>
      <c r="O47" s="104">
        <v>1651239</v>
      </c>
      <c r="P47" s="104">
        <v>102.84</v>
      </c>
      <c r="Q47" s="104">
        <v>0</v>
      </c>
      <c r="R47" s="104">
        <v>1698.1341875999999</v>
      </c>
      <c r="S47" s="105">
        <v>1.4E-3</v>
      </c>
      <c r="T47" s="105">
        <f t="shared" si="0"/>
        <v>2.1473749477598086E-3</v>
      </c>
      <c r="U47" s="105">
        <f>R47/'סכום נכסי הקרן'!$C$42</f>
        <v>5.8246889603368838E-4</v>
      </c>
    </row>
    <row r="48" spans="2:21" s="100" customFormat="1">
      <c r="B48" s="103" t="s">
        <v>467</v>
      </c>
      <c r="C48" s="103" t="s">
        <v>468</v>
      </c>
      <c r="D48" s="103" t="s">
        <v>100</v>
      </c>
      <c r="E48" s="103" t="s">
        <v>123</v>
      </c>
      <c r="F48" s="103" t="s">
        <v>456</v>
      </c>
      <c r="G48" s="103" t="s">
        <v>457</v>
      </c>
      <c r="H48" s="103" t="s">
        <v>458</v>
      </c>
      <c r="I48" s="103" t="s">
        <v>150</v>
      </c>
      <c r="J48" s="103" t="s">
        <v>315</v>
      </c>
      <c r="K48" s="104">
        <v>12.25</v>
      </c>
      <c r="L48" s="103" t="s">
        <v>102</v>
      </c>
      <c r="M48" s="105">
        <v>1.2500000000000001E-2</v>
      </c>
      <c r="N48" s="105">
        <v>2.4299999999999999E-2</v>
      </c>
      <c r="O48" s="104">
        <v>1665000</v>
      </c>
      <c r="P48" s="104">
        <v>92.8</v>
      </c>
      <c r="Q48" s="104">
        <v>0</v>
      </c>
      <c r="R48" s="104">
        <v>1545.12</v>
      </c>
      <c r="S48" s="105">
        <v>4.0000000000000002E-4</v>
      </c>
      <c r="T48" s="105">
        <f t="shared" si="0"/>
        <v>1.9538809144240537E-3</v>
      </c>
      <c r="U48" s="105">
        <f>R48/'סכום נכסי הקרן'!$C$42</f>
        <v>5.2998423046386853E-4</v>
      </c>
    </row>
    <row r="49" spans="2:21" s="100" customFormat="1">
      <c r="B49" s="103" t="s">
        <v>469</v>
      </c>
      <c r="C49" s="103" t="s">
        <v>470</v>
      </c>
      <c r="D49" s="103" t="s">
        <v>100</v>
      </c>
      <c r="E49" s="103" t="s">
        <v>123</v>
      </c>
      <c r="F49" s="103" t="s">
        <v>471</v>
      </c>
      <c r="G49" s="103" t="s">
        <v>423</v>
      </c>
      <c r="H49" s="103" t="s">
        <v>472</v>
      </c>
      <c r="I49" s="103" t="s">
        <v>207</v>
      </c>
      <c r="J49" s="103" t="s">
        <v>473</v>
      </c>
      <c r="K49" s="104">
        <v>6.87</v>
      </c>
      <c r="L49" s="103" t="s">
        <v>102</v>
      </c>
      <c r="M49" s="105">
        <v>2.6499999999999999E-2</v>
      </c>
      <c r="N49" s="105">
        <v>2.3E-2</v>
      </c>
      <c r="O49" s="104">
        <v>4274546.57</v>
      </c>
      <c r="P49" s="104">
        <v>113.56</v>
      </c>
      <c r="Q49" s="104">
        <v>91.07714</v>
      </c>
      <c r="R49" s="104">
        <v>4945.2522248920004</v>
      </c>
      <c r="S49" s="105">
        <v>2.8E-3</v>
      </c>
      <c r="T49" s="105">
        <f t="shared" si="0"/>
        <v>6.2535168396173554E-3</v>
      </c>
      <c r="U49" s="105">
        <f>R49/'סכום נכסי הקרן'!$C$42</f>
        <v>1.6962473431572441E-3</v>
      </c>
    </row>
    <row r="50" spans="2:21" s="100" customFormat="1">
      <c r="B50" s="103" t="s">
        <v>474</v>
      </c>
      <c r="C50" s="103" t="s">
        <v>475</v>
      </c>
      <c r="D50" s="103" t="s">
        <v>100</v>
      </c>
      <c r="E50" s="103" t="s">
        <v>123</v>
      </c>
      <c r="F50" s="103" t="s">
        <v>476</v>
      </c>
      <c r="G50" s="103" t="s">
        <v>434</v>
      </c>
      <c r="H50" s="103" t="s">
        <v>472</v>
      </c>
      <c r="I50" s="103" t="s">
        <v>207</v>
      </c>
      <c r="J50" s="103" t="s">
        <v>477</v>
      </c>
      <c r="K50" s="104">
        <v>8.44</v>
      </c>
      <c r="L50" s="103" t="s">
        <v>102</v>
      </c>
      <c r="M50" s="105">
        <v>8.9999999999999993E-3</v>
      </c>
      <c r="N50" s="105">
        <v>2.69E-2</v>
      </c>
      <c r="O50" s="104">
        <v>543152</v>
      </c>
      <c r="P50" s="104">
        <v>91.48</v>
      </c>
      <c r="Q50" s="104">
        <v>2.5960399999999999</v>
      </c>
      <c r="R50" s="104">
        <v>499.47148959999998</v>
      </c>
      <c r="S50" s="105">
        <v>2.9999999999999997E-4</v>
      </c>
      <c r="T50" s="105">
        <f t="shared" si="0"/>
        <v>6.3160648417494574E-4</v>
      </c>
      <c r="U50" s="105">
        <f>R50/'סכום נכסי הקרן'!$C$42</f>
        <v>1.7132132977004902E-4</v>
      </c>
    </row>
    <row r="51" spans="2:21" s="100" customFormat="1">
      <c r="B51" s="103" t="s">
        <v>478</v>
      </c>
      <c r="C51" s="103" t="s">
        <v>479</v>
      </c>
      <c r="D51" s="103" t="s">
        <v>100</v>
      </c>
      <c r="E51" s="103" t="s">
        <v>123</v>
      </c>
      <c r="F51" s="103" t="s">
        <v>476</v>
      </c>
      <c r="G51" s="103" t="s">
        <v>434</v>
      </c>
      <c r="H51" s="103" t="s">
        <v>458</v>
      </c>
      <c r="I51" s="103" t="s">
        <v>150</v>
      </c>
      <c r="J51" s="103" t="s">
        <v>480</v>
      </c>
      <c r="K51" s="104">
        <v>3.87</v>
      </c>
      <c r="L51" s="103" t="s">
        <v>102</v>
      </c>
      <c r="M51" s="105">
        <v>1.34E-2</v>
      </c>
      <c r="N51" s="105">
        <v>1.8800000000000001E-2</v>
      </c>
      <c r="O51" s="104">
        <v>5016413.33</v>
      </c>
      <c r="P51" s="104">
        <v>106.99</v>
      </c>
      <c r="Q51" s="104">
        <v>365.24104999999997</v>
      </c>
      <c r="R51" s="104">
        <v>5732.3016717669998</v>
      </c>
      <c r="S51" s="105">
        <v>1.4E-3</v>
      </c>
      <c r="T51" s="105">
        <f t="shared" si="0"/>
        <v>7.2487799214214022E-3</v>
      </c>
      <c r="U51" s="105">
        <f>R51/'סכום נכסי הקרן'!$C$42</f>
        <v>1.9662094143485173E-3</v>
      </c>
    </row>
    <row r="52" spans="2:21" s="100" customFormat="1">
      <c r="B52" s="103" t="s">
        <v>481</v>
      </c>
      <c r="C52" s="103" t="s">
        <v>482</v>
      </c>
      <c r="D52" s="103" t="s">
        <v>100</v>
      </c>
      <c r="E52" s="103" t="s">
        <v>123</v>
      </c>
      <c r="F52" s="103" t="s">
        <v>476</v>
      </c>
      <c r="G52" s="103" t="s">
        <v>434</v>
      </c>
      <c r="H52" s="103" t="s">
        <v>458</v>
      </c>
      <c r="I52" s="103" t="s">
        <v>150</v>
      </c>
      <c r="J52" s="103" t="s">
        <v>483</v>
      </c>
      <c r="K52" s="104">
        <v>3.76</v>
      </c>
      <c r="L52" s="103" t="s">
        <v>102</v>
      </c>
      <c r="M52" s="105">
        <v>1.77E-2</v>
      </c>
      <c r="N52" s="105">
        <v>2.2200000000000001E-2</v>
      </c>
      <c r="O52" s="104">
        <v>5857148.0999999996</v>
      </c>
      <c r="P52" s="104">
        <v>106.04</v>
      </c>
      <c r="Q52" s="104">
        <v>55.883940000000003</v>
      </c>
      <c r="R52" s="104">
        <v>6266.8037852400003</v>
      </c>
      <c r="S52" s="105">
        <v>2E-3</v>
      </c>
      <c r="T52" s="105">
        <f t="shared" si="0"/>
        <v>7.9246843678295875E-3</v>
      </c>
      <c r="U52" s="105">
        <f>R52/'סכום נכסי הקרן'!$C$42</f>
        <v>2.1495464310788033E-3</v>
      </c>
    </row>
    <row r="53" spans="2:21" s="100" customFormat="1">
      <c r="B53" s="103" t="s">
        <v>484</v>
      </c>
      <c r="C53" s="103" t="s">
        <v>485</v>
      </c>
      <c r="D53" s="103" t="s">
        <v>100</v>
      </c>
      <c r="E53" s="103" t="s">
        <v>123</v>
      </c>
      <c r="F53" s="103" t="s">
        <v>476</v>
      </c>
      <c r="G53" s="103" t="s">
        <v>434</v>
      </c>
      <c r="H53" s="103" t="s">
        <v>458</v>
      </c>
      <c r="I53" s="103" t="s">
        <v>150</v>
      </c>
      <c r="J53" s="103" t="s">
        <v>480</v>
      </c>
      <c r="K53" s="104">
        <v>7.02</v>
      </c>
      <c r="L53" s="103" t="s">
        <v>102</v>
      </c>
      <c r="M53" s="105">
        <v>2.4799999999999999E-2</v>
      </c>
      <c r="N53" s="105">
        <v>2.53E-2</v>
      </c>
      <c r="O53" s="104">
        <v>1813000</v>
      </c>
      <c r="P53" s="104">
        <v>107.5</v>
      </c>
      <c r="Q53" s="104">
        <v>26.08173</v>
      </c>
      <c r="R53" s="104">
        <v>1975.05673</v>
      </c>
      <c r="S53" s="105">
        <v>5.9999999999999995E-4</v>
      </c>
      <c r="T53" s="105">
        <f t="shared" si="0"/>
        <v>2.4975572445193779E-3</v>
      </c>
      <c r="U53" s="105">
        <f>R53/'סכום נכסי הקרן'!$C$42</f>
        <v>6.7745477449747253E-4</v>
      </c>
    </row>
    <row r="54" spans="2:21" s="100" customFormat="1">
      <c r="B54" s="103" t="s">
        <v>486</v>
      </c>
      <c r="C54" s="103" t="s">
        <v>487</v>
      </c>
      <c r="D54" s="103" t="s">
        <v>100</v>
      </c>
      <c r="E54" s="103" t="s">
        <v>123</v>
      </c>
      <c r="F54" s="103" t="s">
        <v>476</v>
      </c>
      <c r="G54" s="103" t="s">
        <v>434</v>
      </c>
      <c r="H54" s="103" t="s">
        <v>472</v>
      </c>
      <c r="I54" s="103" t="s">
        <v>207</v>
      </c>
      <c r="J54" s="103" t="s">
        <v>488</v>
      </c>
      <c r="K54" s="104">
        <v>1.24</v>
      </c>
      <c r="L54" s="103" t="s">
        <v>102</v>
      </c>
      <c r="M54" s="105">
        <v>6.4999999999999997E-3</v>
      </c>
      <c r="N54" s="105">
        <v>1.2999999999999999E-2</v>
      </c>
      <c r="O54" s="104">
        <v>356485.06</v>
      </c>
      <c r="P54" s="104">
        <v>107.11</v>
      </c>
      <c r="Q54" s="104">
        <v>0</v>
      </c>
      <c r="R54" s="104">
        <v>381.83114776600002</v>
      </c>
      <c r="S54" s="105">
        <v>8.0000000000000004E-4</v>
      </c>
      <c r="T54" s="105">
        <f t="shared" si="0"/>
        <v>4.8284443418803591E-4</v>
      </c>
      <c r="U54" s="105">
        <f>R54/'סכום נכסי הקרן'!$C$42</f>
        <v>1.3097007806248009E-4</v>
      </c>
    </row>
    <row r="55" spans="2:21" s="100" customFormat="1">
      <c r="B55" s="103" t="s">
        <v>489</v>
      </c>
      <c r="C55" s="103" t="s">
        <v>490</v>
      </c>
      <c r="D55" s="103" t="s">
        <v>100</v>
      </c>
      <c r="E55" s="103" t="s">
        <v>123</v>
      </c>
      <c r="F55" s="103" t="s">
        <v>445</v>
      </c>
      <c r="G55" s="103" t="s">
        <v>368</v>
      </c>
      <c r="H55" s="103" t="s">
        <v>472</v>
      </c>
      <c r="I55" s="103" t="s">
        <v>207</v>
      </c>
      <c r="J55" s="103" t="s">
        <v>309</v>
      </c>
      <c r="K55" s="104">
        <v>0.41</v>
      </c>
      <c r="L55" s="103" t="s">
        <v>102</v>
      </c>
      <c r="M55" s="105">
        <v>4.2000000000000003E-2</v>
      </c>
      <c r="N55" s="105">
        <v>1.43E-2</v>
      </c>
      <c r="O55" s="104">
        <v>1735826.68</v>
      </c>
      <c r="P55" s="104">
        <v>113.91</v>
      </c>
      <c r="Q55" s="104">
        <v>0</v>
      </c>
      <c r="R55" s="104">
        <v>1977.2801711879999</v>
      </c>
      <c r="S55" s="105">
        <v>5.1999999999999998E-3</v>
      </c>
      <c r="T55" s="105">
        <f t="shared" si="0"/>
        <v>2.5003688962367703E-3</v>
      </c>
      <c r="U55" s="105">
        <f>R55/'סכום נכסי הקרן'!$C$42</f>
        <v>6.7821742643842456E-4</v>
      </c>
    </row>
    <row r="56" spans="2:21" s="100" customFormat="1">
      <c r="B56" s="103" t="s">
        <v>491</v>
      </c>
      <c r="C56" s="103" t="s">
        <v>492</v>
      </c>
      <c r="D56" s="103" t="s">
        <v>100</v>
      </c>
      <c r="E56" s="103" t="s">
        <v>123</v>
      </c>
      <c r="F56" s="103" t="s">
        <v>493</v>
      </c>
      <c r="G56" s="103" t="s">
        <v>423</v>
      </c>
      <c r="H56" s="103" t="s">
        <v>472</v>
      </c>
      <c r="I56" s="103" t="s">
        <v>207</v>
      </c>
      <c r="J56" s="103" t="s">
        <v>494</v>
      </c>
      <c r="K56" s="104">
        <v>4.38</v>
      </c>
      <c r="L56" s="103" t="s">
        <v>102</v>
      </c>
      <c r="M56" s="105">
        <v>7.0000000000000001E-3</v>
      </c>
      <c r="N56" s="105">
        <v>1.11E-2</v>
      </c>
      <c r="O56" s="104">
        <v>6564326.4000000004</v>
      </c>
      <c r="P56" s="104">
        <v>104.79</v>
      </c>
      <c r="Q56" s="104">
        <v>0</v>
      </c>
      <c r="R56" s="104">
        <v>6878.75763456</v>
      </c>
      <c r="S56" s="105">
        <v>7.2900000000000006E-2</v>
      </c>
      <c r="T56" s="105">
        <f t="shared" si="0"/>
        <v>8.6985303776506255E-3</v>
      </c>
      <c r="U56" s="105">
        <f>R56/'סכום נכסי הקרן'!$C$42</f>
        <v>2.3594497977501702E-3</v>
      </c>
    </row>
    <row r="57" spans="2:21" s="100" customFormat="1">
      <c r="B57" s="103" t="s">
        <v>495</v>
      </c>
      <c r="C57" s="103" t="s">
        <v>496</v>
      </c>
      <c r="D57" s="103" t="s">
        <v>100</v>
      </c>
      <c r="E57" s="103" t="s">
        <v>123</v>
      </c>
      <c r="F57" s="103" t="s">
        <v>497</v>
      </c>
      <c r="G57" s="103" t="s">
        <v>434</v>
      </c>
      <c r="H57" s="103" t="s">
        <v>498</v>
      </c>
      <c r="I57" s="103" t="s">
        <v>207</v>
      </c>
      <c r="J57" s="103" t="s">
        <v>499</v>
      </c>
      <c r="K57" s="104">
        <v>6.18</v>
      </c>
      <c r="L57" s="103" t="s">
        <v>102</v>
      </c>
      <c r="M57" s="105">
        <v>6.4999999999999997E-3</v>
      </c>
      <c r="N57" s="105">
        <v>2.8000000000000001E-2</v>
      </c>
      <c r="O57" s="104">
        <v>1311578.95</v>
      </c>
      <c r="P57" s="104">
        <v>94.27</v>
      </c>
      <c r="Q57" s="104">
        <v>0</v>
      </c>
      <c r="R57" s="104">
        <v>1236.425476165</v>
      </c>
      <c r="S57" s="105">
        <v>5.9999999999999995E-4</v>
      </c>
      <c r="T57" s="105">
        <f t="shared" si="0"/>
        <v>1.5635213704996804E-3</v>
      </c>
      <c r="U57" s="105">
        <f>R57/'סכום נכסי הקרן'!$C$42</f>
        <v>4.2410039641660832E-4</v>
      </c>
    </row>
    <row r="58" spans="2:21" s="100" customFormat="1">
      <c r="B58" s="103" t="s">
        <v>500</v>
      </c>
      <c r="C58" s="103" t="s">
        <v>501</v>
      </c>
      <c r="D58" s="103" t="s">
        <v>100</v>
      </c>
      <c r="E58" s="103" t="s">
        <v>123</v>
      </c>
      <c r="F58" s="103" t="s">
        <v>497</v>
      </c>
      <c r="G58" s="103" t="s">
        <v>434</v>
      </c>
      <c r="H58" s="103" t="s">
        <v>498</v>
      </c>
      <c r="I58" s="103" t="s">
        <v>207</v>
      </c>
      <c r="J58" s="103" t="s">
        <v>376</v>
      </c>
      <c r="K58" s="104">
        <v>2.82</v>
      </c>
      <c r="L58" s="103" t="s">
        <v>102</v>
      </c>
      <c r="M58" s="105">
        <v>2.3400000000000001E-2</v>
      </c>
      <c r="N58" s="105">
        <v>2.1000000000000001E-2</v>
      </c>
      <c r="O58" s="104">
        <v>593795.18999999994</v>
      </c>
      <c r="P58" s="104">
        <v>110.4</v>
      </c>
      <c r="Q58" s="104">
        <v>0</v>
      </c>
      <c r="R58" s="104">
        <v>655.54988976000004</v>
      </c>
      <c r="S58" s="105">
        <v>2.0000000000000001E-4</v>
      </c>
      <c r="T58" s="105">
        <f t="shared" si="0"/>
        <v>8.2897536635009351E-4</v>
      </c>
      <c r="U58" s="105">
        <f>R58/'סכום נכסי הקרן'!$C$42</f>
        <v>2.248570362529302E-4</v>
      </c>
    </row>
    <row r="59" spans="2:21" s="100" customFormat="1">
      <c r="B59" s="103" t="s">
        <v>502</v>
      </c>
      <c r="C59" s="103" t="s">
        <v>503</v>
      </c>
      <c r="D59" s="103" t="s">
        <v>100</v>
      </c>
      <c r="E59" s="103" t="s">
        <v>123</v>
      </c>
      <c r="F59" s="103" t="s">
        <v>504</v>
      </c>
      <c r="G59" s="103" t="s">
        <v>434</v>
      </c>
      <c r="H59" s="103" t="s">
        <v>498</v>
      </c>
      <c r="I59" s="103" t="s">
        <v>207</v>
      </c>
      <c r="J59" s="103" t="s">
        <v>376</v>
      </c>
      <c r="K59" s="104">
        <v>2.79</v>
      </c>
      <c r="L59" s="103" t="s">
        <v>102</v>
      </c>
      <c r="M59" s="105">
        <v>1.34E-2</v>
      </c>
      <c r="N59" s="105">
        <v>2.0899999999999998E-2</v>
      </c>
      <c r="O59" s="104">
        <v>1496583.13</v>
      </c>
      <c r="P59" s="104">
        <v>106.88</v>
      </c>
      <c r="Q59" s="104">
        <v>0</v>
      </c>
      <c r="R59" s="104">
        <v>1599.548049344</v>
      </c>
      <c r="S59" s="105">
        <v>2.5999999999999999E-3</v>
      </c>
      <c r="T59" s="105">
        <f t="shared" si="0"/>
        <v>2.0227078837355456E-3</v>
      </c>
      <c r="U59" s="105">
        <f>R59/'סכום נכסי הקרן'!$C$42</f>
        <v>5.4865333567720432E-4</v>
      </c>
    </row>
    <row r="60" spans="2:21" s="100" customFormat="1">
      <c r="B60" s="103" t="s">
        <v>505</v>
      </c>
      <c r="C60" s="103" t="s">
        <v>506</v>
      </c>
      <c r="D60" s="103" t="s">
        <v>100</v>
      </c>
      <c r="E60" s="103" t="s">
        <v>123</v>
      </c>
      <c r="F60" s="103" t="s">
        <v>504</v>
      </c>
      <c r="G60" s="103" t="s">
        <v>434</v>
      </c>
      <c r="H60" s="103" t="s">
        <v>498</v>
      </c>
      <c r="I60" s="103" t="s">
        <v>207</v>
      </c>
      <c r="J60" s="103" t="s">
        <v>507</v>
      </c>
      <c r="K60" s="104">
        <v>4.8499999999999996</v>
      </c>
      <c r="L60" s="103" t="s">
        <v>102</v>
      </c>
      <c r="M60" s="105">
        <v>6.8999999999999999E-3</v>
      </c>
      <c r="N60" s="105">
        <v>2.5899999999999999E-2</v>
      </c>
      <c r="O60" s="104">
        <v>332171.75</v>
      </c>
      <c r="P60" s="104">
        <v>98.61</v>
      </c>
      <c r="Q60" s="104">
        <v>0</v>
      </c>
      <c r="R60" s="104">
        <v>327.554562675</v>
      </c>
      <c r="S60" s="105">
        <v>1.8E-3</v>
      </c>
      <c r="T60" s="105">
        <f t="shared" si="0"/>
        <v>4.1420899894066484E-4</v>
      </c>
      <c r="U60" s="105">
        <f>R60/'סכום נכסי הקרן'!$C$42</f>
        <v>1.1235292587905075E-4</v>
      </c>
    </row>
    <row r="61" spans="2:21" s="100" customFormat="1">
      <c r="B61" s="103" t="s">
        <v>508</v>
      </c>
      <c r="C61" s="103" t="s">
        <v>509</v>
      </c>
      <c r="D61" s="103" t="s">
        <v>100</v>
      </c>
      <c r="E61" s="103" t="s">
        <v>123</v>
      </c>
      <c r="F61" s="103" t="s">
        <v>504</v>
      </c>
      <c r="G61" s="103" t="s">
        <v>434</v>
      </c>
      <c r="H61" s="103" t="s">
        <v>498</v>
      </c>
      <c r="I61" s="103" t="s">
        <v>207</v>
      </c>
      <c r="J61" s="103" t="s">
        <v>271</v>
      </c>
      <c r="K61" s="104">
        <v>2.77</v>
      </c>
      <c r="L61" s="103" t="s">
        <v>102</v>
      </c>
      <c r="M61" s="105">
        <v>2E-3</v>
      </c>
      <c r="N61" s="105">
        <v>2.0799999999999999E-2</v>
      </c>
      <c r="O61" s="104">
        <v>3434060.49</v>
      </c>
      <c r="P61" s="104">
        <v>101.4</v>
      </c>
      <c r="Q61" s="104">
        <v>0</v>
      </c>
      <c r="R61" s="104">
        <v>3482.1373368599998</v>
      </c>
      <c r="S61" s="105">
        <v>1.04E-2</v>
      </c>
      <c r="T61" s="105">
        <f t="shared" si="0"/>
        <v>4.4033354586660942E-3</v>
      </c>
      <c r="U61" s="105">
        <f>R61/'סכום נכסי הקרן'!$C$42</f>
        <v>1.194391294427133E-3</v>
      </c>
    </row>
    <row r="62" spans="2:21" s="100" customFormat="1">
      <c r="B62" s="103" t="s">
        <v>510</v>
      </c>
      <c r="C62" s="103" t="s">
        <v>511</v>
      </c>
      <c r="D62" s="103" t="s">
        <v>100</v>
      </c>
      <c r="E62" s="103" t="s">
        <v>123</v>
      </c>
      <c r="F62" s="103" t="s">
        <v>504</v>
      </c>
      <c r="G62" s="103" t="s">
        <v>434</v>
      </c>
      <c r="H62" s="103" t="s">
        <v>498</v>
      </c>
      <c r="I62" s="103" t="s">
        <v>207</v>
      </c>
      <c r="J62" s="103" t="s">
        <v>512</v>
      </c>
      <c r="K62" s="104">
        <v>4.83</v>
      </c>
      <c r="L62" s="103" t="s">
        <v>102</v>
      </c>
      <c r="M62" s="105">
        <v>6.8999999999999999E-3</v>
      </c>
      <c r="N62" s="105">
        <v>2.58E-2</v>
      </c>
      <c r="O62" s="104">
        <v>2282260.06</v>
      </c>
      <c r="P62" s="104">
        <v>98.75</v>
      </c>
      <c r="Q62" s="104">
        <v>0</v>
      </c>
      <c r="R62" s="104">
        <v>2253.73180925</v>
      </c>
      <c r="S62" s="105">
        <v>1.1299999999999999E-2</v>
      </c>
      <c r="T62" s="105">
        <f t="shared" si="0"/>
        <v>2.8499557110929683E-3</v>
      </c>
      <c r="U62" s="105">
        <f>R62/'סכום נכסי הקרן'!$C$42</f>
        <v>7.7304178225464921E-4</v>
      </c>
    </row>
    <row r="63" spans="2:21" s="100" customFormat="1">
      <c r="B63" s="103" t="s">
        <v>513</v>
      </c>
      <c r="C63" s="103" t="s">
        <v>514</v>
      </c>
      <c r="D63" s="103" t="s">
        <v>100</v>
      </c>
      <c r="E63" s="103" t="s">
        <v>123</v>
      </c>
      <c r="F63" s="103" t="s">
        <v>515</v>
      </c>
      <c r="G63" s="103" t="s">
        <v>434</v>
      </c>
      <c r="H63" s="103" t="s">
        <v>498</v>
      </c>
      <c r="I63" s="103" t="s">
        <v>207</v>
      </c>
      <c r="J63" s="103" t="s">
        <v>516</v>
      </c>
      <c r="K63" s="104">
        <v>1.68</v>
      </c>
      <c r="L63" s="103" t="s">
        <v>102</v>
      </c>
      <c r="M63" s="105">
        <v>4.7500000000000001E-2</v>
      </c>
      <c r="N63" s="105">
        <v>2.24E-2</v>
      </c>
      <c r="O63" s="104">
        <v>1569877.07</v>
      </c>
      <c r="P63" s="104">
        <v>137.94999999999999</v>
      </c>
      <c r="Q63" s="104">
        <v>0</v>
      </c>
      <c r="R63" s="104">
        <v>2165.6454180649998</v>
      </c>
      <c r="S63" s="105">
        <v>1.1999999999999999E-3</v>
      </c>
      <c r="T63" s="105">
        <f t="shared" si="0"/>
        <v>2.738566098275282E-3</v>
      </c>
      <c r="U63" s="105">
        <f>R63/'סכום נכסי הקרן'!$C$42</f>
        <v>7.428276899857499E-4</v>
      </c>
    </row>
    <row r="64" spans="2:21" s="100" customFormat="1">
      <c r="B64" s="103" t="s">
        <v>517</v>
      </c>
      <c r="C64" s="103" t="s">
        <v>518</v>
      </c>
      <c r="D64" s="103" t="s">
        <v>100</v>
      </c>
      <c r="E64" s="103" t="s">
        <v>123</v>
      </c>
      <c r="F64" s="103" t="s">
        <v>519</v>
      </c>
      <c r="G64" s="103" t="s">
        <v>434</v>
      </c>
      <c r="H64" s="103" t="s">
        <v>498</v>
      </c>
      <c r="I64" s="103" t="s">
        <v>207</v>
      </c>
      <c r="J64" s="103" t="s">
        <v>520</v>
      </c>
      <c r="K64" s="104">
        <v>1.62</v>
      </c>
      <c r="L64" s="103" t="s">
        <v>102</v>
      </c>
      <c r="M64" s="105">
        <v>2.8500000000000001E-2</v>
      </c>
      <c r="N64" s="105">
        <v>1.8599999999999998E-2</v>
      </c>
      <c r="O64" s="104">
        <v>1385753.79</v>
      </c>
      <c r="P64" s="104">
        <v>112.51</v>
      </c>
      <c r="Q64" s="104">
        <v>0</v>
      </c>
      <c r="R64" s="104">
        <v>1559.1115891290001</v>
      </c>
      <c r="S64" s="105">
        <v>2.3999999999999998E-3</v>
      </c>
      <c r="T64" s="105">
        <f t="shared" si="0"/>
        <v>1.9715739731907618E-3</v>
      </c>
      <c r="U64" s="105">
        <f>R64/'סכום נכסי הקרן'!$C$42</f>
        <v>5.3478341861592138E-4</v>
      </c>
    </row>
    <row r="65" spans="2:21" s="100" customFormat="1">
      <c r="B65" s="103" t="s">
        <v>521</v>
      </c>
      <c r="C65" s="103" t="s">
        <v>522</v>
      </c>
      <c r="D65" s="103" t="s">
        <v>100</v>
      </c>
      <c r="E65" s="103" t="s">
        <v>123</v>
      </c>
      <c r="F65" s="103" t="s">
        <v>519</v>
      </c>
      <c r="G65" s="103" t="s">
        <v>434</v>
      </c>
      <c r="H65" s="103" t="s">
        <v>498</v>
      </c>
      <c r="I65" s="103" t="s">
        <v>207</v>
      </c>
      <c r="J65" s="103" t="s">
        <v>523</v>
      </c>
      <c r="K65" s="104">
        <v>3.64</v>
      </c>
      <c r="L65" s="103" t="s">
        <v>102</v>
      </c>
      <c r="M65" s="105">
        <v>2.5999999999999999E-2</v>
      </c>
      <c r="N65" s="105">
        <v>2.2100000000000002E-2</v>
      </c>
      <c r="O65" s="104">
        <v>2826732.03</v>
      </c>
      <c r="P65" s="104">
        <v>111.08</v>
      </c>
      <c r="Q65" s="104">
        <v>0</v>
      </c>
      <c r="R65" s="104">
        <v>3139.9339389239999</v>
      </c>
      <c r="S65" s="105">
        <v>7.4000000000000003E-3</v>
      </c>
      <c r="T65" s="105">
        <f t="shared" si="0"/>
        <v>3.9706022806098853E-3</v>
      </c>
      <c r="U65" s="105">
        <f>R65/'סכום נכסי הקרן'!$C$42</f>
        <v>1.0770137415398286E-3</v>
      </c>
    </row>
    <row r="66" spans="2:21" s="100" customFormat="1">
      <c r="B66" s="103" t="s">
        <v>524</v>
      </c>
      <c r="C66" s="103" t="s">
        <v>525</v>
      </c>
      <c r="D66" s="103" t="s">
        <v>100</v>
      </c>
      <c r="E66" s="103" t="s">
        <v>123</v>
      </c>
      <c r="F66" s="103" t="s">
        <v>519</v>
      </c>
      <c r="G66" s="103" t="s">
        <v>434</v>
      </c>
      <c r="H66" s="103" t="s">
        <v>498</v>
      </c>
      <c r="I66" s="103" t="s">
        <v>207</v>
      </c>
      <c r="J66" s="103" t="s">
        <v>516</v>
      </c>
      <c r="K66" s="104">
        <v>3.23</v>
      </c>
      <c r="L66" s="103" t="s">
        <v>102</v>
      </c>
      <c r="M66" s="105">
        <v>2.4E-2</v>
      </c>
      <c r="N66" s="105">
        <v>2.1899999999999999E-2</v>
      </c>
      <c r="O66" s="104">
        <v>648808.51</v>
      </c>
      <c r="P66" s="104">
        <v>109.73</v>
      </c>
      <c r="Q66" s="104">
        <v>0</v>
      </c>
      <c r="R66" s="104">
        <v>711.93757802300001</v>
      </c>
      <c r="S66" s="105">
        <v>1.1000000000000001E-3</v>
      </c>
      <c r="T66" s="105">
        <f t="shared" si="0"/>
        <v>9.0028039631900782E-4</v>
      </c>
      <c r="U66" s="105">
        <f>R66/'סכום נכסי הקרן'!$C$42</f>
        <v>2.4419830785106018E-4</v>
      </c>
    </row>
    <row r="67" spans="2:21" s="100" customFormat="1">
      <c r="B67" s="103" t="s">
        <v>526</v>
      </c>
      <c r="C67" s="103" t="s">
        <v>527</v>
      </c>
      <c r="D67" s="103" t="s">
        <v>100</v>
      </c>
      <c r="E67" s="103" t="s">
        <v>123</v>
      </c>
      <c r="F67" s="103" t="s">
        <v>528</v>
      </c>
      <c r="G67" s="103" t="s">
        <v>434</v>
      </c>
      <c r="H67" s="103" t="s">
        <v>498</v>
      </c>
      <c r="I67" s="103" t="s">
        <v>207</v>
      </c>
      <c r="J67" s="103" t="s">
        <v>529</v>
      </c>
      <c r="K67" s="104">
        <v>0.76</v>
      </c>
      <c r="L67" s="103" t="s">
        <v>102</v>
      </c>
      <c r="M67" s="105">
        <v>4.9000000000000002E-2</v>
      </c>
      <c r="N67" s="105">
        <v>1.3299999999999999E-2</v>
      </c>
      <c r="O67" s="104">
        <v>173911.36</v>
      </c>
      <c r="P67" s="104">
        <v>115.39</v>
      </c>
      <c r="Q67" s="104">
        <v>0</v>
      </c>
      <c r="R67" s="104">
        <v>200.67631830400001</v>
      </c>
      <c r="S67" s="105">
        <v>1.2999999999999999E-3</v>
      </c>
      <c r="T67" s="105">
        <f t="shared" si="0"/>
        <v>2.5376516277769495E-4</v>
      </c>
      <c r="U67" s="105">
        <f>R67/'סכום נכסי הקרן'!$C$42</f>
        <v>6.8833025349919615E-5</v>
      </c>
    </row>
    <row r="68" spans="2:21" s="100" customFormat="1">
      <c r="B68" s="103" t="s">
        <v>530</v>
      </c>
      <c r="C68" s="103" t="s">
        <v>531</v>
      </c>
      <c r="D68" s="103" t="s">
        <v>100</v>
      </c>
      <c r="E68" s="103" t="s">
        <v>123</v>
      </c>
      <c r="F68" s="103" t="s">
        <v>528</v>
      </c>
      <c r="G68" s="103" t="s">
        <v>434</v>
      </c>
      <c r="H68" s="103" t="s">
        <v>498</v>
      </c>
      <c r="I68" s="103" t="s">
        <v>207</v>
      </c>
      <c r="J68" s="103" t="s">
        <v>532</v>
      </c>
      <c r="K68" s="104">
        <v>3.1</v>
      </c>
      <c r="L68" s="103" t="s">
        <v>102</v>
      </c>
      <c r="M68" s="105">
        <v>2.1499999999999998E-2</v>
      </c>
      <c r="N68" s="105">
        <v>2.1999999999999999E-2</v>
      </c>
      <c r="O68" s="104">
        <v>1815054.17</v>
      </c>
      <c r="P68" s="104">
        <v>110.05</v>
      </c>
      <c r="Q68" s="104">
        <v>0</v>
      </c>
      <c r="R68" s="104">
        <v>1997.467114085</v>
      </c>
      <c r="S68" s="105">
        <v>1.5E-3</v>
      </c>
      <c r="T68" s="105">
        <f t="shared" si="0"/>
        <v>2.5258962872789009E-3</v>
      </c>
      <c r="U68" s="105">
        <f>R68/'סכום נכסי הקרן'!$C$42</f>
        <v>6.8514165329244543E-4</v>
      </c>
    </row>
    <row r="69" spans="2:21" s="100" customFormat="1">
      <c r="B69" s="103" t="s">
        <v>533</v>
      </c>
      <c r="C69" s="103" t="s">
        <v>534</v>
      </c>
      <c r="D69" s="103" t="s">
        <v>100</v>
      </c>
      <c r="E69" s="103" t="s">
        <v>123</v>
      </c>
      <c r="F69" s="103" t="s">
        <v>528</v>
      </c>
      <c r="G69" s="103" t="s">
        <v>434</v>
      </c>
      <c r="H69" s="103" t="s">
        <v>498</v>
      </c>
      <c r="I69" s="103" t="s">
        <v>207</v>
      </c>
      <c r="J69" s="103" t="s">
        <v>535</v>
      </c>
      <c r="K69" s="104">
        <v>5.82</v>
      </c>
      <c r="L69" s="103" t="s">
        <v>102</v>
      </c>
      <c r="M69" s="105">
        <v>1.43E-2</v>
      </c>
      <c r="N69" s="105">
        <v>2.63E-2</v>
      </c>
      <c r="O69" s="104">
        <v>1945198.41</v>
      </c>
      <c r="P69" s="104">
        <v>100.69</v>
      </c>
      <c r="Q69" s="104">
        <v>37.226289999999999</v>
      </c>
      <c r="R69" s="104">
        <v>1995.846569029</v>
      </c>
      <c r="S69" s="105">
        <v>4.7999999999999996E-3</v>
      </c>
      <c r="T69" s="105">
        <f t="shared" si="0"/>
        <v>2.5238470276383019E-3</v>
      </c>
      <c r="U69" s="105">
        <f>R69/'סכום נכסי הקרן'!$C$42</f>
        <v>6.8458579787381371E-4</v>
      </c>
    </row>
    <row r="70" spans="2:21" s="100" customFormat="1">
      <c r="B70" s="103" t="s">
        <v>536</v>
      </c>
      <c r="C70" s="103" t="s">
        <v>537</v>
      </c>
      <c r="D70" s="103" t="s">
        <v>100</v>
      </c>
      <c r="E70" s="103" t="s">
        <v>123</v>
      </c>
      <c r="F70" s="103" t="s">
        <v>528</v>
      </c>
      <c r="G70" s="103" t="s">
        <v>434</v>
      </c>
      <c r="H70" s="103" t="s">
        <v>498</v>
      </c>
      <c r="I70" s="103" t="s">
        <v>207</v>
      </c>
      <c r="J70" s="103" t="s">
        <v>400</v>
      </c>
      <c r="K70" s="104">
        <v>3.86</v>
      </c>
      <c r="L70" s="103" t="s">
        <v>102</v>
      </c>
      <c r="M70" s="105">
        <v>2.35E-2</v>
      </c>
      <c r="N70" s="105">
        <v>2.18E-2</v>
      </c>
      <c r="O70" s="104">
        <v>1706915.18</v>
      </c>
      <c r="P70" s="104">
        <v>110.48</v>
      </c>
      <c r="Q70" s="104">
        <v>0</v>
      </c>
      <c r="R70" s="104">
        <v>1885.799890864</v>
      </c>
      <c r="S70" s="105">
        <v>2.3E-3</v>
      </c>
      <c r="T70" s="105">
        <f t="shared" si="0"/>
        <v>2.3846875421858062E-3</v>
      </c>
      <c r="U70" s="105">
        <f>R70/'סכום נכסי הקרן'!$C$42</f>
        <v>6.4683921246790185E-4</v>
      </c>
    </row>
    <row r="71" spans="2:21" s="100" customFormat="1">
      <c r="B71" s="103" t="s">
        <v>538</v>
      </c>
      <c r="C71" s="103" t="s">
        <v>539</v>
      </c>
      <c r="D71" s="103" t="s">
        <v>100</v>
      </c>
      <c r="E71" s="103" t="s">
        <v>123</v>
      </c>
      <c r="F71" s="103" t="s">
        <v>528</v>
      </c>
      <c r="G71" s="103" t="s">
        <v>434</v>
      </c>
      <c r="H71" s="103" t="s">
        <v>498</v>
      </c>
      <c r="I71" s="103" t="s">
        <v>207</v>
      </c>
      <c r="J71" s="103" t="s">
        <v>408</v>
      </c>
      <c r="K71" s="104">
        <v>0.41</v>
      </c>
      <c r="L71" s="103" t="s">
        <v>102</v>
      </c>
      <c r="M71" s="105">
        <v>5.8500000000000003E-2</v>
      </c>
      <c r="N71" s="105">
        <v>1.41E-2</v>
      </c>
      <c r="O71" s="104">
        <v>175282.54</v>
      </c>
      <c r="P71" s="104">
        <v>119.5</v>
      </c>
      <c r="Q71" s="104">
        <v>0</v>
      </c>
      <c r="R71" s="104">
        <v>209.46263529999999</v>
      </c>
      <c r="S71" s="105">
        <v>1.5E-3</v>
      </c>
      <c r="T71" s="105">
        <f t="shared" si="0"/>
        <v>2.6487589662785809E-4</v>
      </c>
      <c r="U71" s="105">
        <f>R71/'סכום נכסי הקרן'!$C$42</f>
        <v>7.1846777972199211E-5</v>
      </c>
    </row>
    <row r="72" spans="2:21" s="100" customFormat="1">
      <c r="B72" s="103" t="s">
        <v>540</v>
      </c>
      <c r="C72" s="103" t="s">
        <v>541</v>
      </c>
      <c r="D72" s="103" t="s">
        <v>100</v>
      </c>
      <c r="E72" s="103" t="s">
        <v>123</v>
      </c>
      <c r="F72" s="103" t="s">
        <v>528</v>
      </c>
      <c r="G72" s="103" t="s">
        <v>434</v>
      </c>
      <c r="H72" s="103" t="s">
        <v>498</v>
      </c>
      <c r="I72" s="103" t="s">
        <v>207</v>
      </c>
      <c r="J72" s="103" t="s">
        <v>394</v>
      </c>
      <c r="K72" s="104">
        <v>2.4300000000000002</v>
      </c>
      <c r="L72" s="103" t="s">
        <v>102</v>
      </c>
      <c r="M72" s="105">
        <v>1.7600000000000001E-2</v>
      </c>
      <c r="N72" s="105">
        <v>1.84E-2</v>
      </c>
      <c r="O72" s="104">
        <v>5007831.43</v>
      </c>
      <c r="P72" s="104">
        <v>109.32</v>
      </c>
      <c r="Q72" s="104">
        <v>113.38383</v>
      </c>
      <c r="R72" s="104">
        <v>5587.9451492759999</v>
      </c>
      <c r="S72" s="105">
        <v>3.7000000000000002E-3</v>
      </c>
      <c r="T72" s="105">
        <f t="shared" si="0"/>
        <v>7.066233935240529E-3</v>
      </c>
      <c r="U72" s="105">
        <f>R72/'סכום נכסי הקרן'!$C$42</f>
        <v>1.9166943731317621E-3</v>
      </c>
    </row>
    <row r="73" spans="2:21" s="100" customFormat="1">
      <c r="B73" s="103" t="s">
        <v>542</v>
      </c>
      <c r="C73" s="103" t="s">
        <v>543</v>
      </c>
      <c r="D73" s="103" t="s">
        <v>100</v>
      </c>
      <c r="E73" s="103" t="s">
        <v>123</v>
      </c>
      <c r="F73" s="103" t="s">
        <v>528</v>
      </c>
      <c r="G73" s="103" t="s">
        <v>434</v>
      </c>
      <c r="H73" s="103" t="s">
        <v>498</v>
      </c>
      <c r="I73" s="103" t="s">
        <v>207</v>
      </c>
      <c r="J73" s="103" t="s">
        <v>299</v>
      </c>
      <c r="K73" s="104">
        <v>5.1100000000000003</v>
      </c>
      <c r="L73" s="103" t="s">
        <v>102</v>
      </c>
      <c r="M73" s="105">
        <v>6.4999999999999997E-3</v>
      </c>
      <c r="N73" s="105">
        <v>2.3400000000000001E-2</v>
      </c>
      <c r="O73" s="104">
        <v>2975342.32</v>
      </c>
      <c r="P73" s="104">
        <v>98.81</v>
      </c>
      <c r="Q73" s="104">
        <v>44.570619999999998</v>
      </c>
      <c r="R73" s="104">
        <v>2984.506366392</v>
      </c>
      <c r="S73" s="105">
        <v>7.9000000000000008E-3</v>
      </c>
      <c r="T73" s="105">
        <f t="shared" si="0"/>
        <v>3.7740564022667564E-3</v>
      </c>
      <c r="U73" s="105">
        <f>R73/'סכום נכסי הקרן'!$C$42</f>
        <v>1.0237012723327513E-3</v>
      </c>
    </row>
    <row r="74" spans="2:21" s="100" customFormat="1">
      <c r="B74" s="103" t="s">
        <v>544</v>
      </c>
      <c r="C74" s="103" t="s">
        <v>545</v>
      </c>
      <c r="D74" s="103" t="s">
        <v>100</v>
      </c>
      <c r="E74" s="103" t="s">
        <v>123</v>
      </c>
      <c r="F74" s="103" t="s">
        <v>546</v>
      </c>
      <c r="G74" s="103" t="s">
        <v>434</v>
      </c>
      <c r="H74" s="103" t="s">
        <v>498</v>
      </c>
      <c r="I74" s="103" t="s">
        <v>207</v>
      </c>
      <c r="J74" s="103" t="s">
        <v>315</v>
      </c>
      <c r="K74" s="104">
        <v>2.87</v>
      </c>
      <c r="L74" s="103" t="s">
        <v>102</v>
      </c>
      <c r="M74" s="105">
        <v>1.6E-2</v>
      </c>
      <c r="N74" s="105">
        <v>1.9400000000000001E-2</v>
      </c>
      <c r="O74" s="104">
        <v>2452162.0299999998</v>
      </c>
      <c r="P74" s="104">
        <v>108.45</v>
      </c>
      <c r="Q74" s="104">
        <v>0</v>
      </c>
      <c r="R74" s="104">
        <v>2659.3697215349998</v>
      </c>
      <c r="S74" s="105">
        <v>6.3E-3</v>
      </c>
      <c r="T74" s="105">
        <f t="shared" si="0"/>
        <v>3.3629049803927504E-3</v>
      </c>
      <c r="U74" s="105">
        <f>R74/'סכום נכסי הקרן'!$C$42</f>
        <v>9.1217770489453209E-4</v>
      </c>
    </row>
    <row r="75" spans="2:21" s="100" customFormat="1">
      <c r="B75" s="103" t="s">
        <v>547</v>
      </c>
      <c r="C75" s="103" t="s">
        <v>548</v>
      </c>
      <c r="D75" s="103" t="s">
        <v>100</v>
      </c>
      <c r="E75" s="103" t="s">
        <v>123</v>
      </c>
      <c r="F75" s="103" t="s">
        <v>546</v>
      </c>
      <c r="G75" s="103" t="s">
        <v>434</v>
      </c>
      <c r="H75" s="103" t="s">
        <v>498</v>
      </c>
      <c r="I75" s="103" t="s">
        <v>207</v>
      </c>
      <c r="J75" s="103" t="s">
        <v>394</v>
      </c>
      <c r="K75" s="104">
        <v>3.71</v>
      </c>
      <c r="L75" s="103" t="s">
        <v>102</v>
      </c>
      <c r="M75" s="105">
        <v>1.4200000000000001E-2</v>
      </c>
      <c r="N75" s="105">
        <v>2.2599999999999999E-2</v>
      </c>
      <c r="O75" s="104">
        <v>2976196.12</v>
      </c>
      <c r="P75" s="104">
        <v>105.14</v>
      </c>
      <c r="Q75" s="104">
        <v>0</v>
      </c>
      <c r="R75" s="104">
        <v>3129.1726005679998</v>
      </c>
      <c r="S75" s="105">
        <v>3.0999999999999999E-3</v>
      </c>
      <c r="T75" s="105">
        <f t="shared" si="0"/>
        <v>3.9569940342423227E-3</v>
      </c>
      <c r="U75" s="105">
        <f>R75/'סכום נכסי הקרן'!$C$42</f>
        <v>1.0733225462751462E-3</v>
      </c>
    </row>
    <row r="76" spans="2:21" s="100" customFormat="1">
      <c r="B76" s="103" t="s">
        <v>549</v>
      </c>
      <c r="C76" s="103" t="s">
        <v>550</v>
      </c>
      <c r="D76" s="103" t="s">
        <v>100</v>
      </c>
      <c r="E76" s="103" t="s">
        <v>123</v>
      </c>
      <c r="F76" s="103" t="s">
        <v>551</v>
      </c>
      <c r="G76" s="103" t="s">
        <v>434</v>
      </c>
      <c r="H76" s="103" t="s">
        <v>498</v>
      </c>
      <c r="I76" s="103" t="s">
        <v>207</v>
      </c>
      <c r="J76" s="103" t="s">
        <v>552</v>
      </c>
      <c r="K76" s="104">
        <v>4.8</v>
      </c>
      <c r="L76" s="103" t="s">
        <v>102</v>
      </c>
      <c r="M76" s="105">
        <v>3.5000000000000003E-2</v>
      </c>
      <c r="N76" s="105">
        <v>2.4199999999999999E-2</v>
      </c>
      <c r="O76" s="104">
        <v>6152519.5800000001</v>
      </c>
      <c r="P76" s="104">
        <v>116.43</v>
      </c>
      <c r="Q76" s="104">
        <v>0</v>
      </c>
      <c r="R76" s="104">
        <v>7163.3785469940003</v>
      </c>
      <c r="S76" s="105">
        <v>6.7999999999999996E-3</v>
      </c>
      <c r="T76" s="105">
        <f t="shared" ref="T76:T139" si="1">R76/$R$11</f>
        <v>9.058447645339059E-3</v>
      </c>
      <c r="U76" s="105">
        <f>R76/'סכום נכסי הקרן'!$C$42</f>
        <v>2.457076257345708E-3</v>
      </c>
    </row>
    <row r="77" spans="2:21" s="100" customFormat="1">
      <c r="B77" s="103" t="s">
        <v>553</v>
      </c>
      <c r="C77" s="103" t="s">
        <v>554</v>
      </c>
      <c r="D77" s="103" t="s">
        <v>100</v>
      </c>
      <c r="E77" s="103" t="s">
        <v>123</v>
      </c>
      <c r="F77" s="103" t="s">
        <v>551</v>
      </c>
      <c r="G77" s="103" t="s">
        <v>434</v>
      </c>
      <c r="H77" s="103" t="s">
        <v>498</v>
      </c>
      <c r="I77" s="103" t="s">
        <v>207</v>
      </c>
      <c r="J77" s="103" t="s">
        <v>555</v>
      </c>
      <c r="K77" s="104">
        <v>6.84</v>
      </c>
      <c r="L77" s="103" t="s">
        <v>102</v>
      </c>
      <c r="M77" s="105">
        <v>2.5000000000000001E-2</v>
      </c>
      <c r="N77" s="105">
        <v>2.5499999999999998E-2</v>
      </c>
      <c r="O77" s="104">
        <v>544080</v>
      </c>
      <c r="P77" s="104">
        <v>108.6</v>
      </c>
      <c r="Q77" s="104">
        <v>0</v>
      </c>
      <c r="R77" s="104">
        <v>590.87088000000006</v>
      </c>
      <c r="S77" s="105">
        <v>1.5E-3</v>
      </c>
      <c r="T77" s="105">
        <f t="shared" si="1"/>
        <v>7.4718554890296251E-4</v>
      </c>
      <c r="U77" s="105">
        <f>R77/'סכום נכסי הקרן'!$C$42</f>
        <v>2.0267179807413591E-4</v>
      </c>
    </row>
    <row r="78" spans="2:21" s="100" customFormat="1">
      <c r="B78" s="103" t="s">
        <v>556</v>
      </c>
      <c r="C78" s="103" t="s">
        <v>557</v>
      </c>
      <c r="D78" s="103" t="s">
        <v>100</v>
      </c>
      <c r="E78" s="103" t="s">
        <v>123</v>
      </c>
      <c r="F78" s="103" t="s">
        <v>551</v>
      </c>
      <c r="G78" s="103" t="s">
        <v>434</v>
      </c>
      <c r="H78" s="103" t="s">
        <v>498</v>
      </c>
      <c r="I78" s="103" t="s">
        <v>207</v>
      </c>
      <c r="J78" s="103" t="s">
        <v>558</v>
      </c>
      <c r="K78" s="104">
        <v>1.19</v>
      </c>
      <c r="L78" s="103" t="s">
        <v>102</v>
      </c>
      <c r="M78" s="105">
        <v>0.04</v>
      </c>
      <c r="N78" s="105">
        <v>1.5100000000000001E-2</v>
      </c>
      <c r="O78" s="104">
        <v>754360.16</v>
      </c>
      <c r="P78" s="104">
        <v>112.02</v>
      </c>
      <c r="Q78" s="104">
        <v>0</v>
      </c>
      <c r="R78" s="104">
        <v>845.03425123199997</v>
      </c>
      <c r="S78" s="105">
        <v>4.5999999999999999E-3</v>
      </c>
      <c r="T78" s="105">
        <f t="shared" si="1"/>
        <v>1.0685877443284829E-3</v>
      </c>
      <c r="U78" s="105">
        <f>R78/'סכום נכסי הקרן'!$C$42</f>
        <v>2.8985116195169499E-4</v>
      </c>
    </row>
    <row r="79" spans="2:21" s="100" customFormat="1">
      <c r="B79" s="103" t="s">
        <v>559</v>
      </c>
      <c r="C79" s="103" t="s">
        <v>560</v>
      </c>
      <c r="D79" s="103" t="s">
        <v>100</v>
      </c>
      <c r="E79" s="103" t="s">
        <v>123</v>
      </c>
      <c r="F79" s="103" t="s">
        <v>561</v>
      </c>
      <c r="G79" s="103" t="s">
        <v>423</v>
      </c>
      <c r="H79" s="103" t="s">
        <v>498</v>
      </c>
      <c r="I79" s="103" t="s">
        <v>207</v>
      </c>
      <c r="J79" s="103" t="s">
        <v>562</v>
      </c>
      <c r="K79" s="104">
        <v>1.81</v>
      </c>
      <c r="L79" s="103" t="s">
        <v>102</v>
      </c>
      <c r="M79" s="105">
        <v>1.7999999999999999E-2</v>
      </c>
      <c r="N79" s="105">
        <v>1.7899999999999999E-2</v>
      </c>
      <c r="O79" s="104">
        <v>4595227.43</v>
      </c>
      <c r="P79" s="104">
        <v>108.44</v>
      </c>
      <c r="Q79" s="104">
        <v>0</v>
      </c>
      <c r="R79" s="104">
        <v>4983.0646250919999</v>
      </c>
      <c r="S79" s="105">
        <v>4.0000000000000001E-3</v>
      </c>
      <c r="T79" s="105">
        <f t="shared" si="1"/>
        <v>6.3013324960578543E-3</v>
      </c>
      <c r="U79" s="105">
        <f>R79/'סכום נכסי הקרן'!$C$42</f>
        <v>1.7092171939274033E-3</v>
      </c>
    </row>
    <row r="80" spans="2:21" s="100" customFormat="1">
      <c r="B80" s="103" t="s">
        <v>563</v>
      </c>
      <c r="C80" s="103" t="s">
        <v>564</v>
      </c>
      <c r="D80" s="103" t="s">
        <v>100</v>
      </c>
      <c r="E80" s="103" t="s">
        <v>123</v>
      </c>
      <c r="F80" s="103" t="s">
        <v>565</v>
      </c>
      <c r="G80" s="103" t="s">
        <v>434</v>
      </c>
      <c r="H80" s="103" t="s">
        <v>566</v>
      </c>
      <c r="I80" s="103" t="s">
        <v>207</v>
      </c>
      <c r="J80" s="103" t="s">
        <v>567</v>
      </c>
      <c r="K80" s="104">
        <v>0.15</v>
      </c>
      <c r="L80" s="103" t="s">
        <v>102</v>
      </c>
      <c r="M80" s="105">
        <v>4.4499999999999998E-2</v>
      </c>
      <c r="N80" s="105">
        <v>1.9400000000000001E-2</v>
      </c>
      <c r="O80" s="104">
        <v>393202</v>
      </c>
      <c r="P80" s="104">
        <v>115.95</v>
      </c>
      <c r="Q80" s="104">
        <v>0</v>
      </c>
      <c r="R80" s="104">
        <v>455.91771899999998</v>
      </c>
      <c r="S80" s="105">
        <v>1.9E-3</v>
      </c>
      <c r="T80" s="105">
        <f t="shared" si="1"/>
        <v>5.7653057995615147E-4</v>
      </c>
      <c r="U80" s="105">
        <f>R80/'סכום נכסי הקרן'!$C$42</f>
        <v>1.5638215896438936E-4</v>
      </c>
    </row>
    <row r="81" spans="2:21" s="100" customFormat="1">
      <c r="B81" s="103" t="s">
        <v>568</v>
      </c>
      <c r="C81" s="103" t="s">
        <v>569</v>
      </c>
      <c r="D81" s="103" t="s">
        <v>100</v>
      </c>
      <c r="E81" s="103" t="s">
        <v>123</v>
      </c>
      <c r="F81" s="103" t="s">
        <v>570</v>
      </c>
      <c r="G81" s="103" t="s">
        <v>132</v>
      </c>
      <c r="H81" s="103" t="s">
        <v>566</v>
      </c>
      <c r="I81" s="103" t="s">
        <v>207</v>
      </c>
      <c r="J81" s="103" t="s">
        <v>571</v>
      </c>
      <c r="K81" s="104">
        <v>5.17</v>
      </c>
      <c r="L81" s="103" t="s">
        <v>102</v>
      </c>
      <c r="M81" s="105">
        <v>1.7000000000000001E-2</v>
      </c>
      <c r="N81" s="105">
        <v>2.06E-2</v>
      </c>
      <c r="O81" s="104">
        <v>3269014</v>
      </c>
      <c r="P81" s="104">
        <v>104.49</v>
      </c>
      <c r="Q81" s="104">
        <v>0</v>
      </c>
      <c r="R81" s="104">
        <v>3415.7927285999999</v>
      </c>
      <c r="S81" s="105">
        <v>2.5999999999999999E-3</v>
      </c>
      <c r="T81" s="105">
        <f t="shared" si="1"/>
        <v>4.3194394092627118E-3</v>
      </c>
      <c r="U81" s="105">
        <f>R81/'סכום נכסי הקרן'!$C$42</f>
        <v>1.1716347472630921E-3</v>
      </c>
    </row>
    <row r="82" spans="2:21" s="100" customFormat="1">
      <c r="B82" s="103" t="s">
        <v>572</v>
      </c>
      <c r="C82" s="103" t="s">
        <v>573</v>
      </c>
      <c r="D82" s="103" t="s">
        <v>100</v>
      </c>
      <c r="E82" s="103" t="s">
        <v>123</v>
      </c>
      <c r="F82" s="103" t="s">
        <v>574</v>
      </c>
      <c r="G82" s="103" t="s">
        <v>575</v>
      </c>
      <c r="H82" s="103" t="s">
        <v>566</v>
      </c>
      <c r="I82" s="103" t="s">
        <v>207</v>
      </c>
      <c r="J82" s="103" t="s">
        <v>576</v>
      </c>
      <c r="K82" s="104">
        <v>0.36</v>
      </c>
      <c r="L82" s="103" t="s">
        <v>102</v>
      </c>
      <c r="M82" s="105">
        <v>2.6499999999999999E-2</v>
      </c>
      <c r="N82" s="105">
        <v>6.9999999999999999E-4</v>
      </c>
      <c r="O82" s="104">
        <v>234715.99</v>
      </c>
      <c r="P82" s="104">
        <v>109.41</v>
      </c>
      <c r="Q82" s="104">
        <v>0</v>
      </c>
      <c r="R82" s="104">
        <v>256.80276465899999</v>
      </c>
      <c r="S82" s="105">
        <v>2.0999999999999999E-3</v>
      </c>
      <c r="T82" s="105">
        <f t="shared" si="1"/>
        <v>3.2473983939017807E-4</v>
      </c>
      <c r="U82" s="105">
        <f>R82/'סכום נכסי הקרן'!$C$42</f>
        <v>8.8084689609088006E-5</v>
      </c>
    </row>
    <row r="83" spans="2:21" s="100" customFormat="1">
      <c r="B83" s="103" t="s">
        <v>577</v>
      </c>
      <c r="C83" s="103" t="s">
        <v>578</v>
      </c>
      <c r="D83" s="103" t="s">
        <v>100</v>
      </c>
      <c r="E83" s="103" t="s">
        <v>123</v>
      </c>
      <c r="F83" s="103" t="s">
        <v>574</v>
      </c>
      <c r="G83" s="103" t="s">
        <v>575</v>
      </c>
      <c r="H83" s="103" t="s">
        <v>566</v>
      </c>
      <c r="I83" s="103" t="s">
        <v>207</v>
      </c>
      <c r="J83" s="103" t="s">
        <v>571</v>
      </c>
      <c r="K83" s="104">
        <v>2.2999999999999998</v>
      </c>
      <c r="L83" s="103" t="s">
        <v>102</v>
      </c>
      <c r="M83" s="105">
        <v>1.0500000000000001E-2</v>
      </c>
      <c r="N83" s="105">
        <v>2.1999999999999999E-2</v>
      </c>
      <c r="O83" s="104">
        <v>3104893.39</v>
      </c>
      <c r="P83" s="104">
        <v>104.38</v>
      </c>
      <c r="Q83" s="104">
        <v>0</v>
      </c>
      <c r="R83" s="104">
        <v>3240.8877204820001</v>
      </c>
      <c r="S83" s="105">
        <v>8.9999999999999993E-3</v>
      </c>
      <c r="T83" s="105">
        <f t="shared" si="1"/>
        <v>4.0982633470805227E-3</v>
      </c>
      <c r="U83" s="105">
        <f>R83/'סכום נכסי הקרן'!$C$42</f>
        <v>1.1116414159155626E-3</v>
      </c>
    </row>
    <row r="84" spans="2:21" s="100" customFormat="1">
      <c r="B84" s="103" t="s">
        <v>579</v>
      </c>
      <c r="C84" s="103" t="s">
        <v>580</v>
      </c>
      <c r="D84" s="103" t="s">
        <v>100</v>
      </c>
      <c r="E84" s="103" t="s">
        <v>123</v>
      </c>
      <c r="F84" s="103" t="s">
        <v>581</v>
      </c>
      <c r="G84" s="103" t="s">
        <v>368</v>
      </c>
      <c r="H84" s="103" t="s">
        <v>566</v>
      </c>
      <c r="I84" s="103" t="s">
        <v>207</v>
      </c>
      <c r="J84" s="103" t="s">
        <v>582</v>
      </c>
      <c r="K84" s="104">
        <v>4.6900000000000004</v>
      </c>
      <c r="L84" s="103" t="s">
        <v>102</v>
      </c>
      <c r="M84" s="105">
        <v>2E-3</v>
      </c>
      <c r="N84" s="105">
        <v>1.9699999999999999E-2</v>
      </c>
      <c r="O84" s="104">
        <v>1975960</v>
      </c>
      <c r="P84" s="104">
        <v>96.9</v>
      </c>
      <c r="Q84" s="104">
        <v>0</v>
      </c>
      <c r="R84" s="104">
        <v>1914.70524</v>
      </c>
      <c r="S84" s="105">
        <v>4.4000000000000003E-3</v>
      </c>
      <c r="T84" s="105">
        <f t="shared" si="1"/>
        <v>2.4212397905558967E-3</v>
      </c>
      <c r="U84" s="105">
        <f>R84/'סכום נכסי הקרן'!$C$42</f>
        <v>6.5675389819984007E-4</v>
      </c>
    </row>
    <row r="85" spans="2:21" s="100" customFormat="1">
      <c r="B85" s="103" t="s">
        <v>583</v>
      </c>
      <c r="C85" s="103" t="s">
        <v>584</v>
      </c>
      <c r="D85" s="103" t="s">
        <v>100</v>
      </c>
      <c r="E85" s="103" t="s">
        <v>123</v>
      </c>
      <c r="F85" s="103" t="s">
        <v>581</v>
      </c>
      <c r="G85" s="103" t="s">
        <v>368</v>
      </c>
      <c r="H85" s="103" t="s">
        <v>566</v>
      </c>
      <c r="I85" s="103" t="s">
        <v>207</v>
      </c>
      <c r="J85" s="103" t="s">
        <v>585</v>
      </c>
      <c r="K85" s="104">
        <v>0.91</v>
      </c>
      <c r="L85" s="103" t="s">
        <v>102</v>
      </c>
      <c r="M85" s="105">
        <v>6.7999999999999996E-3</v>
      </c>
      <c r="N85" s="105">
        <v>1.7500000000000002E-2</v>
      </c>
      <c r="O85" s="104">
        <v>3514471.51</v>
      </c>
      <c r="P85" s="104">
        <v>107.84</v>
      </c>
      <c r="Q85" s="104">
        <v>0</v>
      </c>
      <c r="R85" s="104">
        <v>3790.0060763840002</v>
      </c>
      <c r="S85" s="105">
        <v>7.7999999999999996E-3</v>
      </c>
      <c r="T85" s="105">
        <f t="shared" si="1"/>
        <v>4.7926507573508139E-3</v>
      </c>
      <c r="U85" s="105">
        <f>R85/'סכום נכסי הקרן'!$C$42</f>
        <v>1.2999918801424874E-3</v>
      </c>
    </row>
    <row r="86" spans="2:21" s="100" customFormat="1">
      <c r="B86" s="103" t="s">
        <v>586</v>
      </c>
      <c r="C86" s="103" t="s">
        <v>587</v>
      </c>
      <c r="D86" s="103" t="s">
        <v>100</v>
      </c>
      <c r="E86" s="103" t="s">
        <v>123</v>
      </c>
      <c r="F86" s="103" t="s">
        <v>588</v>
      </c>
      <c r="G86" s="103" t="s">
        <v>434</v>
      </c>
      <c r="H86" s="103" t="s">
        <v>566</v>
      </c>
      <c r="I86" s="103" t="s">
        <v>207</v>
      </c>
      <c r="J86" s="103" t="s">
        <v>589</v>
      </c>
      <c r="K86" s="104">
        <v>2.96</v>
      </c>
      <c r="L86" s="103" t="s">
        <v>102</v>
      </c>
      <c r="M86" s="105">
        <v>1.4E-2</v>
      </c>
      <c r="N86" s="105">
        <v>2.5700000000000001E-2</v>
      </c>
      <c r="O86" s="104">
        <v>4026454</v>
      </c>
      <c r="P86" s="104">
        <v>106.48</v>
      </c>
      <c r="Q86" s="104">
        <v>0</v>
      </c>
      <c r="R86" s="104">
        <v>4287.3682191999997</v>
      </c>
      <c r="S86" s="105">
        <v>4.4999999999999997E-3</v>
      </c>
      <c r="T86" s="105">
        <f t="shared" si="1"/>
        <v>5.4215898678440008E-3</v>
      </c>
      <c r="U86" s="105">
        <f>R86/'סכום נכסי הקרן'!$C$42</f>
        <v>1.4705896929480937E-3</v>
      </c>
    </row>
    <row r="87" spans="2:21" s="100" customFormat="1">
      <c r="B87" s="103" t="s">
        <v>590</v>
      </c>
      <c r="C87" s="103" t="s">
        <v>591</v>
      </c>
      <c r="D87" s="103" t="s">
        <v>100</v>
      </c>
      <c r="E87" s="103" t="s">
        <v>123</v>
      </c>
      <c r="F87" s="103" t="s">
        <v>592</v>
      </c>
      <c r="G87" s="103" t="s">
        <v>434</v>
      </c>
      <c r="H87" s="103" t="s">
        <v>593</v>
      </c>
      <c r="I87" s="103" t="s">
        <v>150</v>
      </c>
      <c r="J87" s="103" t="s">
        <v>520</v>
      </c>
      <c r="K87" s="104">
        <v>1.01</v>
      </c>
      <c r="L87" s="103" t="s">
        <v>102</v>
      </c>
      <c r="M87" s="105">
        <v>2.75E-2</v>
      </c>
      <c r="N87" s="105">
        <v>1.9599999999999999E-2</v>
      </c>
      <c r="O87" s="104">
        <v>2751955.11</v>
      </c>
      <c r="P87" s="104">
        <v>111.21</v>
      </c>
      <c r="Q87" s="104">
        <v>1480.37021</v>
      </c>
      <c r="R87" s="104">
        <v>4540.8194878309996</v>
      </c>
      <c r="S87" s="105">
        <v>6.6E-3</v>
      </c>
      <c r="T87" s="105">
        <f t="shared" si="1"/>
        <v>5.7420915741934588E-3</v>
      </c>
      <c r="U87" s="105">
        <f>R87/'סכום נכסי הקרן'!$C$42</f>
        <v>1.5575248019140586E-3</v>
      </c>
    </row>
    <row r="88" spans="2:21" s="100" customFormat="1">
      <c r="B88" s="103" t="s">
        <v>594</v>
      </c>
      <c r="C88" s="103" t="s">
        <v>595</v>
      </c>
      <c r="D88" s="103" t="s">
        <v>100</v>
      </c>
      <c r="E88" s="103" t="s">
        <v>123</v>
      </c>
      <c r="F88" s="103" t="s">
        <v>592</v>
      </c>
      <c r="G88" s="103" t="s">
        <v>434</v>
      </c>
      <c r="H88" s="103" t="s">
        <v>593</v>
      </c>
      <c r="I88" s="103" t="s">
        <v>150</v>
      </c>
      <c r="J88" s="103" t="s">
        <v>596</v>
      </c>
      <c r="K88" s="104">
        <v>4.55</v>
      </c>
      <c r="L88" s="103" t="s">
        <v>102</v>
      </c>
      <c r="M88" s="105">
        <v>1.9599999999999999E-2</v>
      </c>
      <c r="N88" s="105">
        <v>2.52E-2</v>
      </c>
      <c r="O88" s="104">
        <v>7396353.9400000004</v>
      </c>
      <c r="P88" s="104">
        <v>106.25</v>
      </c>
      <c r="Q88" s="104">
        <v>0</v>
      </c>
      <c r="R88" s="104">
        <v>7858.62606125</v>
      </c>
      <c r="S88" s="105">
        <v>7.0000000000000001E-3</v>
      </c>
      <c r="T88" s="105">
        <f t="shared" si="1"/>
        <v>9.9376226278035679E-3</v>
      </c>
      <c r="U88" s="105">
        <f>R88/'סכום נכסי הקרן'!$C$42</f>
        <v>2.695549786149221E-3</v>
      </c>
    </row>
    <row r="89" spans="2:21" s="100" customFormat="1">
      <c r="B89" s="103" t="s">
        <v>597</v>
      </c>
      <c r="C89" s="103" t="s">
        <v>598</v>
      </c>
      <c r="D89" s="103" t="s">
        <v>100</v>
      </c>
      <c r="E89" s="103" t="s">
        <v>123</v>
      </c>
      <c r="F89" s="103" t="s">
        <v>592</v>
      </c>
      <c r="G89" s="103" t="s">
        <v>434</v>
      </c>
      <c r="H89" s="103" t="s">
        <v>593</v>
      </c>
      <c r="I89" s="103" t="s">
        <v>150</v>
      </c>
      <c r="J89" s="103" t="s">
        <v>520</v>
      </c>
      <c r="K89" s="104">
        <v>6.12</v>
      </c>
      <c r="L89" s="103" t="s">
        <v>102</v>
      </c>
      <c r="M89" s="105">
        <v>1.5800000000000002E-2</v>
      </c>
      <c r="N89" s="105">
        <v>2.7400000000000001E-2</v>
      </c>
      <c r="O89" s="104">
        <v>5779899.5999999996</v>
      </c>
      <c r="P89" s="104">
        <v>101</v>
      </c>
      <c r="Q89" s="104">
        <v>0</v>
      </c>
      <c r="R89" s="104">
        <v>5837.6985960000002</v>
      </c>
      <c r="S89" s="105">
        <v>5.7999999999999996E-3</v>
      </c>
      <c r="T89" s="105">
        <f t="shared" si="1"/>
        <v>7.382059562289333E-3</v>
      </c>
      <c r="U89" s="105">
        <f>R89/'סכום נכסי הקרן'!$C$42</f>
        <v>2.0023611098691791E-3</v>
      </c>
    </row>
    <row r="90" spans="2:21" s="100" customFormat="1">
      <c r="B90" s="103" t="s">
        <v>599</v>
      </c>
      <c r="C90" s="103">
        <v>11847790</v>
      </c>
      <c r="D90" s="103" t="s">
        <v>100</v>
      </c>
      <c r="E90" s="103" t="s">
        <v>123</v>
      </c>
      <c r="F90" s="103" t="s">
        <v>600</v>
      </c>
      <c r="G90" s="103" t="s">
        <v>423</v>
      </c>
      <c r="H90" s="103" t="s">
        <v>601</v>
      </c>
      <c r="I90" s="103" t="s">
        <v>207</v>
      </c>
      <c r="J90" s="103" t="s">
        <v>602</v>
      </c>
      <c r="K90" s="104">
        <v>2.92</v>
      </c>
      <c r="L90" s="103" t="s">
        <v>102</v>
      </c>
      <c r="M90" s="105">
        <v>0.01</v>
      </c>
      <c r="N90" s="105">
        <v>3.15E-2</v>
      </c>
      <c r="O90" s="104">
        <v>2835000</v>
      </c>
      <c r="P90" s="104">
        <f>R90*1000/O90*100</f>
        <v>98.789147413768177</v>
      </c>
      <c r="Q90" s="104">
        <v>24.981780000000001</v>
      </c>
      <c r="R90" s="104">
        <f>2816.03928-15.3669508196722</f>
        <v>2800.6723291803278</v>
      </c>
      <c r="S90" s="105">
        <v>6.1000000000000004E-3</v>
      </c>
      <c r="T90" s="105">
        <f t="shared" si="1"/>
        <v>3.5415891397050088E-3</v>
      </c>
      <c r="U90" s="105">
        <f>R90/'סכום נכסי הקרן'!$C$42</f>
        <v>9.6064523736802746E-4</v>
      </c>
    </row>
    <row r="91" spans="2:21" s="100" customFormat="1">
      <c r="B91" s="103" t="s">
        <v>603</v>
      </c>
      <c r="C91" s="103" t="s">
        <v>604</v>
      </c>
      <c r="D91" s="103" t="s">
        <v>100</v>
      </c>
      <c r="E91" s="103" t="s">
        <v>123</v>
      </c>
      <c r="F91" s="103" t="s">
        <v>605</v>
      </c>
      <c r="G91" s="103" t="s">
        <v>606</v>
      </c>
      <c r="H91" s="103" t="s">
        <v>601</v>
      </c>
      <c r="I91" s="103" t="s">
        <v>207</v>
      </c>
      <c r="J91" s="103" t="s">
        <v>529</v>
      </c>
      <c r="K91" s="104">
        <v>4.22</v>
      </c>
      <c r="L91" s="103" t="s">
        <v>102</v>
      </c>
      <c r="M91" s="105">
        <v>1E-3</v>
      </c>
      <c r="N91" s="105">
        <v>4.5999999999999999E-2</v>
      </c>
      <c r="O91" s="104">
        <v>5063070</v>
      </c>
      <c r="P91" s="104">
        <v>86.94</v>
      </c>
      <c r="Q91" s="104">
        <v>2.6573799999999999</v>
      </c>
      <c r="R91" s="104">
        <v>4404.4904379999998</v>
      </c>
      <c r="S91" s="105">
        <v>7.1999999999999998E-3</v>
      </c>
      <c r="T91" s="105">
        <f t="shared" si="1"/>
        <v>5.569696725543285E-3</v>
      </c>
      <c r="U91" s="105">
        <f>R91/'סכום נכסי הקרן'!$C$42</f>
        <v>1.5107632257487429E-3</v>
      </c>
    </row>
    <row r="92" spans="2:21" s="100" customFormat="1">
      <c r="B92" s="103" t="s">
        <v>607</v>
      </c>
      <c r="C92" s="103" t="s">
        <v>608</v>
      </c>
      <c r="D92" s="103" t="s">
        <v>100</v>
      </c>
      <c r="E92" s="103" t="s">
        <v>123</v>
      </c>
      <c r="F92" s="103" t="s">
        <v>609</v>
      </c>
      <c r="G92" s="103" t="s">
        <v>434</v>
      </c>
      <c r="H92" s="103" t="s">
        <v>601</v>
      </c>
      <c r="I92" s="103" t="s">
        <v>207</v>
      </c>
      <c r="J92" s="103" t="s">
        <v>610</v>
      </c>
      <c r="K92" s="104">
        <v>5.18</v>
      </c>
      <c r="L92" s="103" t="s">
        <v>102</v>
      </c>
      <c r="M92" s="105">
        <v>1.5299999999999999E-2</v>
      </c>
      <c r="N92" s="105">
        <v>2.5999999999999999E-2</v>
      </c>
      <c r="O92" s="104">
        <v>380291.16</v>
      </c>
      <c r="P92" s="104">
        <v>102.24</v>
      </c>
      <c r="Q92" s="104">
        <v>11.90606</v>
      </c>
      <c r="R92" s="104">
        <v>400.71574198399998</v>
      </c>
      <c r="S92" s="105">
        <v>8.9999999999999998E-4</v>
      </c>
      <c r="T92" s="105">
        <f t="shared" si="1"/>
        <v>5.0672494069833483E-4</v>
      </c>
      <c r="U92" s="105">
        <f>R92/'סכום נכסי הקרן'!$C$42</f>
        <v>1.3744759251718206E-4</v>
      </c>
    </row>
    <row r="93" spans="2:21" s="100" customFormat="1">
      <c r="B93" s="103" t="s">
        <v>611</v>
      </c>
      <c r="C93" s="103" t="s">
        <v>612</v>
      </c>
      <c r="D93" s="103" t="s">
        <v>100</v>
      </c>
      <c r="E93" s="103" t="s">
        <v>123</v>
      </c>
      <c r="F93" s="103" t="s">
        <v>613</v>
      </c>
      <c r="G93" s="103" t="s">
        <v>434</v>
      </c>
      <c r="H93" s="103" t="s">
        <v>614</v>
      </c>
      <c r="I93" s="103" t="s">
        <v>150</v>
      </c>
      <c r="J93" s="103" t="s">
        <v>615</v>
      </c>
      <c r="K93" s="104">
        <v>2.5</v>
      </c>
      <c r="L93" s="103" t="s">
        <v>102</v>
      </c>
      <c r="M93" s="105">
        <v>2.5000000000000001E-2</v>
      </c>
      <c r="N93" s="105">
        <v>2.8299999999999999E-2</v>
      </c>
      <c r="O93" s="104">
        <v>3286595.94</v>
      </c>
      <c r="P93" s="104">
        <v>109.5</v>
      </c>
      <c r="Q93" s="104">
        <v>304.15145000000001</v>
      </c>
      <c r="R93" s="104">
        <v>3902.9740043000002</v>
      </c>
      <c r="S93" s="105">
        <v>9.1999999999999998E-3</v>
      </c>
      <c r="T93" s="105">
        <f t="shared" si="1"/>
        <v>4.9355043080763919E-3</v>
      </c>
      <c r="U93" s="105">
        <f>R93/'סכום נכסי הקרן'!$C$42</f>
        <v>1.3387404694712511E-3</v>
      </c>
    </row>
    <row r="94" spans="2:21" s="100" customFormat="1">
      <c r="B94" s="103" t="s">
        <v>616</v>
      </c>
      <c r="C94" s="103" t="s">
        <v>617</v>
      </c>
      <c r="D94" s="103" t="s">
        <v>100</v>
      </c>
      <c r="E94" s="103" t="s">
        <v>123</v>
      </c>
      <c r="F94" s="103" t="s">
        <v>613</v>
      </c>
      <c r="G94" s="103" t="s">
        <v>434</v>
      </c>
      <c r="H94" s="103" t="s">
        <v>614</v>
      </c>
      <c r="I94" s="103" t="s">
        <v>150</v>
      </c>
      <c r="J94" s="103" t="s">
        <v>299</v>
      </c>
      <c r="K94" s="104">
        <v>7.5</v>
      </c>
      <c r="L94" s="103" t="s">
        <v>102</v>
      </c>
      <c r="M94" s="105">
        <v>3.8999999999999998E-3</v>
      </c>
      <c r="N94" s="105">
        <v>3.8300000000000001E-2</v>
      </c>
      <c r="O94" s="104">
        <v>816085.44</v>
      </c>
      <c r="P94" s="104">
        <v>80.83</v>
      </c>
      <c r="Q94" s="104">
        <v>56.622509999999998</v>
      </c>
      <c r="R94" s="104">
        <v>716.26437115199997</v>
      </c>
      <c r="S94" s="105">
        <v>3.5000000000000001E-3</v>
      </c>
      <c r="T94" s="105">
        <f t="shared" si="1"/>
        <v>9.0575184094169995E-4</v>
      </c>
      <c r="U94" s="105">
        <f>R94/'סכום נכסי הקרן'!$C$42</f>
        <v>2.4568242049399368E-4</v>
      </c>
    </row>
    <row r="95" spans="2:21" s="100" customFormat="1">
      <c r="B95" s="103" t="s">
        <v>618</v>
      </c>
      <c r="C95" s="103" t="s">
        <v>619</v>
      </c>
      <c r="D95" s="103" t="s">
        <v>100</v>
      </c>
      <c r="E95" s="103" t="s">
        <v>123</v>
      </c>
      <c r="F95" s="103" t="s">
        <v>613</v>
      </c>
      <c r="G95" s="103" t="s">
        <v>434</v>
      </c>
      <c r="H95" s="103" t="s">
        <v>614</v>
      </c>
      <c r="I95" s="103" t="s">
        <v>150</v>
      </c>
      <c r="J95" s="103" t="s">
        <v>620</v>
      </c>
      <c r="K95" s="104">
        <v>5.72</v>
      </c>
      <c r="L95" s="103" t="s">
        <v>102</v>
      </c>
      <c r="M95" s="105">
        <v>1.9E-2</v>
      </c>
      <c r="N95" s="105">
        <v>3.3599999999999998E-2</v>
      </c>
      <c r="O95" s="104">
        <v>1803807.99</v>
      </c>
      <c r="P95" s="104">
        <v>99.89</v>
      </c>
      <c r="Q95" s="104">
        <v>189.31652</v>
      </c>
      <c r="R95" s="104">
        <v>1991.1403212109999</v>
      </c>
      <c r="S95" s="105">
        <v>6.0000000000000001E-3</v>
      </c>
      <c r="T95" s="105">
        <f t="shared" si="1"/>
        <v>2.5178957437314593E-3</v>
      </c>
      <c r="U95" s="105">
        <f>R95/'סכום נכסי הקרן'!$C$42</f>
        <v>6.8297153029058715E-4</v>
      </c>
    </row>
    <row r="96" spans="2:21" s="100" customFormat="1">
      <c r="B96" s="103" t="s">
        <v>621</v>
      </c>
      <c r="C96" s="103" t="s">
        <v>622</v>
      </c>
      <c r="D96" s="103" t="s">
        <v>100</v>
      </c>
      <c r="E96" s="103" t="s">
        <v>123</v>
      </c>
      <c r="F96" s="103" t="s">
        <v>623</v>
      </c>
      <c r="G96" s="103" t="s">
        <v>606</v>
      </c>
      <c r="H96" s="103" t="s">
        <v>601</v>
      </c>
      <c r="I96" s="103" t="s">
        <v>207</v>
      </c>
      <c r="J96" s="103" t="s">
        <v>624</v>
      </c>
      <c r="K96" s="104">
        <v>4.82</v>
      </c>
      <c r="L96" s="103" t="s">
        <v>102</v>
      </c>
      <c r="M96" s="105">
        <v>7.4999999999999997E-3</v>
      </c>
      <c r="N96" s="105">
        <v>3.3500000000000002E-2</v>
      </c>
      <c r="O96" s="104">
        <v>1702000</v>
      </c>
      <c r="P96" s="104">
        <v>93.84</v>
      </c>
      <c r="Q96" s="104">
        <v>6.7857399999999997</v>
      </c>
      <c r="R96" s="104">
        <v>1603.94254</v>
      </c>
      <c r="S96" s="105">
        <v>3.2000000000000002E-3</v>
      </c>
      <c r="T96" s="105">
        <f t="shared" si="1"/>
        <v>2.0282649352405245E-3</v>
      </c>
      <c r="U96" s="105">
        <f>R96/'סכום נכסי הקרן'!$C$42</f>
        <v>5.5016066892549632E-4</v>
      </c>
    </row>
    <row r="97" spans="2:24" s="100" customFormat="1">
      <c r="B97" s="103" t="s">
        <v>625</v>
      </c>
      <c r="C97" s="103" t="s">
        <v>626</v>
      </c>
      <c r="D97" s="103" t="s">
        <v>100</v>
      </c>
      <c r="E97" s="103" t="s">
        <v>123</v>
      </c>
      <c r="F97" s="103" t="s">
        <v>623</v>
      </c>
      <c r="G97" s="103" t="s">
        <v>606</v>
      </c>
      <c r="H97" s="103" t="s">
        <v>601</v>
      </c>
      <c r="I97" s="103" t="s">
        <v>207</v>
      </c>
      <c r="J97" s="103" t="s">
        <v>627</v>
      </c>
      <c r="K97" s="104">
        <v>5.82</v>
      </c>
      <c r="L97" s="103" t="s">
        <v>102</v>
      </c>
      <c r="M97" s="105">
        <v>7.4999999999999997E-3</v>
      </c>
      <c r="N97" s="105">
        <v>3.9199999999999999E-2</v>
      </c>
      <c r="O97" s="104">
        <v>2492000</v>
      </c>
      <c r="P97" s="104">
        <v>87.3</v>
      </c>
      <c r="Q97" s="104">
        <v>0</v>
      </c>
      <c r="R97" s="104">
        <v>2175.5160000000001</v>
      </c>
      <c r="S97" s="105">
        <v>2.8999999999999998E-3</v>
      </c>
      <c r="T97" s="105">
        <f t="shared" si="1"/>
        <v>2.7510479389459457E-3</v>
      </c>
      <c r="U97" s="105">
        <f>R97/'סכום נכסי הקרן'!$C$42</f>
        <v>7.4621335114543436E-4</v>
      </c>
    </row>
    <row r="98" spans="2:24" s="100" customFormat="1">
      <c r="B98" s="103" t="s">
        <v>628</v>
      </c>
      <c r="C98" s="103" t="s">
        <v>629</v>
      </c>
      <c r="D98" s="103" t="s">
        <v>100</v>
      </c>
      <c r="E98" s="103" t="s">
        <v>123</v>
      </c>
      <c r="F98" s="103" t="s">
        <v>588</v>
      </c>
      <c r="G98" s="103" t="s">
        <v>434</v>
      </c>
      <c r="H98" s="103" t="s">
        <v>601</v>
      </c>
      <c r="I98" s="103" t="s">
        <v>207</v>
      </c>
      <c r="J98" s="103" t="s">
        <v>416</v>
      </c>
      <c r="K98" s="104">
        <v>6.6</v>
      </c>
      <c r="L98" s="103" t="s">
        <v>102</v>
      </c>
      <c r="M98" s="105">
        <v>5.0000000000000001E-3</v>
      </c>
      <c r="N98" s="105">
        <v>3.2899999999999999E-2</v>
      </c>
      <c r="O98" s="104">
        <v>1771615.39</v>
      </c>
      <c r="P98" s="104">
        <v>88.54</v>
      </c>
      <c r="Q98" s="104">
        <v>0</v>
      </c>
      <c r="R98" s="104">
        <v>1568.5882663059999</v>
      </c>
      <c r="S98" s="105">
        <v>9.5999999999999992E-3</v>
      </c>
      <c r="T98" s="105">
        <f t="shared" si="1"/>
        <v>1.98355770174796E-3</v>
      </c>
      <c r="U98" s="105">
        <f>R98/'סכום נכסי הקרן'!$C$42</f>
        <v>5.3803396838617012E-4</v>
      </c>
    </row>
    <row r="99" spans="2:24" s="100" customFormat="1">
      <c r="B99" s="103" t="s">
        <v>630</v>
      </c>
      <c r="C99" s="103" t="s">
        <v>631</v>
      </c>
      <c r="D99" s="103" t="s">
        <v>100</v>
      </c>
      <c r="E99" s="103" t="s">
        <v>123</v>
      </c>
      <c r="F99" s="103" t="s">
        <v>588</v>
      </c>
      <c r="G99" s="103" t="s">
        <v>434</v>
      </c>
      <c r="H99" s="103" t="s">
        <v>601</v>
      </c>
      <c r="I99" s="103" t="s">
        <v>207</v>
      </c>
      <c r="J99" s="103" t="s">
        <v>632</v>
      </c>
      <c r="K99" s="104">
        <v>1.33</v>
      </c>
      <c r="L99" s="103" t="s">
        <v>102</v>
      </c>
      <c r="M99" s="105">
        <v>3.3500000000000002E-2</v>
      </c>
      <c r="N99" s="105">
        <v>0.02</v>
      </c>
      <c r="O99" s="104">
        <v>373079.62</v>
      </c>
      <c r="P99" s="104">
        <v>109.8</v>
      </c>
      <c r="Q99" s="104">
        <v>0</v>
      </c>
      <c r="R99" s="104">
        <v>409.64142276000001</v>
      </c>
      <c r="S99" s="105">
        <v>2.8999999999999998E-3</v>
      </c>
      <c r="T99" s="105">
        <f t="shared" si="1"/>
        <v>5.1801190696404106E-4</v>
      </c>
      <c r="U99" s="105">
        <f>R99/'סכום נכסי הקרן'!$C$42</f>
        <v>1.4050914764392595E-4</v>
      </c>
    </row>
    <row r="100" spans="2:24" s="100" customFormat="1">
      <c r="B100" s="103" t="s">
        <v>633</v>
      </c>
      <c r="C100" s="103" t="s">
        <v>634</v>
      </c>
      <c r="D100" s="103" t="s">
        <v>100</v>
      </c>
      <c r="E100" s="103" t="s">
        <v>123</v>
      </c>
      <c r="F100" s="103" t="s">
        <v>635</v>
      </c>
      <c r="G100" s="103" t="s">
        <v>636</v>
      </c>
      <c r="H100" s="103" t="s">
        <v>614</v>
      </c>
      <c r="I100" s="103" t="s">
        <v>150</v>
      </c>
      <c r="J100" s="103" t="s">
        <v>637</v>
      </c>
      <c r="K100" s="104">
        <v>0.37</v>
      </c>
      <c r="L100" s="103" t="s">
        <v>102</v>
      </c>
      <c r="M100" s="105">
        <v>1.35E-2</v>
      </c>
      <c r="N100" s="105">
        <v>1.6899999999999998E-2</v>
      </c>
      <c r="O100" s="104">
        <v>1172145.27</v>
      </c>
      <c r="P100" s="104">
        <v>107.64</v>
      </c>
      <c r="Q100" s="104">
        <v>0</v>
      </c>
      <c r="R100" s="104">
        <v>1261.6971686280001</v>
      </c>
      <c r="S100" s="105">
        <v>4.7000000000000002E-3</v>
      </c>
      <c r="T100" s="105">
        <f t="shared" si="1"/>
        <v>1.5954786796916203E-3</v>
      </c>
      <c r="U100" s="105">
        <f>R100/'סכום נכסי הקרן'!$C$42</f>
        <v>4.327687189304083E-4</v>
      </c>
    </row>
    <row r="101" spans="2:24" s="100" customFormat="1">
      <c r="B101" s="103" t="s">
        <v>638</v>
      </c>
      <c r="C101" s="103" t="s">
        <v>639</v>
      </c>
      <c r="D101" s="103" t="s">
        <v>100</v>
      </c>
      <c r="E101" s="103" t="s">
        <v>123</v>
      </c>
      <c r="F101" s="103" t="s">
        <v>635</v>
      </c>
      <c r="G101" s="103" t="s">
        <v>636</v>
      </c>
      <c r="H101" s="103" t="s">
        <v>614</v>
      </c>
      <c r="I101" s="103" t="s">
        <v>150</v>
      </c>
      <c r="J101" s="103" t="s">
        <v>640</v>
      </c>
      <c r="K101" s="104">
        <v>1.37</v>
      </c>
      <c r="L101" s="103" t="s">
        <v>102</v>
      </c>
      <c r="M101" s="105">
        <v>0.01</v>
      </c>
      <c r="N101" s="105">
        <v>3.56E-2</v>
      </c>
      <c r="O101" s="104">
        <v>3330986</v>
      </c>
      <c r="P101" s="104">
        <v>103.56</v>
      </c>
      <c r="Q101" s="104">
        <v>0</v>
      </c>
      <c r="R101" s="104">
        <v>3449.5691016000001</v>
      </c>
      <c r="S101" s="105">
        <v>2.8999999999999998E-3</v>
      </c>
      <c r="T101" s="105">
        <f t="shared" si="1"/>
        <v>4.3621513090265933E-3</v>
      </c>
      <c r="U101" s="105">
        <f>R101/'סכום נכסי הקרן'!$C$42</f>
        <v>1.1832202196226924E-3</v>
      </c>
    </row>
    <row r="102" spans="2:24" s="100" customFormat="1">
      <c r="B102" s="103" t="s">
        <v>641</v>
      </c>
      <c r="C102" s="103">
        <v>11828310</v>
      </c>
      <c r="D102" s="103" t="s">
        <v>100</v>
      </c>
      <c r="E102" s="103" t="s">
        <v>123</v>
      </c>
      <c r="F102" s="103" t="s">
        <v>635</v>
      </c>
      <c r="G102" s="103" t="s">
        <v>636</v>
      </c>
      <c r="H102" s="103" t="s">
        <v>614</v>
      </c>
      <c r="I102" s="103" t="s">
        <v>150</v>
      </c>
      <c r="J102" s="103" t="s">
        <v>642</v>
      </c>
      <c r="K102" s="104">
        <v>4.63</v>
      </c>
      <c r="L102" s="103" t="s">
        <v>102</v>
      </c>
      <c r="M102" s="105">
        <v>0.01</v>
      </c>
      <c r="N102" s="105">
        <v>4.0099999999999997E-2</v>
      </c>
      <c r="O102" s="104">
        <v>1840000</v>
      </c>
      <c r="P102" s="104">
        <f>R102*1000/O102*100</f>
        <v>91.724371584699455</v>
      </c>
      <c r="Q102" s="104">
        <v>0</v>
      </c>
      <c r="R102" s="104">
        <f>1692.8-5.07156284153004</f>
        <v>1687.7284371584699</v>
      </c>
      <c r="S102" s="105">
        <v>1.9E-3</v>
      </c>
      <c r="T102" s="105">
        <f t="shared" si="1"/>
        <v>2.1342163599556477E-3</v>
      </c>
      <c r="U102" s="105">
        <f>R102/'סכום נכסי הקרן'!$C$42</f>
        <v>5.7889966928097451E-4</v>
      </c>
    </row>
    <row r="103" spans="2:24" s="100" customFormat="1">
      <c r="B103" s="103" t="s">
        <v>643</v>
      </c>
      <c r="C103" s="103" t="s">
        <v>644</v>
      </c>
      <c r="D103" s="103" t="s">
        <v>100</v>
      </c>
      <c r="E103" s="103" t="s">
        <v>123</v>
      </c>
      <c r="F103" s="103" t="s">
        <v>635</v>
      </c>
      <c r="G103" s="103" t="s">
        <v>636</v>
      </c>
      <c r="H103" s="103" t="s">
        <v>614</v>
      </c>
      <c r="I103" s="103" t="s">
        <v>150</v>
      </c>
      <c r="J103" s="103" t="s">
        <v>645</v>
      </c>
      <c r="K103" s="104">
        <v>1.78</v>
      </c>
      <c r="L103" s="103" t="s">
        <v>102</v>
      </c>
      <c r="M103" s="105">
        <v>1.8499999999999999E-2</v>
      </c>
      <c r="N103" s="105">
        <v>2.63E-2</v>
      </c>
      <c r="O103" s="104">
        <v>2443463.08</v>
      </c>
      <c r="P103" s="104">
        <v>106.35</v>
      </c>
      <c r="Q103" s="104">
        <v>444.14609000000002</v>
      </c>
      <c r="R103" s="104">
        <v>3042.7690755799999</v>
      </c>
      <c r="S103" s="105">
        <v>3.5000000000000001E-3</v>
      </c>
      <c r="T103" s="105">
        <f t="shared" si="1"/>
        <v>3.8477324892406306E-3</v>
      </c>
      <c r="U103" s="105">
        <f>R103/'סכום נכסי הקרן'!$C$42</f>
        <v>1.0436856859017572E-3</v>
      </c>
    </row>
    <row r="104" spans="2:24" s="100" customFormat="1">
      <c r="B104" s="103" t="s">
        <v>646</v>
      </c>
      <c r="C104" s="103" t="s">
        <v>647</v>
      </c>
      <c r="D104" s="103" t="s">
        <v>100</v>
      </c>
      <c r="E104" s="103" t="s">
        <v>123</v>
      </c>
      <c r="F104" s="103" t="s">
        <v>635</v>
      </c>
      <c r="G104" s="103" t="s">
        <v>636</v>
      </c>
      <c r="H104" s="103" t="s">
        <v>614</v>
      </c>
      <c r="I104" s="103" t="s">
        <v>150</v>
      </c>
      <c r="J104" s="103" t="s">
        <v>464</v>
      </c>
      <c r="K104" s="104">
        <v>3.26</v>
      </c>
      <c r="L104" s="103" t="s">
        <v>102</v>
      </c>
      <c r="M104" s="105">
        <v>3.5400000000000001E-2</v>
      </c>
      <c r="N104" s="105">
        <v>3.9100000000000003E-2</v>
      </c>
      <c r="O104" s="104">
        <v>1850000</v>
      </c>
      <c r="P104" s="104">
        <v>99.25</v>
      </c>
      <c r="Q104" s="104">
        <v>0</v>
      </c>
      <c r="R104" s="104">
        <v>1836.125</v>
      </c>
      <c r="S104" s="105">
        <v>4.7999999999999996E-3</v>
      </c>
      <c r="T104" s="105">
        <f t="shared" si="1"/>
        <v>2.3218711776411319E-3</v>
      </c>
      <c r="U104" s="105">
        <f>R104/'סכום נכסי הקרן'!$C$42</f>
        <v>6.2980046543988219E-4</v>
      </c>
    </row>
    <row r="105" spans="2:24" s="100" customFormat="1">
      <c r="B105" s="103" t="s">
        <v>648</v>
      </c>
      <c r="C105" s="103" t="s">
        <v>649</v>
      </c>
      <c r="D105" s="103" t="s">
        <v>100</v>
      </c>
      <c r="E105" s="103" t="s">
        <v>123</v>
      </c>
      <c r="F105" s="103" t="s">
        <v>650</v>
      </c>
      <c r="G105" s="103" t="s">
        <v>651</v>
      </c>
      <c r="H105" s="103" t="s">
        <v>652</v>
      </c>
      <c r="I105" s="103" t="s">
        <v>150</v>
      </c>
      <c r="J105" s="103" t="s">
        <v>589</v>
      </c>
      <c r="K105" s="104">
        <v>2.5099999999999998</v>
      </c>
      <c r="L105" s="103" t="s">
        <v>102</v>
      </c>
      <c r="M105" s="105">
        <v>2.8500000000000001E-2</v>
      </c>
      <c r="N105" s="105">
        <v>4.5499999999999999E-2</v>
      </c>
      <c r="O105" s="104">
        <v>645000</v>
      </c>
      <c r="P105" s="104">
        <v>105.72</v>
      </c>
      <c r="Q105" s="104">
        <v>0</v>
      </c>
      <c r="R105" s="104">
        <v>681.89400000000001</v>
      </c>
      <c r="S105" s="105">
        <v>1E-3</v>
      </c>
      <c r="T105" s="105">
        <f t="shared" si="1"/>
        <v>8.6228880103828552E-4</v>
      </c>
      <c r="U105" s="105">
        <f>R105/'סכום נכסי הקרן'!$C$42</f>
        <v>2.3389320366568891E-4</v>
      </c>
    </row>
    <row r="106" spans="2:24" s="100" customFormat="1">
      <c r="B106" s="103" t="s">
        <v>653</v>
      </c>
      <c r="C106" s="103">
        <v>18202810</v>
      </c>
      <c r="D106" s="103" t="s">
        <v>100</v>
      </c>
      <c r="E106" s="103" t="s">
        <v>123</v>
      </c>
      <c r="F106" s="103" t="s">
        <v>650</v>
      </c>
      <c r="G106" s="103" t="s">
        <v>651</v>
      </c>
      <c r="H106" s="103" t="s">
        <v>652</v>
      </c>
      <c r="I106" s="103" t="s">
        <v>150</v>
      </c>
      <c r="J106" s="103" t="s">
        <v>654</v>
      </c>
      <c r="K106" s="104">
        <v>4.3600000000000003</v>
      </c>
      <c r="L106" s="103" t="s">
        <v>102</v>
      </c>
      <c r="M106" s="105">
        <v>2.4500000000000001E-2</v>
      </c>
      <c r="N106" s="105">
        <v>4.8099999999999997E-2</v>
      </c>
      <c r="O106" s="104">
        <v>1200000</v>
      </c>
      <c r="P106" s="104">
        <f>R106*1000/O106*100</f>
        <v>97.98</v>
      </c>
      <c r="Q106" s="104">
        <v>0</v>
      </c>
      <c r="R106" s="104">
        <f>1175760/1000</f>
        <v>1175.76</v>
      </c>
      <c r="S106" s="105">
        <v>3.8E-3</v>
      </c>
      <c r="T106" s="105">
        <f t="shared" si="1"/>
        <v>1.4868068654494313E-3</v>
      </c>
      <c r="U106" s="105">
        <f>R106/'סכום נכסי הקרן'!$C$42</f>
        <v>4.0329182122436971E-4</v>
      </c>
      <c r="X106" s="106"/>
    </row>
    <row r="107" spans="2:24" s="100" customFormat="1">
      <c r="B107" s="103" t="s">
        <v>653</v>
      </c>
      <c r="C107" s="103">
        <v>18202811</v>
      </c>
      <c r="D107" s="103" t="s">
        <v>100</v>
      </c>
      <c r="E107" s="103" t="s">
        <v>123</v>
      </c>
      <c r="F107" s="103" t="s">
        <v>650</v>
      </c>
      <c r="G107" s="103" t="s">
        <v>651</v>
      </c>
      <c r="H107" s="103" t="s">
        <v>652</v>
      </c>
      <c r="I107" s="103" t="s">
        <v>150</v>
      </c>
      <c r="J107" s="103" t="s">
        <v>655</v>
      </c>
      <c r="K107" s="104">
        <v>0</v>
      </c>
      <c r="L107" s="103" t="s">
        <v>102</v>
      </c>
      <c r="M107" s="105">
        <v>0</v>
      </c>
      <c r="N107" s="105">
        <v>0</v>
      </c>
      <c r="O107" s="104">
        <v>843000</v>
      </c>
      <c r="P107" s="104">
        <f>R107*1000/O107*100</f>
        <v>97.545952978239271</v>
      </c>
      <c r="Q107" s="104">
        <v>0</v>
      </c>
      <c r="R107" s="104">
        <f>822312.383606557/1000</f>
        <v>822.31238360655709</v>
      </c>
      <c r="S107" s="105">
        <v>0</v>
      </c>
      <c r="T107" s="105">
        <f t="shared" si="1"/>
        <v>1.039854815175134E-3</v>
      </c>
      <c r="U107" s="105">
        <f>R107/'סכום נכסי הקרן'!$C$42</f>
        <v>2.8205744267541076E-4</v>
      </c>
      <c r="X107" s="106"/>
    </row>
    <row r="108" spans="2:24" s="100" customFormat="1">
      <c r="B108" s="103" t="s">
        <v>657</v>
      </c>
      <c r="C108" s="103" t="s">
        <v>658</v>
      </c>
      <c r="D108" s="103" t="s">
        <v>100</v>
      </c>
      <c r="E108" s="103" t="s">
        <v>123</v>
      </c>
      <c r="F108" s="103" t="s">
        <v>659</v>
      </c>
      <c r="G108" s="103" t="s">
        <v>651</v>
      </c>
      <c r="H108" s="103" t="s">
        <v>652</v>
      </c>
      <c r="I108" s="103" t="s">
        <v>150</v>
      </c>
      <c r="J108" s="103" t="s">
        <v>589</v>
      </c>
      <c r="K108" s="104">
        <v>1.97</v>
      </c>
      <c r="L108" s="103" t="s">
        <v>102</v>
      </c>
      <c r="M108" s="105">
        <v>1.2200000000000001E-2</v>
      </c>
      <c r="N108" s="105">
        <v>4.1799999999999997E-2</v>
      </c>
      <c r="O108" s="104">
        <v>1224723</v>
      </c>
      <c r="P108" s="104">
        <v>101.85</v>
      </c>
      <c r="Q108" s="104">
        <v>0</v>
      </c>
      <c r="R108" s="104">
        <v>1247.3803754999999</v>
      </c>
      <c r="S108" s="105">
        <v>2.7000000000000001E-3</v>
      </c>
      <c r="T108" s="105">
        <f t="shared" si="1"/>
        <v>1.5773743843303816E-3</v>
      </c>
      <c r="U108" s="105">
        <f>R108/'סכום נכסי הקרן'!$C$42</f>
        <v>4.2785798410809446E-4</v>
      </c>
    </row>
    <row r="109" spans="2:24" s="100" customFormat="1">
      <c r="B109" s="103" t="s">
        <v>660</v>
      </c>
      <c r="C109" s="103" t="s">
        <v>661</v>
      </c>
      <c r="D109" s="103" t="s">
        <v>100</v>
      </c>
      <c r="E109" s="103" t="s">
        <v>123</v>
      </c>
      <c r="F109" s="103" t="s">
        <v>659</v>
      </c>
      <c r="G109" s="103" t="s">
        <v>651</v>
      </c>
      <c r="H109" s="103" t="s">
        <v>652</v>
      </c>
      <c r="I109" s="103" t="s">
        <v>150</v>
      </c>
      <c r="J109" s="103" t="s">
        <v>662</v>
      </c>
      <c r="K109" s="104">
        <v>5.8</v>
      </c>
      <c r="L109" s="103" t="s">
        <v>102</v>
      </c>
      <c r="M109" s="105">
        <v>1.09E-2</v>
      </c>
      <c r="N109" s="105">
        <v>4.41E-2</v>
      </c>
      <c r="O109" s="104">
        <v>2367000</v>
      </c>
      <c r="P109" s="104">
        <v>88.11</v>
      </c>
      <c r="Q109" s="104">
        <v>13.715159999999999</v>
      </c>
      <c r="R109" s="104">
        <v>2099.2788599999999</v>
      </c>
      <c r="S109" s="105">
        <v>5.3E-3</v>
      </c>
      <c r="T109" s="105">
        <f t="shared" si="1"/>
        <v>2.6546422922542486E-3</v>
      </c>
      <c r="U109" s="105">
        <f>R109/'סכום נכסי הקרן'!$C$42</f>
        <v>7.2006361392394592E-4</v>
      </c>
    </row>
    <row r="110" spans="2:24" s="100" customFormat="1">
      <c r="B110" s="103" t="s">
        <v>663</v>
      </c>
      <c r="C110" s="103" t="s">
        <v>664</v>
      </c>
      <c r="D110" s="103" t="s">
        <v>100</v>
      </c>
      <c r="E110" s="103" t="s">
        <v>123</v>
      </c>
      <c r="F110" s="103" t="s">
        <v>659</v>
      </c>
      <c r="G110" s="103" t="s">
        <v>651</v>
      </c>
      <c r="H110" s="103" t="s">
        <v>652</v>
      </c>
      <c r="I110" s="103" t="s">
        <v>150</v>
      </c>
      <c r="J110" s="103" t="s">
        <v>665</v>
      </c>
      <c r="K110" s="104">
        <v>3.11</v>
      </c>
      <c r="L110" s="103" t="s">
        <v>102</v>
      </c>
      <c r="M110" s="105">
        <v>2.5700000000000001E-2</v>
      </c>
      <c r="N110" s="105">
        <v>4.3299999999999998E-2</v>
      </c>
      <c r="O110" s="104">
        <v>350000</v>
      </c>
      <c r="P110" s="104">
        <v>103.77</v>
      </c>
      <c r="Q110" s="104">
        <v>0</v>
      </c>
      <c r="R110" s="104">
        <v>363.19499999999999</v>
      </c>
      <c r="S110" s="105">
        <v>2.9999999999999997E-4</v>
      </c>
      <c r="T110" s="105">
        <f t="shared" si="1"/>
        <v>4.5927810054509951E-4</v>
      </c>
      <c r="U110" s="105">
        <f>R110/'סכום נכסי הקרן'!$C$42</f>
        <v>1.2457778203849848E-4</v>
      </c>
    </row>
    <row r="111" spans="2:24" s="100" customFormat="1">
      <c r="B111" s="103" t="s">
        <v>666</v>
      </c>
      <c r="C111" s="103" t="s">
        <v>667</v>
      </c>
      <c r="D111" s="103" t="s">
        <v>100</v>
      </c>
      <c r="E111" s="103" t="s">
        <v>123</v>
      </c>
      <c r="F111" s="103" t="s">
        <v>668</v>
      </c>
      <c r="G111" s="103" t="s">
        <v>434</v>
      </c>
      <c r="H111" s="103" t="s">
        <v>656</v>
      </c>
      <c r="I111" s="103" t="s">
        <v>207</v>
      </c>
      <c r="J111" s="103" t="s">
        <v>284</v>
      </c>
      <c r="K111" s="104">
        <v>4.79</v>
      </c>
      <c r="L111" s="103" t="s">
        <v>102</v>
      </c>
      <c r="M111" s="105">
        <v>2.7E-2</v>
      </c>
      <c r="N111" s="105">
        <v>2.98E-2</v>
      </c>
      <c r="O111" s="104">
        <v>1399000</v>
      </c>
      <c r="P111" s="104">
        <v>99.04</v>
      </c>
      <c r="Q111" s="104">
        <v>0</v>
      </c>
      <c r="R111" s="104">
        <v>1385.5696</v>
      </c>
      <c r="S111" s="105">
        <v>3.8E-3</v>
      </c>
      <c r="T111" s="105">
        <f t="shared" si="1"/>
        <v>1.7521215161580787E-3</v>
      </c>
      <c r="U111" s="105">
        <f>R111/'סכום נכסי הקרן'!$C$42</f>
        <v>4.7525760990093345E-4</v>
      </c>
    </row>
    <row r="112" spans="2:24" s="100" customFormat="1">
      <c r="B112" s="103" t="s">
        <v>669</v>
      </c>
      <c r="C112" s="103" t="s">
        <v>670</v>
      </c>
      <c r="D112" s="103" t="s">
        <v>100</v>
      </c>
      <c r="E112" s="103" t="s">
        <v>123</v>
      </c>
      <c r="F112" s="103" t="s">
        <v>671</v>
      </c>
      <c r="G112" s="103" t="s">
        <v>672</v>
      </c>
      <c r="H112" s="103" t="s">
        <v>652</v>
      </c>
      <c r="I112" s="103" t="s">
        <v>150</v>
      </c>
      <c r="J112" s="103" t="s">
        <v>673</v>
      </c>
      <c r="K112" s="104">
        <v>4.8</v>
      </c>
      <c r="L112" s="103" t="s">
        <v>102</v>
      </c>
      <c r="M112" s="105">
        <v>1.5699999999999999E-2</v>
      </c>
      <c r="N112" s="105">
        <v>5.1900000000000002E-2</v>
      </c>
      <c r="O112" s="104">
        <v>2404923</v>
      </c>
      <c r="P112" s="104">
        <v>88.51</v>
      </c>
      <c r="Q112" s="104">
        <v>0</v>
      </c>
      <c r="R112" s="104">
        <v>2128.5973472999999</v>
      </c>
      <c r="S112" s="105">
        <v>5.1999999999999998E-3</v>
      </c>
      <c r="T112" s="105">
        <f t="shared" si="1"/>
        <v>2.6917169743341223E-3</v>
      </c>
      <c r="U112" s="105">
        <f>R112/'סכום נכסי הקרן'!$C$42</f>
        <v>7.3012000820403761E-4</v>
      </c>
    </row>
    <row r="113" spans="2:21" s="100" customFormat="1">
      <c r="B113" s="103" t="s">
        <v>674</v>
      </c>
      <c r="C113" s="103" t="s">
        <v>675</v>
      </c>
      <c r="D113" s="103" t="s">
        <v>100</v>
      </c>
      <c r="E113" s="103" t="s">
        <v>123</v>
      </c>
      <c r="F113" s="103" t="s">
        <v>676</v>
      </c>
      <c r="G113" s="103" t="s">
        <v>672</v>
      </c>
      <c r="H113" s="103" t="s">
        <v>656</v>
      </c>
      <c r="I113" s="103" t="s">
        <v>207</v>
      </c>
      <c r="J113" s="103" t="s">
        <v>260</v>
      </c>
      <c r="K113" s="104">
        <v>4.09</v>
      </c>
      <c r="L113" s="103" t="s">
        <v>102</v>
      </c>
      <c r="M113" s="105">
        <v>3.9E-2</v>
      </c>
      <c r="N113" s="105">
        <v>5.2900000000000003E-2</v>
      </c>
      <c r="O113" s="104">
        <v>135000</v>
      </c>
      <c r="P113" s="104">
        <v>103.34</v>
      </c>
      <c r="Q113" s="104">
        <v>0</v>
      </c>
      <c r="R113" s="104">
        <v>139.50899999999999</v>
      </c>
      <c r="S113" s="105">
        <v>1E-4</v>
      </c>
      <c r="T113" s="105">
        <f t="shared" si="1"/>
        <v>1.7641605343946443E-4</v>
      </c>
      <c r="U113" s="105">
        <f>R113/'סכום נכסי הקרן'!$C$42</f>
        <v>4.7852315682784406E-5</v>
      </c>
    </row>
    <row r="114" spans="2:21" s="100" customFormat="1">
      <c r="B114" s="103" t="s">
        <v>677</v>
      </c>
      <c r="C114" s="103" t="s">
        <v>678</v>
      </c>
      <c r="D114" s="103" t="s">
        <v>100</v>
      </c>
      <c r="E114" s="103" t="s">
        <v>123</v>
      </c>
      <c r="F114" s="103" t="s">
        <v>679</v>
      </c>
      <c r="G114" s="103" t="s">
        <v>651</v>
      </c>
      <c r="H114" s="103" t="s">
        <v>680</v>
      </c>
      <c r="I114" s="103" t="s">
        <v>207</v>
      </c>
      <c r="J114" s="103" t="s">
        <v>260</v>
      </c>
      <c r="K114" s="104">
        <v>2.66</v>
      </c>
      <c r="L114" s="103" t="s">
        <v>102</v>
      </c>
      <c r="M114" s="105">
        <v>0.04</v>
      </c>
      <c r="N114" s="105">
        <v>0.16450000000000001</v>
      </c>
      <c r="O114" s="104">
        <v>1456000</v>
      </c>
      <c r="P114" s="104">
        <v>78.8</v>
      </c>
      <c r="Q114" s="104">
        <v>11.683920000000001</v>
      </c>
      <c r="R114" s="104">
        <v>1159.0119199999999</v>
      </c>
      <c r="S114" s="105">
        <v>5.0000000000000001E-4</v>
      </c>
      <c r="T114" s="105">
        <f t="shared" si="1"/>
        <v>1.4656280871893303E-3</v>
      </c>
      <c r="U114" s="105">
        <f>R114/'סכום נכסי הקרן'!$C$42</f>
        <v>3.9754714230587319E-4</v>
      </c>
    </row>
    <row r="115" spans="2:21" s="100" customFormat="1">
      <c r="B115" s="103" t="s">
        <v>681</v>
      </c>
      <c r="C115" s="103" t="s">
        <v>682</v>
      </c>
      <c r="D115" s="103" t="s">
        <v>100</v>
      </c>
      <c r="E115" s="103" t="s">
        <v>123</v>
      </c>
      <c r="F115" s="103" t="s">
        <v>679</v>
      </c>
      <c r="G115" s="103" t="s">
        <v>651</v>
      </c>
      <c r="H115" s="103" t="s">
        <v>680</v>
      </c>
      <c r="I115" s="103" t="s">
        <v>207</v>
      </c>
      <c r="J115" s="103" t="s">
        <v>234</v>
      </c>
      <c r="K115" s="104">
        <v>4.5</v>
      </c>
      <c r="L115" s="103" t="s">
        <v>102</v>
      </c>
      <c r="M115" s="105">
        <v>1.2500000000000001E-2</v>
      </c>
      <c r="N115" s="105">
        <v>9.9500000000000005E-2</v>
      </c>
      <c r="O115" s="104">
        <v>1649311</v>
      </c>
      <c r="P115" s="104">
        <v>72.41</v>
      </c>
      <c r="Q115" s="104">
        <v>0</v>
      </c>
      <c r="R115" s="104">
        <v>1194.2660951</v>
      </c>
      <c r="S115" s="105">
        <v>1.6999999999999999E-3</v>
      </c>
      <c r="T115" s="105">
        <f t="shared" si="1"/>
        <v>1.5102087410425286E-3</v>
      </c>
      <c r="U115" s="105">
        <f>R115/'סכום נכסי הקרן'!$C$42</f>
        <v>4.0963950850462285E-4</v>
      </c>
    </row>
    <row r="116" spans="2:21" s="100" customFormat="1">
      <c r="B116" s="103" t="s">
        <v>683</v>
      </c>
      <c r="C116" s="103" t="s">
        <v>684</v>
      </c>
      <c r="D116" s="103" t="s">
        <v>100</v>
      </c>
      <c r="E116" s="103" t="s">
        <v>123</v>
      </c>
      <c r="F116" s="103" t="s">
        <v>679</v>
      </c>
      <c r="G116" s="103" t="s">
        <v>651</v>
      </c>
      <c r="H116" s="103" t="s">
        <v>685</v>
      </c>
      <c r="I116" s="103" t="s">
        <v>150</v>
      </c>
      <c r="J116" s="103" t="s">
        <v>686</v>
      </c>
      <c r="K116" s="104">
        <v>4.22</v>
      </c>
      <c r="L116" s="103" t="s">
        <v>102</v>
      </c>
      <c r="M116" s="105">
        <v>1.29E-2</v>
      </c>
      <c r="N116" s="105">
        <v>0.1026</v>
      </c>
      <c r="O116" s="104">
        <v>4362076.12</v>
      </c>
      <c r="P116" s="104">
        <v>72.349999999999994</v>
      </c>
      <c r="Q116" s="104">
        <v>0</v>
      </c>
      <c r="R116" s="104">
        <v>3155.9620728199998</v>
      </c>
      <c r="S116" s="105">
        <v>4.1999999999999997E-3</v>
      </c>
      <c r="T116" s="105">
        <f t="shared" si="1"/>
        <v>3.9908706512951572E-3</v>
      </c>
      <c r="U116" s="105">
        <f>R116/'סכום נכסי הקרן'!$C$42</f>
        <v>1.0825114751842337E-3</v>
      </c>
    </row>
    <row r="117" spans="2:21" s="100" customFormat="1">
      <c r="B117" s="103" t="s">
        <v>687</v>
      </c>
      <c r="C117" s="103" t="s">
        <v>688</v>
      </c>
      <c r="D117" s="103" t="s">
        <v>100</v>
      </c>
      <c r="E117" s="103" t="s">
        <v>123</v>
      </c>
      <c r="F117" s="103" t="s">
        <v>689</v>
      </c>
      <c r="G117" s="103" t="s">
        <v>434</v>
      </c>
      <c r="H117" s="103" t="s">
        <v>680</v>
      </c>
      <c r="I117" s="103" t="s">
        <v>207</v>
      </c>
      <c r="J117" s="103" t="s">
        <v>589</v>
      </c>
      <c r="K117" s="104">
        <v>4.22</v>
      </c>
      <c r="L117" s="103" t="s">
        <v>102</v>
      </c>
      <c r="M117" s="105">
        <v>3.0000000000000001E-3</v>
      </c>
      <c r="N117" s="105">
        <v>2.7099999999999999E-2</v>
      </c>
      <c r="O117" s="104">
        <v>4729412</v>
      </c>
      <c r="P117" s="104">
        <v>94.2</v>
      </c>
      <c r="Q117" s="104">
        <v>0</v>
      </c>
      <c r="R117" s="104">
        <v>4455.1061040000004</v>
      </c>
      <c r="S117" s="105">
        <v>9.2999999999999992E-3</v>
      </c>
      <c r="T117" s="105">
        <f t="shared" si="1"/>
        <v>5.6337027469320856E-3</v>
      </c>
      <c r="U117" s="105">
        <f>R117/'סכום נכסי הקרן'!$C$42</f>
        <v>1.5281246635622631E-3</v>
      </c>
    </row>
    <row r="118" spans="2:21" s="100" customFormat="1">
      <c r="B118" s="103" t="s">
        <v>690</v>
      </c>
      <c r="C118" s="103" t="s">
        <v>691</v>
      </c>
      <c r="D118" s="103" t="s">
        <v>100</v>
      </c>
      <c r="E118" s="103" t="s">
        <v>123</v>
      </c>
      <c r="F118" s="103" t="s">
        <v>689</v>
      </c>
      <c r="G118" s="103" t="s">
        <v>434</v>
      </c>
      <c r="H118" s="103" t="s">
        <v>680</v>
      </c>
      <c r="I118" s="103" t="s">
        <v>207</v>
      </c>
      <c r="J118" s="103" t="s">
        <v>692</v>
      </c>
      <c r="K118" s="104">
        <v>3</v>
      </c>
      <c r="L118" s="103" t="s">
        <v>102</v>
      </c>
      <c r="M118" s="105">
        <v>1E-3</v>
      </c>
      <c r="N118" s="105">
        <v>2.46E-2</v>
      </c>
      <c r="O118" s="104">
        <v>2500000</v>
      </c>
      <c r="P118" s="104">
        <v>100.53</v>
      </c>
      <c r="Q118" s="104">
        <v>1.3475900000000001</v>
      </c>
      <c r="R118" s="104">
        <v>2514.5975899999999</v>
      </c>
      <c r="S118" s="105">
        <v>4.4000000000000003E-3</v>
      </c>
      <c r="T118" s="105">
        <f t="shared" si="1"/>
        <v>3.17983343595172E-3</v>
      </c>
      <c r="U118" s="105">
        <f>R118/'סכום נכסי הקרן'!$C$42</f>
        <v>8.6252010760487767E-4</v>
      </c>
    </row>
    <row r="119" spans="2:21" s="100" customFormat="1">
      <c r="B119" s="103" t="s">
        <v>693</v>
      </c>
      <c r="C119" s="103">
        <v>11759750</v>
      </c>
      <c r="D119" s="103" t="s">
        <v>100</v>
      </c>
      <c r="E119" s="103" t="s">
        <v>123</v>
      </c>
      <c r="F119" s="103" t="s">
        <v>689</v>
      </c>
      <c r="G119" s="103" t="s">
        <v>434</v>
      </c>
      <c r="H119" s="103" t="s">
        <v>680</v>
      </c>
      <c r="I119" s="103" t="s">
        <v>207</v>
      </c>
      <c r="J119" s="103" t="s">
        <v>694</v>
      </c>
      <c r="K119" s="104">
        <v>5.7</v>
      </c>
      <c r="L119" s="103" t="s">
        <v>102</v>
      </c>
      <c r="M119" s="105">
        <v>3.0000000000000001E-3</v>
      </c>
      <c r="N119" s="105">
        <v>2.64E-2</v>
      </c>
      <c r="O119" s="104">
        <v>920000</v>
      </c>
      <c r="P119" s="104">
        <f>R119*1000/O119*100</f>
        <v>93.191147540983593</v>
      </c>
      <c r="Q119" s="104">
        <v>0</v>
      </c>
      <c r="R119" s="104">
        <f>857358.557377049/1000</f>
        <v>857.35855737704901</v>
      </c>
      <c r="S119" s="105">
        <v>5.1999999999999998E-3</v>
      </c>
      <c r="T119" s="105">
        <f t="shared" si="1"/>
        <v>1.0841724410253935E-3</v>
      </c>
      <c r="U119" s="105">
        <f>R119/'סכום נכסי הקרן'!$C$42</f>
        <v>2.940784633317075E-4</v>
      </c>
    </row>
    <row r="120" spans="2:21" s="100" customFormat="1">
      <c r="B120" s="103" t="s">
        <v>693</v>
      </c>
      <c r="C120" s="103">
        <v>11759751</v>
      </c>
      <c r="D120" s="103" t="s">
        <v>100</v>
      </c>
      <c r="E120" s="103" t="s">
        <v>123</v>
      </c>
      <c r="F120" s="103" t="s">
        <v>689</v>
      </c>
      <c r="G120" s="103" t="s">
        <v>434</v>
      </c>
      <c r="H120" s="103" t="s">
        <v>680</v>
      </c>
      <c r="I120" s="103" t="s">
        <v>207</v>
      </c>
      <c r="J120" s="103" t="s">
        <v>694</v>
      </c>
      <c r="K120" s="104">
        <v>0</v>
      </c>
      <c r="L120" s="103" t="s">
        <v>102</v>
      </c>
      <c r="M120" s="105">
        <v>0</v>
      </c>
      <c r="N120" s="105">
        <v>0</v>
      </c>
      <c r="O120" s="104">
        <v>958436</v>
      </c>
      <c r="P120" s="104">
        <f>R120*1000/O120*100</f>
        <v>93.66</v>
      </c>
      <c r="Q120" s="104">
        <v>0</v>
      </c>
      <c r="R120" s="104">
        <f>897671.1576/1000</f>
        <v>897.67115760000002</v>
      </c>
      <c r="S120" s="105">
        <v>0</v>
      </c>
      <c r="T120" s="105">
        <f t="shared" si="1"/>
        <v>1.135149724463852E-3</v>
      </c>
      <c r="U120" s="105">
        <f>R120/'סכום נכסי הקרן'!$C$42</f>
        <v>3.0790589576877272E-4</v>
      </c>
    </row>
    <row r="121" spans="2:21" s="100" customFormat="1">
      <c r="B121" s="103" t="s">
        <v>695</v>
      </c>
      <c r="C121" s="103" t="s">
        <v>696</v>
      </c>
      <c r="D121" s="103" t="s">
        <v>123</v>
      </c>
      <c r="F121" s="103" t="s">
        <v>697</v>
      </c>
      <c r="G121" s="103" t="s">
        <v>651</v>
      </c>
      <c r="H121" s="103" t="s">
        <v>698</v>
      </c>
      <c r="I121" s="103" t="s">
        <v>207</v>
      </c>
      <c r="J121" s="103" t="s">
        <v>562</v>
      </c>
      <c r="K121" s="104">
        <v>1.47</v>
      </c>
      <c r="L121" s="103" t="s">
        <v>102</v>
      </c>
      <c r="M121" s="105">
        <v>3.2899999999999999E-2</v>
      </c>
      <c r="N121" s="105">
        <v>6.4699999999999994E-2</v>
      </c>
      <c r="O121" s="104">
        <v>1500000</v>
      </c>
      <c r="P121" s="104">
        <v>104.33</v>
      </c>
      <c r="Q121" s="104">
        <v>865.72720000000004</v>
      </c>
      <c r="R121" s="104">
        <v>2430.6772000000001</v>
      </c>
      <c r="S121" s="105">
        <v>3.5000000000000001E-3</v>
      </c>
      <c r="T121" s="105">
        <f t="shared" si="1"/>
        <v>3.0737119383644628E-3</v>
      </c>
      <c r="U121" s="105">
        <f>R121/'סכום נכסי הקרן'!$C$42</f>
        <v>8.3373497550227221E-4</v>
      </c>
    </row>
    <row r="122" spans="2:21" s="100" customFormat="1">
      <c r="B122" s="103" t="s">
        <v>699</v>
      </c>
      <c r="C122" s="103" t="s">
        <v>700</v>
      </c>
      <c r="D122" s="103" t="s">
        <v>100</v>
      </c>
      <c r="E122" s="103" t="s">
        <v>123</v>
      </c>
      <c r="F122" s="103" t="s">
        <v>701</v>
      </c>
      <c r="G122" s="103" t="s">
        <v>651</v>
      </c>
      <c r="H122" s="103" t="s">
        <v>702</v>
      </c>
      <c r="I122" s="103" t="s">
        <v>150</v>
      </c>
      <c r="J122" s="103" t="s">
        <v>703</v>
      </c>
      <c r="K122" s="104">
        <v>4.2699999999999996</v>
      </c>
      <c r="L122" s="103" t="s">
        <v>102</v>
      </c>
      <c r="M122" s="105">
        <v>3.3700000000000001E-2</v>
      </c>
      <c r="N122" s="105">
        <v>5.8299999999999998E-2</v>
      </c>
      <c r="O122" s="104">
        <v>436697.9</v>
      </c>
      <c r="P122" s="104">
        <v>96.5</v>
      </c>
      <c r="Q122" s="104">
        <v>32.63899</v>
      </c>
      <c r="R122" s="104">
        <v>454.05246349999999</v>
      </c>
      <c r="S122" s="105">
        <v>3.0999999999999999E-3</v>
      </c>
      <c r="T122" s="105">
        <f t="shared" si="1"/>
        <v>5.7417187181569988E-4</v>
      </c>
      <c r="U122" s="105">
        <f>R122/'סכום נכסי הקרן'!$C$42</f>
        <v>1.5574236658529519E-4</v>
      </c>
    </row>
    <row r="123" spans="2:21" s="100" customFormat="1">
      <c r="B123" s="103" t="s">
        <v>704</v>
      </c>
      <c r="C123" s="103" t="s">
        <v>705</v>
      </c>
      <c r="D123" s="103" t="s">
        <v>100</v>
      </c>
      <c r="E123" s="103" t="s">
        <v>123</v>
      </c>
      <c r="F123" s="103" t="s">
        <v>706</v>
      </c>
      <c r="G123" s="103" t="s">
        <v>606</v>
      </c>
      <c r="H123" s="103" t="s">
        <v>707</v>
      </c>
      <c r="I123" s="103" t="s">
        <v>207</v>
      </c>
      <c r="J123" s="103" t="s">
        <v>686</v>
      </c>
      <c r="K123" s="104">
        <v>1.94</v>
      </c>
      <c r="L123" s="103" t="s">
        <v>102</v>
      </c>
      <c r="M123" s="105">
        <v>4.9500000000000002E-2</v>
      </c>
      <c r="N123" s="105">
        <v>4.7800000000000002E-2</v>
      </c>
      <c r="O123" s="104">
        <v>1422174.11</v>
      </c>
      <c r="P123" s="104">
        <v>130.62</v>
      </c>
      <c r="Q123" s="104">
        <v>739.67084999999997</v>
      </c>
      <c r="R123" s="104">
        <v>2597.3146724819999</v>
      </c>
      <c r="S123" s="105">
        <v>2.5999999999999999E-3</v>
      </c>
      <c r="T123" s="105">
        <f t="shared" si="1"/>
        <v>3.2844332914700098E-3</v>
      </c>
      <c r="U123" s="105">
        <f>R123/'סכום נכסי הקרן'!$C$42</f>
        <v>8.9089249894369865E-4</v>
      </c>
    </row>
    <row r="124" spans="2:21" s="100" customFormat="1">
      <c r="B124" s="103" t="s">
        <v>708</v>
      </c>
      <c r="C124" s="103" t="s">
        <v>709</v>
      </c>
      <c r="D124" s="103" t="s">
        <v>100</v>
      </c>
      <c r="E124" s="103" t="s">
        <v>123</v>
      </c>
      <c r="F124" s="103" t="s">
        <v>710</v>
      </c>
      <c r="G124" s="103" t="s">
        <v>434</v>
      </c>
      <c r="H124" s="103" t="s">
        <v>220</v>
      </c>
      <c r="I124" s="103" t="s">
        <v>711</v>
      </c>
      <c r="J124" s="103" t="s">
        <v>615</v>
      </c>
      <c r="K124" s="104">
        <v>3.88</v>
      </c>
      <c r="L124" s="103" t="s">
        <v>102</v>
      </c>
      <c r="M124" s="105">
        <v>1.9E-2</v>
      </c>
      <c r="N124" s="105">
        <v>2.93E-2</v>
      </c>
      <c r="O124" s="104">
        <v>940000</v>
      </c>
      <c r="P124" s="104">
        <v>100</v>
      </c>
      <c r="Q124" s="104">
        <v>0</v>
      </c>
      <c r="R124" s="104">
        <v>940</v>
      </c>
      <c r="S124" s="105">
        <v>1.6999999999999999E-3</v>
      </c>
      <c r="T124" s="105">
        <f t="shared" si="1"/>
        <v>1.1886766461883934E-3</v>
      </c>
      <c r="U124" s="105">
        <f>R124/'סכום נכסי הקרן'!$C$42</f>
        <v>3.2242490980379288E-4</v>
      </c>
    </row>
    <row r="125" spans="2:21" s="100" customFormat="1">
      <c r="B125" s="103" t="s">
        <v>712</v>
      </c>
      <c r="C125" s="103" t="s">
        <v>713</v>
      </c>
      <c r="D125" s="103" t="s">
        <v>100</v>
      </c>
      <c r="E125" s="103" t="s">
        <v>123</v>
      </c>
      <c r="F125" s="103" t="s">
        <v>714</v>
      </c>
      <c r="G125" s="103" t="s">
        <v>715</v>
      </c>
      <c r="H125" s="103" t="s">
        <v>220</v>
      </c>
      <c r="I125" s="103" t="s">
        <v>711</v>
      </c>
      <c r="J125" s="103" t="s">
        <v>716</v>
      </c>
      <c r="K125" s="104">
        <v>3.33</v>
      </c>
      <c r="L125" s="103" t="s">
        <v>102</v>
      </c>
      <c r="M125" s="105">
        <v>1.5800000000000002E-2</v>
      </c>
      <c r="N125" s="105">
        <v>5.2900000000000003E-2</v>
      </c>
      <c r="O125" s="104">
        <v>4389672</v>
      </c>
      <c r="P125" s="104">
        <v>94.04</v>
      </c>
      <c r="Q125" s="104">
        <v>36.832990000000002</v>
      </c>
      <c r="R125" s="104">
        <v>4164.8805388000001</v>
      </c>
      <c r="S125" s="105">
        <v>7.9000000000000008E-3</v>
      </c>
      <c r="T125" s="105">
        <f t="shared" si="1"/>
        <v>5.2666981176979714E-3</v>
      </c>
      <c r="U125" s="105">
        <f>R125/'סכום נכסי הקרן'!$C$42</f>
        <v>1.4285757787937897E-3</v>
      </c>
    </row>
    <row r="126" spans="2:21" s="100" customFormat="1">
      <c r="B126" s="103" t="s">
        <v>717</v>
      </c>
      <c r="C126" s="103" t="s">
        <v>718</v>
      </c>
      <c r="D126" s="103" t="s">
        <v>100</v>
      </c>
      <c r="E126" s="103" t="s">
        <v>123</v>
      </c>
      <c r="F126" s="103" t="s">
        <v>719</v>
      </c>
      <c r="G126" s="103" t="s">
        <v>672</v>
      </c>
      <c r="H126" s="103" t="s">
        <v>220</v>
      </c>
      <c r="I126" s="103" t="s">
        <v>711</v>
      </c>
      <c r="J126" s="103" t="s">
        <v>720</v>
      </c>
      <c r="K126" s="104">
        <v>3.03</v>
      </c>
      <c r="L126" s="103" t="s">
        <v>102</v>
      </c>
      <c r="M126" s="105">
        <v>3.5000000000000003E-2</v>
      </c>
      <c r="N126" s="105">
        <v>4.3700000000000003E-2</v>
      </c>
      <c r="O126" s="104">
        <v>1160000</v>
      </c>
      <c r="P126" s="104">
        <v>99.6</v>
      </c>
      <c r="Q126" s="104">
        <v>21.233699999999999</v>
      </c>
      <c r="R126" s="104">
        <v>1176.5936999999999</v>
      </c>
      <c r="S126" s="105">
        <v>6.1000000000000004E-3</v>
      </c>
      <c r="T126" s="105">
        <f t="shared" si="1"/>
        <v>1.4878611204706305E-3</v>
      </c>
      <c r="U126" s="105">
        <f>R126/'סכום נכסי הקרן'!$C$42</f>
        <v>4.0357778467894781E-4</v>
      </c>
    </row>
    <row r="127" spans="2:21" s="100" customFormat="1">
      <c r="B127" s="103" t="s">
        <v>721</v>
      </c>
      <c r="C127" s="103">
        <v>11605060</v>
      </c>
      <c r="D127" s="103" t="s">
        <v>100</v>
      </c>
      <c r="E127" s="103" t="s">
        <v>123</v>
      </c>
      <c r="F127" s="103" t="s">
        <v>722</v>
      </c>
      <c r="G127" s="103" t="s">
        <v>672</v>
      </c>
      <c r="H127" s="103" t="s">
        <v>220</v>
      </c>
      <c r="I127" s="103" t="s">
        <v>711</v>
      </c>
      <c r="J127" s="103" t="s">
        <v>723</v>
      </c>
      <c r="K127" s="104">
        <v>2.81</v>
      </c>
      <c r="L127" s="103" t="s">
        <v>102</v>
      </c>
      <c r="M127" s="105">
        <v>2.35E-2</v>
      </c>
      <c r="N127" s="105">
        <v>4.2599999999999999E-2</v>
      </c>
      <c r="O127" s="104">
        <v>1680000</v>
      </c>
      <c r="P127" s="104">
        <f>R127*1000/O127*100</f>
        <v>102.54622950819643</v>
      </c>
      <c r="Q127" s="104">
        <v>0</v>
      </c>
      <c r="R127" s="104">
        <f>1722776.6557377/1000</f>
        <v>1722.7766557376999</v>
      </c>
      <c r="S127" s="105">
        <v>1.4E-2</v>
      </c>
      <c r="T127" s="105">
        <f t="shared" si="1"/>
        <v>2.1785365715680273E-3</v>
      </c>
      <c r="U127" s="105">
        <f>R127/'סכום נכסי הקרן'!$C$42</f>
        <v>5.9092139131734875E-4</v>
      </c>
    </row>
    <row r="128" spans="2:21" s="100" customFormat="1">
      <c r="B128" s="103" t="s">
        <v>721</v>
      </c>
      <c r="C128" s="103">
        <v>11605061</v>
      </c>
      <c r="D128" s="103" t="s">
        <v>100</v>
      </c>
      <c r="E128" s="103" t="s">
        <v>123</v>
      </c>
      <c r="F128" s="103" t="s">
        <v>722</v>
      </c>
      <c r="G128" s="103" t="s">
        <v>672</v>
      </c>
      <c r="H128" s="103" t="s">
        <v>220</v>
      </c>
      <c r="I128" s="103" t="s">
        <v>711</v>
      </c>
      <c r="J128" s="103" t="s">
        <v>723</v>
      </c>
      <c r="K128" s="104">
        <v>0</v>
      </c>
      <c r="L128" s="103" t="s">
        <v>102</v>
      </c>
      <c r="M128" s="105">
        <v>0</v>
      </c>
      <c r="N128" s="105">
        <v>0</v>
      </c>
      <c r="O128" s="104">
        <v>394776.20999999996</v>
      </c>
      <c r="P128" s="104">
        <f>R128*1000/O128*100</f>
        <v>103.16000000000001</v>
      </c>
      <c r="Q128" s="104">
        <v>0</v>
      </c>
      <c r="R128" s="104">
        <f>407251.138236/1000</f>
        <v>407.25113823600003</v>
      </c>
      <c r="S128" s="105">
        <v>0</v>
      </c>
      <c r="T128" s="105">
        <f t="shared" si="1"/>
        <v>5.1498927356890883E-4</v>
      </c>
      <c r="U128" s="105">
        <f>R128/'סכום נכסי הקרן'!$C$42</f>
        <v>1.3968926756727053E-4</v>
      </c>
    </row>
    <row r="129" spans="2:21" s="100" customFormat="1">
      <c r="B129" s="103" t="s">
        <v>724</v>
      </c>
      <c r="C129" s="103" t="s">
        <v>725</v>
      </c>
      <c r="D129" s="103" t="s">
        <v>100</v>
      </c>
      <c r="E129" s="103" t="s">
        <v>123</v>
      </c>
      <c r="F129" s="103" t="s">
        <v>722</v>
      </c>
      <c r="G129" s="103" t="s">
        <v>672</v>
      </c>
      <c r="H129" s="103" t="s">
        <v>220</v>
      </c>
      <c r="I129" s="103" t="s">
        <v>711</v>
      </c>
      <c r="J129" s="103" t="s">
        <v>726</v>
      </c>
      <c r="K129" s="104">
        <v>4.54</v>
      </c>
      <c r="L129" s="103" t="s">
        <v>102</v>
      </c>
      <c r="M129" s="105">
        <v>3.2899999999999999E-2</v>
      </c>
      <c r="N129" s="105">
        <v>4.6899999999999997E-2</v>
      </c>
      <c r="O129" s="104">
        <v>1851000</v>
      </c>
      <c r="P129" s="104">
        <v>95.75</v>
      </c>
      <c r="Q129" s="104">
        <v>0</v>
      </c>
      <c r="R129" s="104">
        <v>1772.3325</v>
      </c>
      <c r="S129" s="105">
        <v>1.52E-2</v>
      </c>
      <c r="T129" s="105">
        <f t="shared" si="1"/>
        <v>2.2412023957773305E-3</v>
      </c>
      <c r="U129" s="105">
        <f>R129/'סכום נכסי הקרן'!$C$42</f>
        <v>6.0791930473918165E-4</v>
      </c>
    </row>
    <row r="130" spans="2:21" s="100" customFormat="1">
      <c r="B130" s="103" t="s">
        <v>727</v>
      </c>
      <c r="C130" s="103">
        <v>47301640</v>
      </c>
      <c r="D130" s="103" t="s">
        <v>100</v>
      </c>
      <c r="E130" s="103" t="s">
        <v>123</v>
      </c>
      <c r="F130" s="103" t="s">
        <v>728</v>
      </c>
      <c r="G130" s="103" t="s">
        <v>672</v>
      </c>
      <c r="H130" s="103" t="s">
        <v>220</v>
      </c>
      <c r="I130" s="103" t="s">
        <v>711</v>
      </c>
      <c r="J130" s="103" t="s">
        <v>729</v>
      </c>
      <c r="K130" s="104">
        <v>1.62</v>
      </c>
      <c r="L130" s="103" t="s">
        <v>102</v>
      </c>
      <c r="M130" s="105">
        <v>0.05</v>
      </c>
      <c r="N130" s="105">
        <v>1.9400000000000001E-2</v>
      </c>
      <c r="O130" s="104">
        <v>1600000</v>
      </c>
      <c r="P130" s="104">
        <f>R130*1000/O130*100</f>
        <v>113.3098907103825</v>
      </c>
      <c r="Q130" s="104">
        <v>0</v>
      </c>
      <c r="R130" s="104">
        <f>1840-27.0417486338798</f>
        <v>1812.9582513661203</v>
      </c>
      <c r="S130" s="105">
        <v>8.8999999999999999E-3</v>
      </c>
      <c r="T130" s="105">
        <f t="shared" si="1"/>
        <v>2.2925756743760154E-3</v>
      </c>
      <c r="U130" s="105">
        <f>R130/'סכום נכסי הקרן'!$C$42</f>
        <v>6.2185414965400363E-4</v>
      </c>
    </row>
    <row r="131" spans="2:21" s="100" customFormat="1">
      <c r="B131" s="103" t="s">
        <v>730</v>
      </c>
      <c r="C131" s="103" t="s">
        <v>731</v>
      </c>
      <c r="D131" s="103" t="s">
        <v>100</v>
      </c>
      <c r="E131" s="103" t="s">
        <v>123</v>
      </c>
      <c r="F131" s="103" t="s">
        <v>732</v>
      </c>
      <c r="G131" s="103" t="s">
        <v>434</v>
      </c>
      <c r="H131" s="103" t="s">
        <v>220</v>
      </c>
      <c r="I131" s="103" t="s">
        <v>711</v>
      </c>
      <c r="J131" s="103" t="s">
        <v>446</v>
      </c>
      <c r="K131" s="104">
        <v>0.25</v>
      </c>
      <c r="L131" s="103" t="s">
        <v>102</v>
      </c>
      <c r="M131" s="105">
        <v>2.1000000000000001E-2</v>
      </c>
      <c r="N131" s="105">
        <v>3.85E-2</v>
      </c>
      <c r="O131" s="104">
        <v>3118104.63</v>
      </c>
      <c r="P131" s="104">
        <v>109.42</v>
      </c>
      <c r="Q131" s="104">
        <v>0</v>
      </c>
      <c r="R131" s="104">
        <v>3411.8300861460002</v>
      </c>
      <c r="S131" s="105">
        <v>1.5299999999999999E-2</v>
      </c>
      <c r="T131" s="105">
        <f t="shared" si="1"/>
        <v>4.3144284512390265E-3</v>
      </c>
      <c r="U131" s="105">
        <f>R131/'סכום נכסי הקרן'!$C$42</f>
        <v>1.1702755402037139E-3</v>
      </c>
    </row>
    <row r="132" spans="2:21" s="100" customFormat="1">
      <c r="B132" s="103" t="s">
        <v>733</v>
      </c>
      <c r="C132" s="103" t="s">
        <v>734</v>
      </c>
      <c r="D132" s="103" t="s">
        <v>100</v>
      </c>
      <c r="E132" s="103" t="s">
        <v>123</v>
      </c>
      <c r="F132" s="103" t="s">
        <v>732</v>
      </c>
      <c r="G132" s="103" t="s">
        <v>434</v>
      </c>
      <c r="H132" s="103" t="s">
        <v>220</v>
      </c>
      <c r="I132" s="103" t="s">
        <v>711</v>
      </c>
      <c r="J132" s="103" t="s">
        <v>735</v>
      </c>
      <c r="K132" s="104">
        <v>4.2</v>
      </c>
      <c r="L132" s="103" t="s">
        <v>102</v>
      </c>
      <c r="M132" s="105">
        <v>2.75E-2</v>
      </c>
      <c r="N132" s="105">
        <v>2.6800000000000001E-2</v>
      </c>
      <c r="O132" s="104">
        <v>3144299.24</v>
      </c>
      <c r="P132" s="104">
        <v>107.54</v>
      </c>
      <c r="Q132" s="104">
        <v>189.30930000000001</v>
      </c>
      <c r="R132" s="104">
        <v>3570.6887026959998</v>
      </c>
      <c r="S132" s="105">
        <v>6.1999999999999998E-3</v>
      </c>
      <c r="T132" s="105">
        <f t="shared" si="1"/>
        <v>4.5153130550036882E-3</v>
      </c>
      <c r="U132" s="105">
        <f>R132/'סכום נכסי הקרן'!$C$42</f>
        <v>1.2247648754299789E-3</v>
      </c>
    </row>
    <row r="133" spans="2:21" s="100" customFormat="1">
      <c r="B133" s="103" t="s">
        <v>736</v>
      </c>
      <c r="C133" s="103">
        <v>11776580</v>
      </c>
      <c r="D133" s="103" t="s">
        <v>100</v>
      </c>
      <c r="E133" s="103" t="s">
        <v>123</v>
      </c>
      <c r="F133" s="103" t="s">
        <v>732</v>
      </c>
      <c r="G133" s="103" t="s">
        <v>434</v>
      </c>
      <c r="H133" s="103" t="s">
        <v>220</v>
      </c>
      <c r="I133" s="103" t="s">
        <v>711</v>
      </c>
      <c r="J133" s="103" t="s">
        <v>737</v>
      </c>
      <c r="K133" s="104">
        <v>5.91</v>
      </c>
      <c r="L133" s="103" t="s">
        <v>102</v>
      </c>
      <c r="M133" s="105">
        <v>8.5000000000000006E-3</v>
      </c>
      <c r="N133" s="105">
        <v>3.0099999999999998E-2</v>
      </c>
      <c r="O133" s="104">
        <v>950000</v>
      </c>
      <c r="P133" s="104">
        <f>R133*1000/O133*100</f>
        <v>97.069372424503896</v>
      </c>
      <c r="Q133" s="104">
        <v>32.079120000000003</v>
      </c>
      <c r="R133" s="104">
        <f>922159.038032787/1000</f>
        <v>922.15903803278707</v>
      </c>
      <c r="S133" s="105">
        <v>6.8999999999999999E-3</v>
      </c>
      <c r="T133" s="105">
        <f t="shared" si="1"/>
        <v>1.166115864448009E-3</v>
      </c>
      <c r="U133" s="105">
        <f>R133/'סכום נכסי הקרן'!$C$42</f>
        <v>3.1630536666220615E-4</v>
      </c>
    </row>
    <row r="134" spans="2:21" s="100" customFormat="1">
      <c r="B134" s="103" t="s">
        <v>736</v>
      </c>
      <c r="C134" s="103">
        <v>1177658</v>
      </c>
      <c r="D134" s="103" t="s">
        <v>100</v>
      </c>
      <c r="E134" s="103" t="s">
        <v>123</v>
      </c>
      <c r="F134" s="103" t="s">
        <v>732</v>
      </c>
      <c r="G134" s="103" t="s">
        <v>434</v>
      </c>
      <c r="H134" s="103" t="s">
        <v>220</v>
      </c>
      <c r="I134" s="103" t="s">
        <v>711</v>
      </c>
      <c r="J134" s="103" t="s">
        <v>737</v>
      </c>
      <c r="K134" s="104">
        <v>0</v>
      </c>
      <c r="L134" s="103" t="s">
        <v>102</v>
      </c>
      <c r="M134" s="105">
        <v>0</v>
      </c>
      <c r="N134" s="105">
        <v>0</v>
      </c>
      <c r="O134" s="104">
        <v>2599746</v>
      </c>
      <c r="P134" s="104">
        <f>R134*1000/O134*100</f>
        <v>93.75</v>
      </c>
      <c r="Q134" s="104">
        <v>0</v>
      </c>
      <c r="R134" s="104">
        <f>2437261.875/1000</f>
        <v>2437.2618750000001</v>
      </c>
      <c r="S134" s="105">
        <v>0</v>
      </c>
      <c r="T134" s="105">
        <f t="shared" si="1"/>
        <v>3.0820385866572719E-3</v>
      </c>
      <c r="U134" s="105">
        <f>R134/'סכום נכסי הקרן'!$C$42</f>
        <v>8.3599355342031721E-4</v>
      </c>
    </row>
    <row r="135" spans="2:21" s="100" customFormat="1">
      <c r="B135" s="103" t="s">
        <v>738</v>
      </c>
      <c r="C135" s="103" t="s">
        <v>739</v>
      </c>
      <c r="D135" s="103" t="s">
        <v>100</v>
      </c>
      <c r="E135" s="103" t="s">
        <v>123</v>
      </c>
      <c r="F135" s="103" t="s">
        <v>740</v>
      </c>
      <c r="G135" s="103" t="s">
        <v>457</v>
      </c>
      <c r="H135" s="103" t="s">
        <v>220</v>
      </c>
      <c r="I135" s="103" t="s">
        <v>711</v>
      </c>
      <c r="J135" s="103" t="s">
        <v>741</v>
      </c>
      <c r="K135" s="104">
        <v>2.96</v>
      </c>
      <c r="L135" s="103" t="s">
        <v>102</v>
      </c>
      <c r="M135" s="105">
        <v>1.6400000000000001E-2</v>
      </c>
      <c r="N135" s="105">
        <v>2.9100000000000001E-2</v>
      </c>
      <c r="O135" s="104">
        <v>940446.87</v>
      </c>
      <c r="P135" s="104">
        <v>104.47</v>
      </c>
      <c r="Q135" s="104">
        <v>0</v>
      </c>
      <c r="R135" s="104">
        <v>982.48484508900003</v>
      </c>
      <c r="S135" s="105">
        <v>3.5999999999999999E-3</v>
      </c>
      <c r="T135" s="105">
        <f t="shared" si="1"/>
        <v>1.2424008410545913E-3</v>
      </c>
      <c r="U135" s="105">
        <f>R135/'סכום נכסי הקרן'!$C$42</f>
        <v>3.3699743357597266E-4</v>
      </c>
    </row>
    <row r="136" spans="2:21" s="100" customFormat="1">
      <c r="B136" s="103" t="s">
        <v>742</v>
      </c>
      <c r="C136" s="103">
        <v>11793400</v>
      </c>
      <c r="D136" s="103" t="s">
        <v>100</v>
      </c>
      <c r="E136" s="103" t="s">
        <v>123</v>
      </c>
      <c r="F136" s="103" t="s">
        <v>743</v>
      </c>
      <c r="G136" s="103" t="s">
        <v>715</v>
      </c>
      <c r="H136" s="103" t="s">
        <v>220</v>
      </c>
      <c r="I136" s="103" t="s">
        <v>711</v>
      </c>
      <c r="J136" s="103" t="s">
        <v>744</v>
      </c>
      <c r="K136" s="104">
        <v>3.4</v>
      </c>
      <c r="L136" s="103" t="s">
        <v>102</v>
      </c>
      <c r="M136" s="105">
        <v>1.4800000000000001E-2</v>
      </c>
      <c r="N136" s="105">
        <v>3.9100000000000003E-2</v>
      </c>
      <c r="O136" s="104">
        <v>1640000</v>
      </c>
      <c r="P136" s="104">
        <f>R136*1000/O136*100</f>
        <v>97.760632407037193</v>
      </c>
      <c r="Q136" s="104">
        <v>22.645060000000001</v>
      </c>
      <c r="R136" s="104">
        <f>1603274.37147541/1000</f>
        <v>1603.2743714754099</v>
      </c>
      <c r="S136" s="105">
        <v>4.0000000000000001E-3</v>
      </c>
      <c r="T136" s="105">
        <f t="shared" si="1"/>
        <v>2.0274200029842498E-3</v>
      </c>
      <c r="U136" s="105">
        <f>R136/'סכום נכסי הקרן'!$C$42</f>
        <v>5.4993148363158707E-4</v>
      </c>
    </row>
    <row r="137" spans="2:21" s="100" customFormat="1">
      <c r="B137" s="103" t="s">
        <v>742</v>
      </c>
      <c r="C137" s="103">
        <v>1179340</v>
      </c>
      <c r="D137" s="103" t="s">
        <v>100</v>
      </c>
      <c r="E137" s="103" t="s">
        <v>123</v>
      </c>
      <c r="F137" s="103" t="s">
        <v>743</v>
      </c>
      <c r="G137" s="103" t="s">
        <v>715</v>
      </c>
      <c r="H137" s="103" t="s">
        <v>220</v>
      </c>
      <c r="I137" s="103" t="s">
        <v>711</v>
      </c>
      <c r="J137" s="103" t="s">
        <v>744</v>
      </c>
      <c r="K137" s="104">
        <v>0</v>
      </c>
      <c r="L137" s="103" t="s">
        <v>102</v>
      </c>
      <c r="M137" s="105">
        <v>0</v>
      </c>
      <c r="N137" s="105">
        <v>0</v>
      </c>
      <c r="O137" s="104">
        <v>1252503</v>
      </c>
      <c r="P137" s="104">
        <f>R137*1000/O137*100</f>
        <v>97.56</v>
      </c>
      <c r="Q137" s="104">
        <v>0</v>
      </c>
      <c r="R137" s="104">
        <f>1221941.9268/1000</f>
        <v>1221.9419267999999</v>
      </c>
      <c r="S137" s="105">
        <v>0</v>
      </c>
      <c r="T137" s="105">
        <f t="shared" si="1"/>
        <v>1.5452062036017099E-3</v>
      </c>
      <c r="U137" s="105">
        <f>R137/'סכום נכסי הקרן'!$C$42</f>
        <v>4.1913246333400307E-4</v>
      </c>
    </row>
    <row r="138" spans="2:21" s="100" customFormat="1">
      <c r="B138" s="103" t="s">
        <v>745</v>
      </c>
      <c r="C138" s="103" t="s">
        <v>746</v>
      </c>
      <c r="D138" s="103" t="s">
        <v>100</v>
      </c>
      <c r="E138" s="103" t="s">
        <v>123</v>
      </c>
      <c r="F138" s="103" t="s">
        <v>747</v>
      </c>
      <c r="G138" s="103" t="s">
        <v>672</v>
      </c>
      <c r="H138" s="103" t="s">
        <v>220</v>
      </c>
      <c r="I138" s="103" t="s">
        <v>711</v>
      </c>
      <c r="J138" s="103" t="s">
        <v>748</v>
      </c>
      <c r="K138" s="104">
        <v>1.74</v>
      </c>
      <c r="L138" s="103" t="s">
        <v>102</v>
      </c>
      <c r="M138" s="105">
        <v>1.7999999999999999E-2</v>
      </c>
      <c r="N138" s="105">
        <v>3.2300000000000002E-2</v>
      </c>
      <c r="O138" s="104">
        <v>148279.06</v>
      </c>
      <c r="P138" s="104">
        <v>105.35</v>
      </c>
      <c r="Q138" s="104">
        <v>0</v>
      </c>
      <c r="R138" s="104">
        <v>156.21198971000001</v>
      </c>
      <c r="S138" s="105">
        <v>2E-3</v>
      </c>
      <c r="T138" s="105">
        <f t="shared" si="1"/>
        <v>1.9753781279031771E-4</v>
      </c>
      <c r="U138" s="105">
        <f>R138/'סכום נכסי הקרן'!$C$42</f>
        <v>5.358152839629551E-5</v>
      </c>
    </row>
    <row r="139" spans="2:21" s="100" customFormat="1">
      <c r="B139" s="103" t="s">
        <v>749</v>
      </c>
      <c r="C139" s="103" t="s">
        <v>750</v>
      </c>
      <c r="D139" s="103" t="s">
        <v>100</v>
      </c>
      <c r="E139" s="103" t="s">
        <v>123</v>
      </c>
      <c r="F139" s="103" t="s">
        <v>751</v>
      </c>
      <c r="G139" s="103" t="s">
        <v>715</v>
      </c>
      <c r="H139" s="103" t="s">
        <v>220</v>
      </c>
      <c r="I139" s="103" t="s">
        <v>711</v>
      </c>
      <c r="J139" s="103" t="s">
        <v>397</v>
      </c>
      <c r="K139" s="104">
        <v>3.41</v>
      </c>
      <c r="L139" s="103" t="s">
        <v>102</v>
      </c>
      <c r="M139" s="105">
        <v>2.3E-2</v>
      </c>
      <c r="N139" s="105">
        <v>7.0199999999999999E-2</v>
      </c>
      <c r="O139" s="104">
        <v>2134557</v>
      </c>
      <c r="P139" s="104">
        <v>89.84</v>
      </c>
      <c r="Q139" s="104">
        <v>26.21425</v>
      </c>
      <c r="R139" s="104">
        <v>1943.9002588000001</v>
      </c>
      <c r="S139" s="105">
        <v>8.8000000000000005E-3</v>
      </c>
      <c r="T139" s="105">
        <f t="shared" si="1"/>
        <v>2.4581583405905681E-3</v>
      </c>
      <c r="U139" s="105">
        <f>R139/'סכום נכסי הקרן'!$C$42</f>
        <v>6.6676794213953161E-4</v>
      </c>
    </row>
    <row r="140" spans="2:21" s="100" customFormat="1">
      <c r="B140" s="103" t="s">
        <v>752</v>
      </c>
      <c r="C140" s="103" t="s">
        <v>753</v>
      </c>
      <c r="D140" s="103" t="s">
        <v>100</v>
      </c>
      <c r="E140" s="103" t="s">
        <v>123</v>
      </c>
      <c r="F140" s="103" t="s">
        <v>754</v>
      </c>
      <c r="G140" s="103" t="s">
        <v>715</v>
      </c>
      <c r="H140" s="103" t="s">
        <v>220</v>
      </c>
      <c r="I140" s="103" t="s">
        <v>711</v>
      </c>
      <c r="J140" s="103" t="s">
        <v>755</v>
      </c>
      <c r="K140" s="104">
        <v>3.57</v>
      </c>
      <c r="L140" s="103" t="s">
        <v>102</v>
      </c>
      <c r="M140" s="105">
        <v>2.9499999999999998E-2</v>
      </c>
      <c r="N140" s="105">
        <v>4.6600000000000003E-2</v>
      </c>
      <c r="O140" s="104">
        <v>1064000</v>
      </c>
      <c r="P140" s="104">
        <v>97.57</v>
      </c>
      <c r="Q140" s="104">
        <v>21.619289999999999</v>
      </c>
      <c r="R140" s="104">
        <v>1059.7640899999999</v>
      </c>
      <c r="S140" s="105">
        <v>5.7999999999999996E-3</v>
      </c>
      <c r="T140" s="105">
        <f t="shared" ref="T140:T203" si="2">R140/$R$11</f>
        <v>1.3401242811192497E-3</v>
      </c>
      <c r="U140" s="105">
        <f>R140/'סכום נכסי הקרן'!$C$42</f>
        <v>3.6350461822505173E-4</v>
      </c>
    </row>
    <row r="141" spans="2:21" s="100" customFormat="1">
      <c r="B141" s="103" t="s">
        <v>756</v>
      </c>
      <c r="C141" s="103" t="s">
        <v>757</v>
      </c>
      <c r="D141" s="103" t="s">
        <v>100</v>
      </c>
      <c r="E141" s="103" t="s">
        <v>123</v>
      </c>
      <c r="F141" s="103" t="s">
        <v>758</v>
      </c>
      <c r="G141" s="103" t="s">
        <v>715</v>
      </c>
      <c r="H141" s="103" t="s">
        <v>220</v>
      </c>
      <c r="I141" s="103" t="s">
        <v>711</v>
      </c>
      <c r="J141" s="103" t="s">
        <v>686</v>
      </c>
      <c r="K141" s="104">
        <v>3.39</v>
      </c>
      <c r="L141" s="103" t="s">
        <v>102</v>
      </c>
      <c r="M141" s="105">
        <v>0.04</v>
      </c>
      <c r="N141" s="105">
        <v>0.15770000000000001</v>
      </c>
      <c r="O141" s="104">
        <v>1060001</v>
      </c>
      <c r="P141" s="104">
        <v>72.19</v>
      </c>
      <c r="Q141" s="104">
        <v>38.04513</v>
      </c>
      <c r="R141" s="104">
        <v>803.25985189999994</v>
      </c>
      <c r="S141" s="105">
        <v>1.9400000000000001E-2</v>
      </c>
      <c r="T141" s="105">
        <f t="shared" si="2"/>
        <v>1.0157619433768909E-3</v>
      </c>
      <c r="U141" s="105">
        <f>R141/'סכום נכסי הקרן'!$C$42</f>
        <v>2.7552232478496335E-4</v>
      </c>
    </row>
    <row r="142" spans="2:21" s="100" customFormat="1">
      <c r="B142" s="103" t="s">
        <v>759</v>
      </c>
      <c r="C142" s="103" t="s">
        <v>760</v>
      </c>
      <c r="D142" s="103" t="s">
        <v>100</v>
      </c>
      <c r="E142" s="103" t="s">
        <v>123</v>
      </c>
      <c r="F142" s="103" t="s">
        <v>761</v>
      </c>
      <c r="G142" s="103" t="s">
        <v>434</v>
      </c>
      <c r="H142" s="103" t="s">
        <v>220</v>
      </c>
      <c r="I142" s="103" t="s">
        <v>711</v>
      </c>
      <c r="J142" s="103" t="s">
        <v>726</v>
      </c>
      <c r="K142" s="104">
        <v>3.72</v>
      </c>
      <c r="L142" s="103" t="s">
        <v>102</v>
      </c>
      <c r="M142" s="105">
        <v>3.4299999999999997E-2</v>
      </c>
      <c r="N142" s="105">
        <v>3.7999999999999999E-2</v>
      </c>
      <c r="O142" s="104">
        <v>2144918</v>
      </c>
      <c r="P142" s="104">
        <v>100.48</v>
      </c>
      <c r="Q142" s="104">
        <v>0</v>
      </c>
      <c r="R142" s="104">
        <v>2155.2136064000001</v>
      </c>
      <c r="S142" s="105">
        <v>3.3999999999999998E-3</v>
      </c>
      <c r="T142" s="105">
        <f t="shared" si="2"/>
        <v>2.725374554760792E-3</v>
      </c>
      <c r="U142" s="105">
        <f>R142/'סכום נכסי הקרן'!$C$42</f>
        <v>7.3924952409726308E-4</v>
      </c>
    </row>
    <row r="143" spans="2:21" s="100" customFormat="1">
      <c r="B143" s="99" t="s">
        <v>256</v>
      </c>
      <c r="K143" s="101">
        <v>1.84</v>
      </c>
      <c r="N143" s="102">
        <v>3.3E-3</v>
      </c>
      <c r="O143" s="101">
        <f>SUM(O144:O258)</f>
        <v>230142156.16999996</v>
      </c>
      <c r="Q143" s="101">
        <v>7457.92857</v>
      </c>
      <c r="R143" s="101">
        <v>240226.90339041824</v>
      </c>
      <c r="T143" s="102">
        <f t="shared" si="2"/>
        <v>0.30377884026206975</v>
      </c>
      <c r="U143" s="102">
        <f>R143/'סכום נכסי הקרן'!$C$42</f>
        <v>8.2399082615000077E-2</v>
      </c>
    </row>
    <row r="144" spans="2:21" s="100" customFormat="1">
      <c r="B144" s="103" t="s">
        <v>762</v>
      </c>
      <c r="C144" s="103" t="s">
        <v>763</v>
      </c>
      <c r="D144" s="103" t="s">
        <v>100</v>
      </c>
      <c r="E144" s="103" t="s">
        <v>123</v>
      </c>
      <c r="F144" s="103" t="s">
        <v>375</v>
      </c>
      <c r="G144" s="103" t="s">
        <v>368</v>
      </c>
      <c r="H144" s="103" t="s">
        <v>206</v>
      </c>
      <c r="I144" s="103" t="s">
        <v>207</v>
      </c>
      <c r="J144" s="103" t="s">
        <v>764</v>
      </c>
      <c r="K144" s="104">
        <v>0.43</v>
      </c>
      <c r="L144" s="103" t="s">
        <v>102</v>
      </c>
      <c r="M144" s="105">
        <v>3.5900000000000001E-2</v>
      </c>
      <c r="N144" s="105">
        <v>-0.99509999999999998</v>
      </c>
      <c r="O144" s="104">
        <v>278200</v>
      </c>
      <c r="P144" s="104">
        <v>1012.82</v>
      </c>
      <c r="Q144" s="104">
        <v>0</v>
      </c>
      <c r="R144" s="104">
        <v>2817.6652399999998</v>
      </c>
      <c r="S144" s="105">
        <v>4.0000000000000002E-4</v>
      </c>
      <c r="T144" s="105">
        <f t="shared" si="2"/>
        <v>3.5630775186859731E-3</v>
      </c>
      <c r="U144" s="105">
        <f>R144/'סכום נכסי הקרן'!$C$42</f>
        <v>9.6647389453647064E-4</v>
      </c>
    </row>
    <row r="145" spans="2:21" s="100" customFormat="1">
      <c r="B145" s="103" t="s">
        <v>765</v>
      </c>
      <c r="C145" s="103" t="s">
        <v>766</v>
      </c>
      <c r="D145" s="103" t="s">
        <v>100</v>
      </c>
      <c r="E145" s="103" t="s">
        <v>123</v>
      </c>
      <c r="F145" s="103" t="s">
        <v>375</v>
      </c>
      <c r="G145" s="103" t="s">
        <v>368</v>
      </c>
      <c r="H145" s="103" t="s">
        <v>206</v>
      </c>
      <c r="I145" s="103" t="s">
        <v>207</v>
      </c>
      <c r="J145" s="103" t="s">
        <v>394</v>
      </c>
      <c r="K145" s="104">
        <v>1.42</v>
      </c>
      <c r="L145" s="103" t="s">
        <v>102</v>
      </c>
      <c r="M145" s="105">
        <v>1.8700000000000001E-2</v>
      </c>
      <c r="N145" s="105">
        <v>3.78E-2</v>
      </c>
      <c r="O145" s="104">
        <v>4263115.46</v>
      </c>
      <c r="P145" s="104">
        <v>97.53</v>
      </c>
      <c r="Q145" s="104">
        <v>0</v>
      </c>
      <c r="R145" s="104">
        <v>4157.8165081380002</v>
      </c>
      <c r="S145" s="105">
        <v>7.7000000000000002E-3</v>
      </c>
      <c r="T145" s="105">
        <f t="shared" si="2"/>
        <v>5.2577653003832081E-3</v>
      </c>
      <c r="U145" s="105">
        <f>R145/'סכום נכסי הקרן'!$C$42</f>
        <v>1.4261527793799106E-3</v>
      </c>
    </row>
    <row r="146" spans="2:21" s="100" customFormat="1">
      <c r="B146" s="103" t="s">
        <v>767</v>
      </c>
      <c r="C146" s="103" t="s">
        <v>768</v>
      </c>
      <c r="D146" s="103" t="s">
        <v>100</v>
      </c>
      <c r="E146" s="103" t="s">
        <v>123</v>
      </c>
      <c r="F146" s="103" t="s">
        <v>375</v>
      </c>
      <c r="G146" s="103" t="s">
        <v>368</v>
      </c>
      <c r="H146" s="103" t="s">
        <v>206</v>
      </c>
      <c r="I146" s="103" t="s">
        <v>207</v>
      </c>
      <c r="J146" s="103" t="s">
        <v>512</v>
      </c>
      <c r="K146" s="104">
        <v>4.09</v>
      </c>
      <c r="L146" s="103" t="s">
        <v>102</v>
      </c>
      <c r="M146" s="105">
        <v>2.6800000000000001E-2</v>
      </c>
      <c r="N146" s="105">
        <v>4.2000000000000003E-2</v>
      </c>
      <c r="O146" s="104">
        <v>3142461.29</v>
      </c>
      <c r="P146" s="104">
        <v>94.29</v>
      </c>
      <c r="Q146" s="104">
        <v>0</v>
      </c>
      <c r="R146" s="104">
        <v>2963.026750341</v>
      </c>
      <c r="S146" s="105">
        <v>1.1999999999999999E-3</v>
      </c>
      <c r="T146" s="105">
        <f t="shared" si="2"/>
        <v>3.7468943618742916E-3</v>
      </c>
      <c r="U146" s="105">
        <f>R146/'סכום נכסי הקרן'!$C$42</f>
        <v>1.016333651835024E-3</v>
      </c>
    </row>
    <row r="147" spans="2:21" s="100" customFormat="1">
      <c r="B147" s="103" t="s">
        <v>769</v>
      </c>
      <c r="C147" s="103" t="s">
        <v>770</v>
      </c>
      <c r="D147" s="103" t="s">
        <v>100</v>
      </c>
      <c r="E147" s="103" t="s">
        <v>123</v>
      </c>
      <c r="F147" s="103" t="s">
        <v>771</v>
      </c>
      <c r="G147" s="103" t="s">
        <v>364</v>
      </c>
      <c r="H147" s="103" t="s">
        <v>383</v>
      </c>
      <c r="I147" s="103" t="s">
        <v>150</v>
      </c>
      <c r="J147" s="103" t="s">
        <v>772</v>
      </c>
      <c r="K147" s="104">
        <v>4.07</v>
      </c>
      <c r="L147" s="103" t="s">
        <v>102</v>
      </c>
      <c r="M147" s="105">
        <v>1.2E-2</v>
      </c>
      <c r="N147" s="105">
        <v>4.3299999999999998E-2</v>
      </c>
      <c r="O147" s="104">
        <v>1765124</v>
      </c>
      <c r="P147" s="104">
        <v>91.49</v>
      </c>
      <c r="Q147" s="104">
        <v>0</v>
      </c>
      <c r="R147" s="104">
        <v>1614.9119476000001</v>
      </c>
      <c r="S147" s="105">
        <v>1.61E-2</v>
      </c>
      <c r="T147" s="105">
        <f t="shared" si="2"/>
        <v>2.0421362954922708E-3</v>
      </c>
      <c r="U147" s="105">
        <f>R147/'סכום נכסי הקרן'!$C$42</f>
        <v>5.5392323302765696E-4</v>
      </c>
    </row>
    <row r="148" spans="2:21" s="100" customFormat="1">
      <c r="B148" s="103" t="s">
        <v>773</v>
      </c>
      <c r="C148" s="103" t="s">
        <v>774</v>
      </c>
      <c r="D148" s="103" t="s">
        <v>100</v>
      </c>
      <c r="E148" s="103" t="s">
        <v>123</v>
      </c>
      <c r="F148" s="103" t="s">
        <v>379</v>
      </c>
      <c r="G148" s="103" t="s">
        <v>368</v>
      </c>
      <c r="H148" s="103" t="s">
        <v>383</v>
      </c>
      <c r="I148" s="103" t="s">
        <v>150</v>
      </c>
      <c r="J148" s="103" t="s">
        <v>775</v>
      </c>
      <c r="K148" s="104">
        <v>1.23</v>
      </c>
      <c r="L148" s="103" t="s">
        <v>102</v>
      </c>
      <c r="M148" s="105">
        <v>3.0099999999999998E-2</v>
      </c>
      <c r="N148" s="105">
        <v>3.95E-2</v>
      </c>
      <c r="O148" s="104">
        <v>9540121</v>
      </c>
      <c r="P148" s="104">
        <v>99.66</v>
      </c>
      <c r="Q148" s="104">
        <v>0</v>
      </c>
      <c r="R148" s="104">
        <v>9507.6845885999992</v>
      </c>
      <c r="S148" s="105">
        <v>8.3000000000000001E-3</v>
      </c>
      <c r="T148" s="105">
        <f t="shared" si="2"/>
        <v>1.2022938967866088E-2</v>
      </c>
      <c r="U148" s="105">
        <f>R148/'סכום נכסי הקרן'!$C$42</f>
        <v>3.2611854743853901E-3</v>
      </c>
    </row>
    <row r="149" spans="2:21" s="100" customFormat="1">
      <c r="B149" s="103" t="s">
        <v>776</v>
      </c>
      <c r="C149" s="103" t="s">
        <v>777</v>
      </c>
      <c r="D149" s="103" t="s">
        <v>100</v>
      </c>
      <c r="E149" s="103" t="s">
        <v>123</v>
      </c>
      <c r="F149" s="103" t="s">
        <v>379</v>
      </c>
      <c r="G149" s="103" t="s">
        <v>368</v>
      </c>
      <c r="H149" s="103" t="s">
        <v>206</v>
      </c>
      <c r="I149" s="103" t="s">
        <v>207</v>
      </c>
      <c r="J149" s="103" t="s">
        <v>755</v>
      </c>
      <c r="K149" s="104">
        <v>1.1100000000000001</v>
      </c>
      <c r="L149" s="103" t="s">
        <v>102</v>
      </c>
      <c r="M149" s="105">
        <v>2.0199999999999999E-2</v>
      </c>
      <c r="N149" s="105">
        <v>4.07E-2</v>
      </c>
      <c r="O149" s="104">
        <v>10100312</v>
      </c>
      <c r="P149" s="104">
        <v>99.44</v>
      </c>
      <c r="Q149" s="104">
        <v>0</v>
      </c>
      <c r="R149" s="104">
        <v>10043.7502528</v>
      </c>
      <c r="S149" s="105">
        <v>6.0000000000000001E-3</v>
      </c>
      <c r="T149" s="105">
        <f t="shared" si="2"/>
        <v>1.2700820601757588E-2</v>
      </c>
      <c r="U149" s="105">
        <f>R149/'סכום נכסי הקרן'!$C$42</f>
        <v>3.4450587971817685E-3</v>
      </c>
    </row>
    <row r="150" spans="2:21" s="100" customFormat="1">
      <c r="B150" s="103" t="s">
        <v>778</v>
      </c>
      <c r="C150" s="103" t="s">
        <v>779</v>
      </c>
      <c r="D150" s="103" t="s">
        <v>100</v>
      </c>
      <c r="E150" s="103" t="s">
        <v>123</v>
      </c>
      <c r="F150" s="103" t="s">
        <v>379</v>
      </c>
      <c r="G150" s="103" t="s">
        <v>368</v>
      </c>
      <c r="H150" s="103" t="s">
        <v>206</v>
      </c>
      <c r="I150" s="103" t="s">
        <v>207</v>
      </c>
      <c r="J150" s="103" t="s">
        <v>780</v>
      </c>
      <c r="K150" s="104">
        <v>0.22</v>
      </c>
      <c r="L150" s="103" t="s">
        <v>102</v>
      </c>
      <c r="M150" s="105">
        <v>3.5000000000000003E-2</v>
      </c>
      <c r="N150" s="105">
        <v>-1</v>
      </c>
      <c r="O150" s="104">
        <v>350000</v>
      </c>
      <c r="P150" s="104">
        <v>1014.3</v>
      </c>
      <c r="Q150" s="104">
        <v>0</v>
      </c>
      <c r="R150" s="104">
        <v>3550.05</v>
      </c>
      <c r="S150" s="105">
        <v>5.0000000000000001E-4</v>
      </c>
      <c r="T150" s="105">
        <f t="shared" si="2"/>
        <v>4.4892143912777724E-3</v>
      </c>
      <c r="U150" s="105">
        <f>R150/'סכום נכסי הקרן'!$C$42</f>
        <v>1.2176856926052713E-3</v>
      </c>
    </row>
    <row r="151" spans="2:21" s="100" customFormat="1">
      <c r="B151" s="103" t="s">
        <v>781</v>
      </c>
      <c r="C151" s="103" t="s">
        <v>782</v>
      </c>
      <c r="D151" s="103" t="s">
        <v>100</v>
      </c>
      <c r="E151" s="103" t="s">
        <v>123</v>
      </c>
      <c r="F151" s="103" t="s">
        <v>379</v>
      </c>
      <c r="G151" s="103" t="s">
        <v>368</v>
      </c>
      <c r="H151" s="103" t="s">
        <v>206</v>
      </c>
      <c r="I151" s="103" t="s">
        <v>207</v>
      </c>
      <c r="J151" s="103" t="s">
        <v>783</v>
      </c>
      <c r="K151" s="104">
        <v>0.69</v>
      </c>
      <c r="L151" s="103" t="s">
        <v>102</v>
      </c>
      <c r="M151" s="105">
        <v>3.5499999999999997E-2</v>
      </c>
      <c r="N151" s="105">
        <v>-0.92290000000000005</v>
      </c>
      <c r="O151" s="104">
        <v>280000</v>
      </c>
      <c r="P151" s="104">
        <v>1009.26</v>
      </c>
      <c r="Q151" s="104">
        <v>0</v>
      </c>
      <c r="R151" s="104">
        <v>2825.9279999999999</v>
      </c>
      <c r="S151" s="105">
        <v>2.0000000000000001E-4</v>
      </c>
      <c r="T151" s="105">
        <f t="shared" si="2"/>
        <v>3.5735261887339088E-3</v>
      </c>
      <c r="U151" s="105">
        <f>R151/'סכום נכסי הקרן'!$C$42</f>
        <v>9.6930806437448176E-4</v>
      </c>
    </row>
    <row r="152" spans="2:21" s="100" customFormat="1">
      <c r="B152" s="103" t="s">
        <v>784</v>
      </c>
      <c r="C152" s="103" t="s">
        <v>785</v>
      </c>
      <c r="D152" s="103" t="s">
        <v>100</v>
      </c>
      <c r="E152" s="103" t="s">
        <v>123</v>
      </c>
      <c r="F152" s="103" t="s">
        <v>390</v>
      </c>
      <c r="G152" s="103" t="s">
        <v>368</v>
      </c>
      <c r="H152" s="103" t="s">
        <v>383</v>
      </c>
      <c r="I152" s="103" t="s">
        <v>150</v>
      </c>
      <c r="J152" s="103" t="s">
        <v>786</v>
      </c>
      <c r="K152" s="104">
        <v>1.67</v>
      </c>
      <c r="L152" s="103" t="s">
        <v>102</v>
      </c>
      <c r="M152" s="105">
        <v>1.09E-2</v>
      </c>
      <c r="N152" s="105">
        <v>4.0099999999999997E-2</v>
      </c>
      <c r="O152" s="104">
        <v>1025898</v>
      </c>
      <c r="P152" s="104">
        <v>95.68</v>
      </c>
      <c r="Q152" s="104">
        <v>0</v>
      </c>
      <c r="R152" s="104">
        <v>981.57920639999998</v>
      </c>
      <c r="S152" s="105">
        <v>1.2999999999999999E-3</v>
      </c>
      <c r="T152" s="105">
        <f t="shared" si="2"/>
        <v>1.2412556159912946E-3</v>
      </c>
      <c r="U152" s="105">
        <f>R152/'סכום נכסי הקרן'!$C$42</f>
        <v>3.3668679477531766E-4</v>
      </c>
    </row>
    <row r="153" spans="2:21" s="100" customFormat="1">
      <c r="B153" s="103" t="s">
        <v>787</v>
      </c>
      <c r="C153" s="103" t="s">
        <v>788</v>
      </c>
      <c r="D153" s="103" t="s">
        <v>100</v>
      </c>
      <c r="E153" s="103" t="s">
        <v>123</v>
      </c>
      <c r="F153" s="103" t="s">
        <v>390</v>
      </c>
      <c r="G153" s="103" t="s">
        <v>368</v>
      </c>
      <c r="H153" s="103" t="s">
        <v>206</v>
      </c>
      <c r="I153" s="103" t="s">
        <v>207</v>
      </c>
      <c r="J153" s="103" t="s">
        <v>289</v>
      </c>
      <c r="K153" s="104">
        <v>2.35</v>
      </c>
      <c r="L153" s="103" t="s">
        <v>102</v>
      </c>
      <c r="M153" s="105">
        <v>2.98E-2</v>
      </c>
      <c r="N153" s="105">
        <v>4.1099999999999998E-2</v>
      </c>
      <c r="O153" s="104">
        <v>2613155</v>
      </c>
      <c r="P153" s="104">
        <v>99.1</v>
      </c>
      <c r="Q153" s="104">
        <v>0</v>
      </c>
      <c r="R153" s="104">
        <v>2589.6366050000001</v>
      </c>
      <c r="S153" s="105">
        <v>1E-3</v>
      </c>
      <c r="T153" s="105">
        <f t="shared" si="2"/>
        <v>3.2747239941256358E-3</v>
      </c>
      <c r="U153" s="105">
        <f>R153/'סכום נכסי הקרן'!$C$42</f>
        <v>8.8825888169332507E-4</v>
      </c>
    </row>
    <row r="154" spans="2:21" s="100" customFormat="1">
      <c r="B154" s="103" t="s">
        <v>789</v>
      </c>
      <c r="C154" s="103" t="s">
        <v>790</v>
      </c>
      <c r="D154" s="103" t="s">
        <v>100</v>
      </c>
      <c r="E154" s="103" t="s">
        <v>123</v>
      </c>
      <c r="F154" s="103" t="s">
        <v>433</v>
      </c>
      <c r="G154" s="103" t="s">
        <v>434</v>
      </c>
      <c r="H154" s="103" t="s">
        <v>206</v>
      </c>
      <c r="I154" s="103" t="s">
        <v>207</v>
      </c>
      <c r="J154" s="103" t="s">
        <v>397</v>
      </c>
      <c r="K154" s="104">
        <v>1.48</v>
      </c>
      <c r="L154" s="103" t="s">
        <v>102</v>
      </c>
      <c r="M154" s="105">
        <v>1.6299999999999999E-2</v>
      </c>
      <c r="N154" s="105">
        <v>3.9800000000000002E-2</v>
      </c>
      <c r="O154" s="104">
        <v>3843865.84</v>
      </c>
      <c r="P154" s="104">
        <v>96.66</v>
      </c>
      <c r="Q154" s="104">
        <v>1968.92417</v>
      </c>
      <c r="R154" s="104">
        <v>5684.4048909439998</v>
      </c>
      <c r="S154" s="105">
        <v>1.8499999999999999E-2</v>
      </c>
      <c r="T154" s="105">
        <f t="shared" si="2"/>
        <v>7.1882120652598021E-3</v>
      </c>
      <c r="U154" s="105">
        <f>R154/'סכום נכסי הקרן'!$C$42</f>
        <v>1.9497805683519769E-3</v>
      </c>
    </row>
    <row r="155" spans="2:21" s="100" customFormat="1">
      <c r="B155" s="103" t="s">
        <v>791</v>
      </c>
      <c r="C155" s="103" t="s">
        <v>792</v>
      </c>
      <c r="D155" s="103" t="s">
        <v>100</v>
      </c>
      <c r="E155" s="103" t="s">
        <v>123</v>
      </c>
      <c r="F155" s="103" t="s">
        <v>793</v>
      </c>
      <c r="G155" s="103" t="s">
        <v>434</v>
      </c>
      <c r="H155" s="103" t="s">
        <v>206</v>
      </c>
      <c r="I155" s="103" t="s">
        <v>207</v>
      </c>
      <c r="J155" s="103" t="s">
        <v>315</v>
      </c>
      <c r="K155" s="104">
        <v>2.61</v>
      </c>
      <c r="L155" s="103" t="s">
        <v>102</v>
      </c>
      <c r="M155" s="105">
        <v>1.44E-2</v>
      </c>
      <c r="N155" s="105">
        <v>4.1700000000000001E-2</v>
      </c>
      <c r="O155" s="104">
        <v>3236316.04</v>
      </c>
      <c r="P155" s="104">
        <v>93.56</v>
      </c>
      <c r="Q155" s="104">
        <v>0</v>
      </c>
      <c r="R155" s="104">
        <v>3027.897287024</v>
      </c>
      <c r="S155" s="105">
        <v>5.8999999999999999E-3</v>
      </c>
      <c r="T155" s="105">
        <f t="shared" si="2"/>
        <v>3.8289263746198125E-3</v>
      </c>
      <c r="U155" s="105">
        <f>R155/'סכום נכסי הקרן'!$C$42</f>
        <v>1.0385845847487899E-3</v>
      </c>
    </row>
    <row r="156" spans="2:21" s="100" customFormat="1">
      <c r="B156" s="103" t="s">
        <v>794</v>
      </c>
      <c r="C156" s="103" t="s">
        <v>795</v>
      </c>
      <c r="D156" s="103" t="s">
        <v>100</v>
      </c>
      <c r="E156" s="103" t="s">
        <v>123</v>
      </c>
      <c r="F156" s="103" t="s">
        <v>440</v>
      </c>
      <c r="G156" s="103" t="s">
        <v>368</v>
      </c>
      <c r="H156" s="103" t="s">
        <v>206</v>
      </c>
      <c r="I156" s="103" t="s">
        <v>207</v>
      </c>
      <c r="J156" s="103" t="s">
        <v>796</v>
      </c>
      <c r="K156" s="104">
        <v>4.5199999999999996</v>
      </c>
      <c r="L156" s="103" t="s">
        <v>102</v>
      </c>
      <c r="M156" s="105">
        <v>2.5000000000000001E-2</v>
      </c>
      <c r="N156" s="105">
        <v>4.19E-2</v>
      </c>
      <c r="O156" s="104">
        <v>1011930.7</v>
      </c>
      <c r="P156" s="104">
        <v>92.92</v>
      </c>
      <c r="Q156" s="104">
        <v>0</v>
      </c>
      <c r="R156" s="104">
        <v>940.28600644000005</v>
      </c>
      <c r="S156" s="105">
        <v>2.9999999999999997E-4</v>
      </c>
      <c r="T156" s="105">
        <f t="shared" si="2"/>
        <v>1.1890383155244439E-3</v>
      </c>
      <c r="U156" s="105">
        <f>R156/'סכום נכסי הקרן'!$C$42</f>
        <v>3.2252301150658048E-4</v>
      </c>
    </row>
    <row r="157" spans="2:21" s="100" customFormat="1">
      <c r="B157" s="103" t="s">
        <v>797</v>
      </c>
      <c r="C157" s="103" t="s">
        <v>798</v>
      </c>
      <c r="D157" s="103" t="s">
        <v>100</v>
      </c>
      <c r="E157" s="103" t="s">
        <v>123</v>
      </c>
      <c r="F157" s="103" t="s">
        <v>440</v>
      </c>
      <c r="G157" s="103" t="s">
        <v>368</v>
      </c>
      <c r="H157" s="103" t="s">
        <v>206</v>
      </c>
      <c r="I157" s="103" t="s">
        <v>207</v>
      </c>
      <c r="J157" s="103" t="s">
        <v>799</v>
      </c>
      <c r="K157" s="104">
        <v>2.3199999999999998</v>
      </c>
      <c r="L157" s="103" t="s">
        <v>102</v>
      </c>
      <c r="M157" s="105">
        <v>3.7600000000000001E-2</v>
      </c>
      <c r="N157" s="105">
        <v>4.1200000000000001E-2</v>
      </c>
      <c r="O157" s="104">
        <v>4700000</v>
      </c>
      <c r="P157" s="104">
        <v>99.6</v>
      </c>
      <c r="Q157" s="104">
        <v>0</v>
      </c>
      <c r="R157" s="104">
        <v>4681.2</v>
      </c>
      <c r="S157" s="105">
        <v>3.8999999999999998E-3</v>
      </c>
      <c r="T157" s="105">
        <f t="shared" si="2"/>
        <v>5.919609698018199E-3</v>
      </c>
      <c r="U157" s="105">
        <f>R157/'סכום נכסי הקרן'!$C$42</f>
        <v>1.6056760508228885E-3</v>
      </c>
    </row>
    <row r="158" spans="2:21" s="100" customFormat="1">
      <c r="B158" s="103" t="s">
        <v>800</v>
      </c>
      <c r="C158" s="103" t="s">
        <v>801</v>
      </c>
      <c r="D158" s="103" t="s">
        <v>100</v>
      </c>
      <c r="E158" s="103" t="s">
        <v>123</v>
      </c>
      <c r="F158" s="103" t="s">
        <v>456</v>
      </c>
      <c r="G158" s="103" t="s">
        <v>457</v>
      </c>
      <c r="H158" s="103" t="s">
        <v>458</v>
      </c>
      <c r="I158" s="103" t="s">
        <v>150</v>
      </c>
      <c r="J158" s="103" t="s">
        <v>380</v>
      </c>
      <c r="K158" s="104">
        <v>0.77</v>
      </c>
      <c r="L158" s="103" t="s">
        <v>102</v>
      </c>
      <c r="M158" s="105">
        <v>4.8000000000000001E-2</v>
      </c>
      <c r="N158" s="105">
        <v>4.07E-2</v>
      </c>
      <c r="O158" s="104">
        <v>6463032.6600000001</v>
      </c>
      <c r="P158" s="104">
        <v>101.63</v>
      </c>
      <c r="Q158" s="104">
        <v>0</v>
      </c>
      <c r="R158" s="104">
        <v>6568.3800923580002</v>
      </c>
      <c r="S158" s="105">
        <v>9.4999999999999998E-3</v>
      </c>
      <c r="T158" s="105">
        <f t="shared" si="2"/>
        <v>8.3060425734837427E-3</v>
      </c>
      <c r="U158" s="105">
        <f>R158/'סכום נכסי הקרן'!$C$42</f>
        <v>2.2529886796122949E-3</v>
      </c>
    </row>
    <row r="159" spans="2:21" s="100" customFormat="1">
      <c r="B159" s="103" t="s">
        <v>802</v>
      </c>
      <c r="C159" s="103" t="s">
        <v>803</v>
      </c>
      <c r="D159" s="103" t="s">
        <v>100</v>
      </c>
      <c r="E159" s="103" t="s">
        <v>123</v>
      </c>
      <c r="F159" s="103" t="s">
        <v>445</v>
      </c>
      <c r="G159" s="103" t="s">
        <v>368</v>
      </c>
      <c r="H159" s="103" t="s">
        <v>458</v>
      </c>
      <c r="I159" s="103" t="s">
        <v>150</v>
      </c>
      <c r="J159" s="103" t="s">
        <v>284</v>
      </c>
      <c r="K159" s="104">
        <v>0.41</v>
      </c>
      <c r="L159" s="103" t="s">
        <v>102</v>
      </c>
      <c r="M159" s="105">
        <v>6.5000000000000002E-2</v>
      </c>
      <c r="N159" s="105">
        <v>4.1399999999999999E-2</v>
      </c>
      <c r="O159" s="104">
        <v>2029850.34</v>
      </c>
      <c r="P159" s="104">
        <v>104.74</v>
      </c>
      <c r="Q159" s="104">
        <v>0</v>
      </c>
      <c r="R159" s="104">
        <v>2126.0652461159998</v>
      </c>
      <c r="S159" s="105">
        <v>2.6800000000000001E-2</v>
      </c>
      <c r="T159" s="105">
        <f t="shared" si="2"/>
        <v>2.6885150067349657E-3</v>
      </c>
      <c r="U159" s="105">
        <f>R159/'סכום נכסי הקרן'!$C$42</f>
        <v>7.2925148427226594E-4</v>
      </c>
    </row>
    <row r="160" spans="2:21" s="100" customFormat="1">
      <c r="B160" s="103" t="s">
        <v>804</v>
      </c>
      <c r="C160" s="103" t="s">
        <v>805</v>
      </c>
      <c r="D160" s="103" t="s">
        <v>100</v>
      </c>
      <c r="E160" s="103" t="s">
        <v>123</v>
      </c>
      <c r="F160" s="103" t="s">
        <v>806</v>
      </c>
      <c r="G160" s="103" t="s">
        <v>807</v>
      </c>
      <c r="H160" s="103" t="s">
        <v>472</v>
      </c>
      <c r="I160" s="103" t="s">
        <v>207</v>
      </c>
      <c r="J160" s="103" t="s">
        <v>808</v>
      </c>
      <c r="K160" s="104">
        <v>2.73</v>
      </c>
      <c r="L160" s="103" t="s">
        <v>102</v>
      </c>
      <c r="M160" s="105">
        <v>2.6100000000000002E-2</v>
      </c>
      <c r="N160" s="105">
        <v>4.0399999999999998E-2</v>
      </c>
      <c r="O160" s="104">
        <v>6076097.6600000001</v>
      </c>
      <c r="P160" s="104">
        <v>96.32</v>
      </c>
      <c r="Q160" s="104">
        <v>81.802859999999995</v>
      </c>
      <c r="R160" s="104">
        <v>5934.3001261119998</v>
      </c>
      <c r="S160" s="105">
        <v>1.1900000000000001E-2</v>
      </c>
      <c r="T160" s="105">
        <f t="shared" si="2"/>
        <v>7.504216990832098E-3</v>
      </c>
      <c r="U160" s="105">
        <f>R160/'סכום נכסי הקרן'!$C$42</f>
        <v>2.035495939266275E-3</v>
      </c>
    </row>
    <row r="161" spans="2:21" s="100" customFormat="1">
      <c r="B161" s="103" t="s">
        <v>809</v>
      </c>
      <c r="C161" s="103" t="s">
        <v>810</v>
      </c>
      <c r="D161" s="103" t="s">
        <v>100</v>
      </c>
      <c r="E161" s="103" t="s">
        <v>123</v>
      </c>
      <c r="F161" s="103" t="s">
        <v>811</v>
      </c>
      <c r="G161" s="103" t="s">
        <v>812</v>
      </c>
      <c r="H161" s="103" t="s">
        <v>472</v>
      </c>
      <c r="I161" s="103" t="s">
        <v>207</v>
      </c>
      <c r="J161" s="103" t="s">
        <v>813</v>
      </c>
      <c r="K161" s="104">
        <v>0.91</v>
      </c>
      <c r="L161" s="103" t="s">
        <v>102</v>
      </c>
      <c r="M161" s="105">
        <v>4.2000000000000003E-2</v>
      </c>
      <c r="N161" s="105">
        <v>3.7699999999999997E-2</v>
      </c>
      <c r="O161" s="104">
        <v>986652.72</v>
      </c>
      <c r="P161" s="104">
        <v>100.76</v>
      </c>
      <c r="Q161" s="104">
        <v>0</v>
      </c>
      <c r="R161" s="104">
        <v>994.15128067199998</v>
      </c>
      <c r="S161" s="105">
        <v>6.4000000000000003E-3</v>
      </c>
      <c r="T161" s="105">
        <f t="shared" si="2"/>
        <v>1.2571536277798821E-3</v>
      </c>
      <c r="U161" s="105">
        <f>R161/'סכום נכסי הקרן'!$C$42</f>
        <v>3.4099908191701574E-4</v>
      </c>
    </row>
    <row r="162" spans="2:21" s="100" customFormat="1">
      <c r="B162" s="103" t="s">
        <v>814</v>
      </c>
      <c r="C162" s="103" t="s">
        <v>815</v>
      </c>
      <c r="D162" s="103" t="s">
        <v>100</v>
      </c>
      <c r="E162" s="103" t="s">
        <v>123</v>
      </c>
      <c r="F162" s="103" t="s">
        <v>816</v>
      </c>
      <c r="G162" s="103" t="s">
        <v>812</v>
      </c>
      <c r="H162" s="103" t="s">
        <v>498</v>
      </c>
      <c r="I162" s="103" t="s">
        <v>207</v>
      </c>
      <c r="J162" s="103" t="s">
        <v>817</v>
      </c>
      <c r="K162" s="104">
        <v>3.3</v>
      </c>
      <c r="L162" s="103" t="s">
        <v>102</v>
      </c>
      <c r="M162" s="105">
        <v>1.0800000000000001E-2</v>
      </c>
      <c r="N162" s="105">
        <v>4.1599999999999998E-2</v>
      </c>
      <c r="O162" s="104">
        <v>2801822</v>
      </c>
      <c r="P162" s="104">
        <v>90.4</v>
      </c>
      <c r="Q162" s="104">
        <v>15.12984</v>
      </c>
      <c r="R162" s="104">
        <v>2547.976928</v>
      </c>
      <c r="S162" s="105">
        <v>2.0999999999999999E-3</v>
      </c>
      <c r="T162" s="105">
        <f t="shared" si="2"/>
        <v>3.2220432652557934E-3</v>
      </c>
      <c r="U162" s="105">
        <f>R162/'סכום נכסי הקרן'!$C$42</f>
        <v>8.7396939488568659E-4</v>
      </c>
    </row>
    <row r="163" spans="2:21" s="100" customFormat="1">
      <c r="B163" s="103" t="s">
        <v>818</v>
      </c>
      <c r="C163" s="103" t="s">
        <v>819</v>
      </c>
      <c r="D163" s="103" t="s">
        <v>100</v>
      </c>
      <c r="E163" s="103" t="s">
        <v>123</v>
      </c>
      <c r="F163" s="103" t="s">
        <v>820</v>
      </c>
      <c r="G163" s="103" t="s">
        <v>606</v>
      </c>
      <c r="H163" s="103" t="s">
        <v>498</v>
      </c>
      <c r="I163" s="103" t="s">
        <v>207</v>
      </c>
      <c r="J163" s="103" t="s">
        <v>821</v>
      </c>
      <c r="K163" s="104">
        <v>0.5</v>
      </c>
      <c r="L163" s="103" t="s">
        <v>102</v>
      </c>
      <c r="M163" s="105">
        <v>1.9099999999999999E-2</v>
      </c>
      <c r="N163" s="105">
        <v>3.7499999999999999E-2</v>
      </c>
      <c r="O163" s="104">
        <v>6107159.6900000004</v>
      </c>
      <c r="P163" s="104">
        <v>99.93</v>
      </c>
      <c r="Q163" s="104">
        <v>0</v>
      </c>
      <c r="R163" s="104">
        <v>6102.8846782170003</v>
      </c>
      <c r="S163" s="105">
        <v>1.8499999999999999E-2</v>
      </c>
      <c r="T163" s="105">
        <f t="shared" si="2"/>
        <v>7.717400522742039E-3</v>
      </c>
      <c r="U163" s="105">
        <f>R163/'סכום נכסי הקרן'!$C$42</f>
        <v>2.093321321188368E-3</v>
      </c>
    </row>
    <row r="164" spans="2:21" s="100" customFormat="1">
      <c r="B164" s="103" t="s">
        <v>822</v>
      </c>
      <c r="C164" s="103" t="s">
        <v>823</v>
      </c>
      <c r="D164" s="103" t="s">
        <v>100</v>
      </c>
      <c r="E164" s="103" t="s">
        <v>123</v>
      </c>
      <c r="F164" s="103" t="s">
        <v>824</v>
      </c>
      <c r="G164" s="103" t="s">
        <v>651</v>
      </c>
      <c r="H164" s="103" t="s">
        <v>498</v>
      </c>
      <c r="I164" s="103" t="s">
        <v>207</v>
      </c>
      <c r="J164" s="103" t="s">
        <v>380</v>
      </c>
      <c r="K164" s="104">
        <v>2.38</v>
      </c>
      <c r="L164" s="103" t="s">
        <v>102</v>
      </c>
      <c r="M164" s="105">
        <v>5.45E-2</v>
      </c>
      <c r="N164" s="105">
        <v>8.1199999999999994E-2</v>
      </c>
      <c r="O164" s="104">
        <v>2870308.81</v>
      </c>
      <c r="P164" s="104">
        <v>94.87</v>
      </c>
      <c r="Q164" s="104">
        <v>0</v>
      </c>
      <c r="R164" s="104">
        <v>2723.0619680469999</v>
      </c>
      <c r="S164" s="105">
        <v>9.4999999999999998E-3</v>
      </c>
      <c r="T164" s="105">
        <f t="shared" si="2"/>
        <v>3.4434469867460362E-3</v>
      </c>
      <c r="U164" s="105">
        <f>R164/'סכום נכסי הקרן'!$C$42</f>
        <v>9.340244781252051E-4</v>
      </c>
    </row>
    <row r="165" spans="2:21" s="100" customFormat="1">
      <c r="B165" s="103" t="s">
        <v>825</v>
      </c>
      <c r="C165" s="103" t="s">
        <v>826</v>
      </c>
      <c r="D165" s="103" t="s">
        <v>100</v>
      </c>
      <c r="E165" s="103" t="s">
        <v>123</v>
      </c>
      <c r="F165" s="103" t="s">
        <v>824</v>
      </c>
      <c r="G165" s="103" t="s">
        <v>651</v>
      </c>
      <c r="H165" s="103" t="s">
        <v>498</v>
      </c>
      <c r="I165" s="103" t="s">
        <v>207</v>
      </c>
      <c r="J165" s="103" t="s">
        <v>827</v>
      </c>
      <c r="K165" s="104">
        <v>1.37</v>
      </c>
      <c r="L165" s="103" t="s">
        <v>102</v>
      </c>
      <c r="M165" s="105">
        <v>3.15E-2</v>
      </c>
      <c r="N165" s="105">
        <v>6.93E-2</v>
      </c>
      <c r="O165" s="104">
        <v>1229017.17</v>
      </c>
      <c r="P165" s="104">
        <v>95.5</v>
      </c>
      <c r="Q165" s="104">
        <v>0</v>
      </c>
      <c r="R165" s="104">
        <v>1173.71139735</v>
      </c>
      <c r="S165" s="105">
        <v>5.5999999999999999E-3</v>
      </c>
      <c r="T165" s="105">
        <f t="shared" si="2"/>
        <v>1.4842163057394583E-3</v>
      </c>
      <c r="U165" s="105">
        <f>R165/'סכום נכסי הקרן'!$C$42</f>
        <v>4.0258913981516754E-4</v>
      </c>
    </row>
    <row r="166" spans="2:21" s="100" customFormat="1">
      <c r="B166" s="103" t="s">
        <v>828</v>
      </c>
      <c r="C166" s="103" t="s">
        <v>829</v>
      </c>
      <c r="D166" s="103" t="s">
        <v>100</v>
      </c>
      <c r="E166" s="103" t="s">
        <v>123</v>
      </c>
      <c r="F166" s="103" t="s">
        <v>830</v>
      </c>
      <c r="G166" s="103" t="s">
        <v>831</v>
      </c>
      <c r="H166" s="103" t="s">
        <v>498</v>
      </c>
      <c r="I166" s="103" t="s">
        <v>207</v>
      </c>
      <c r="J166" s="103" t="s">
        <v>520</v>
      </c>
      <c r="K166" s="104">
        <v>0.25</v>
      </c>
      <c r="L166" s="103" t="s">
        <v>102</v>
      </c>
      <c r="M166" s="105">
        <v>2.7900000000000001E-2</v>
      </c>
      <c r="N166" s="105">
        <v>4.0800000000000003E-2</v>
      </c>
      <c r="O166" s="104">
        <v>518697.04</v>
      </c>
      <c r="P166" s="104">
        <v>100.4</v>
      </c>
      <c r="Q166" s="104">
        <v>0</v>
      </c>
      <c r="R166" s="104">
        <v>520.77182816000004</v>
      </c>
      <c r="S166" s="105">
        <v>7.7999999999999996E-3</v>
      </c>
      <c r="T166" s="105">
        <f t="shared" si="2"/>
        <v>6.5854181928364593E-4</v>
      </c>
      <c r="U166" s="105">
        <f>R166/'סכום נכסי הקרן'!$C$42</f>
        <v>1.7862745715196209E-4</v>
      </c>
    </row>
    <row r="167" spans="2:21" s="100" customFormat="1">
      <c r="B167" s="103" t="s">
        <v>832</v>
      </c>
      <c r="C167" s="103" t="s">
        <v>833</v>
      </c>
      <c r="D167" s="103" t="s">
        <v>100</v>
      </c>
      <c r="E167" s="103" t="s">
        <v>123</v>
      </c>
      <c r="F167" s="103" t="s">
        <v>834</v>
      </c>
      <c r="G167" s="103" t="s">
        <v>835</v>
      </c>
      <c r="H167" s="103" t="s">
        <v>498</v>
      </c>
      <c r="I167" s="103" t="s">
        <v>207</v>
      </c>
      <c r="J167" s="103" t="s">
        <v>446</v>
      </c>
      <c r="K167" s="104">
        <v>0.74</v>
      </c>
      <c r="L167" s="103" t="s">
        <v>102</v>
      </c>
      <c r="M167" s="105">
        <v>2.4500000000000001E-2</v>
      </c>
      <c r="N167" s="105">
        <v>3.9300000000000002E-2</v>
      </c>
      <c r="O167" s="104">
        <v>6428977.3399999999</v>
      </c>
      <c r="P167" s="104">
        <v>99.57</v>
      </c>
      <c r="Q167" s="104">
        <v>0</v>
      </c>
      <c r="R167" s="104">
        <v>6401.3327374379996</v>
      </c>
      <c r="S167" s="105">
        <v>8.2000000000000007E-3</v>
      </c>
      <c r="T167" s="105">
        <f t="shared" si="2"/>
        <v>8.0948029036954985E-3</v>
      </c>
      <c r="U167" s="105">
        <f>R167/'סכום נכסי הקרן'!$C$42</f>
        <v>2.1956905643537379E-3</v>
      </c>
    </row>
    <row r="168" spans="2:21" s="100" customFormat="1">
      <c r="B168" s="103" t="s">
        <v>836</v>
      </c>
      <c r="C168" s="103" t="s">
        <v>837</v>
      </c>
      <c r="D168" s="103" t="s">
        <v>100</v>
      </c>
      <c r="E168" s="103" t="s">
        <v>123</v>
      </c>
      <c r="F168" s="103" t="s">
        <v>838</v>
      </c>
      <c r="G168" s="103" t="s">
        <v>839</v>
      </c>
      <c r="H168" s="103" t="s">
        <v>498</v>
      </c>
      <c r="I168" s="103" t="s">
        <v>207</v>
      </c>
      <c r="J168" s="103" t="s">
        <v>840</v>
      </c>
      <c r="K168" s="104">
        <v>1.0900000000000001</v>
      </c>
      <c r="L168" s="103" t="s">
        <v>102</v>
      </c>
      <c r="M168" s="105">
        <v>2.3599999999999999E-2</v>
      </c>
      <c r="N168" s="105">
        <v>4.3799999999999999E-2</v>
      </c>
      <c r="O168" s="104">
        <v>2352488.13</v>
      </c>
      <c r="P168" s="104">
        <v>98.9</v>
      </c>
      <c r="Q168" s="104">
        <v>0</v>
      </c>
      <c r="R168" s="104">
        <v>2326.6107605699999</v>
      </c>
      <c r="S168" s="105">
        <v>1.66E-2</v>
      </c>
      <c r="T168" s="105">
        <f t="shared" si="2"/>
        <v>2.9421147615533772E-3</v>
      </c>
      <c r="U168" s="105">
        <f>R168/'סכום נכסי הקרן'!$C$42</f>
        <v>7.9803964321842151E-4</v>
      </c>
    </row>
    <row r="169" spans="2:21" s="100" customFormat="1">
      <c r="B169" s="103" t="s">
        <v>841</v>
      </c>
      <c r="C169" s="103" t="s">
        <v>842</v>
      </c>
      <c r="D169" s="103" t="s">
        <v>100</v>
      </c>
      <c r="E169" s="103" t="s">
        <v>123</v>
      </c>
      <c r="F169" s="103" t="s">
        <v>843</v>
      </c>
      <c r="G169" s="103" t="s">
        <v>651</v>
      </c>
      <c r="H169" s="103" t="s">
        <v>844</v>
      </c>
      <c r="I169" s="103" t="s">
        <v>150</v>
      </c>
      <c r="J169" s="103" t="s">
        <v>796</v>
      </c>
      <c r="K169" s="104">
        <v>0.56999999999999995</v>
      </c>
      <c r="L169" s="103" t="s">
        <v>102</v>
      </c>
      <c r="M169" s="105">
        <v>6.4000000000000001E-2</v>
      </c>
      <c r="N169" s="105">
        <v>3.78E-2</v>
      </c>
      <c r="O169" s="104">
        <v>127449.7</v>
      </c>
      <c r="P169" s="104">
        <v>104.19</v>
      </c>
      <c r="Q169" s="104">
        <v>0</v>
      </c>
      <c r="R169" s="104">
        <v>132.78984242999999</v>
      </c>
      <c r="S169" s="105">
        <v>4.0000000000000002E-4</v>
      </c>
      <c r="T169" s="105">
        <f t="shared" si="2"/>
        <v>1.6791934526338046E-4</v>
      </c>
      <c r="U169" s="105">
        <f>R169/'סכום נכסי הקרן'!$C$42</f>
        <v>4.5547609540800662E-5</v>
      </c>
    </row>
    <row r="170" spans="2:21" s="100" customFormat="1">
      <c r="B170" s="103" t="s">
        <v>845</v>
      </c>
      <c r="C170" s="103" t="s">
        <v>846</v>
      </c>
      <c r="D170" s="103" t="s">
        <v>100</v>
      </c>
      <c r="E170" s="103" t="s">
        <v>123</v>
      </c>
      <c r="F170" s="103" t="s">
        <v>561</v>
      </c>
      <c r="G170" s="103" t="s">
        <v>423</v>
      </c>
      <c r="H170" s="103" t="s">
        <v>498</v>
      </c>
      <c r="I170" s="103" t="s">
        <v>207</v>
      </c>
      <c r="J170" s="103" t="s">
        <v>847</v>
      </c>
      <c r="K170" s="104">
        <v>1.77</v>
      </c>
      <c r="L170" s="103" t="s">
        <v>102</v>
      </c>
      <c r="M170" s="105">
        <v>2.7E-2</v>
      </c>
      <c r="N170" s="105">
        <v>4.5699999999999998E-2</v>
      </c>
      <c r="O170" s="104">
        <v>200815.84</v>
      </c>
      <c r="P170" s="104">
        <v>96.96</v>
      </c>
      <c r="Q170" s="104">
        <v>0</v>
      </c>
      <c r="R170" s="104">
        <v>194.71103846400001</v>
      </c>
      <c r="S170" s="105">
        <v>8.9999999999999998E-4</v>
      </c>
      <c r="T170" s="105">
        <f t="shared" si="2"/>
        <v>2.4622177040132642E-4</v>
      </c>
      <c r="U170" s="105">
        <f>R170/'סכום נכסי הקרן'!$C$42</f>
        <v>6.6786903206976652E-5</v>
      </c>
    </row>
    <row r="171" spans="2:21" s="100" customFormat="1">
      <c r="B171" s="103" t="s">
        <v>848</v>
      </c>
      <c r="C171" s="103">
        <v>50103350</v>
      </c>
      <c r="D171" s="103" t="s">
        <v>100</v>
      </c>
      <c r="E171" s="103" t="s">
        <v>123</v>
      </c>
      <c r="F171" s="103" t="s">
        <v>849</v>
      </c>
      <c r="G171" s="103" t="s">
        <v>850</v>
      </c>
      <c r="H171" s="103" t="s">
        <v>566</v>
      </c>
      <c r="I171" s="103" t="s">
        <v>207</v>
      </c>
      <c r="J171" s="103" t="s">
        <v>851</v>
      </c>
      <c r="K171" s="104">
        <v>3.99</v>
      </c>
      <c r="L171" s="103" t="s">
        <v>102</v>
      </c>
      <c r="M171" s="105">
        <v>2.1000000000000001E-2</v>
      </c>
      <c r="N171" s="105">
        <v>4.7100000000000003E-2</v>
      </c>
      <c r="O171" s="104">
        <v>2800000</v>
      </c>
      <c r="P171" s="104">
        <f>R171*1000/O171*100</f>
        <v>88.992076502732232</v>
      </c>
      <c r="Q171" s="104">
        <v>29.4</v>
      </c>
      <c r="R171" s="104">
        <f>2558.36-66.5818579234973</f>
        <v>2491.7781420765027</v>
      </c>
      <c r="S171" s="105">
        <v>6.4999999999999997E-3</v>
      </c>
      <c r="T171" s="105">
        <f t="shared" si="2"/>
        <v>3.1509771116691953E-3</v>
      </c>
      <c r="U171" s="105">
        <f>R171/'סכום נכסי הקרן'!$C$42</f>
        <v>8.5469291777667984E-4</v>
      </c>
    </row>
    <row r="172" spans="2:21" s="100" customFormat="1">
      <c r="B172" s="103" t="s">
        <v>852</v>
      </c>
      <c r="C172" s="103" t="s">
        <v>853</v>
      </c>
      <c r="D172" s="103" t="s">
        <v>100</v>
      </c>
      <c r="E172" s="103" t="s">
        <v>123</v>
      </c>
      <c r="F172" s="103" t="s">
        <v>824</v>
      </c>
      <c r="G172" s="103" t="s">
        <v>651</v>
      </c>
      <c r="H172" s="103" t="s">
        <v>566</v>
      </c>
      <c r="I172" s="103" t="s">
        <v>207</v>
      </c>
      <c r="J172" s="103" t="s">
        <v>854</v>
      </c>
      <c r="K172" s="104">
        <v>2.19</v>
      </c>
      <c r="L172" s="103" t="s">
        <v>102</v>
      </c>
      <c r="M172" s="105">
        <v>4.3499999999999997E-2</v>
      </c>
      <c r="N172" s="105">
        <v>0.19189999999999999</v>
      </c>
      <c r="O172" s="104">
        <v>2804410.89</v>
      </c>
      <c r="P172" s="104">
        <v>73.94</v>
      </c>
      <c r="Q172" s="104">
        <v>0</v>
      </c>
      <c r="R172" s="104">
        <v>2073.5814120660002</v>
      </c>
      <c r="S172" s="105">
        <v>2.7000000000000001E-3</v>
      </c>
      <c r="T172" s="105">
        <f t="shared" si="2"/>
        <v>2.6221465941417086E-3</v>
      </c>
      <c r="U172" s="105">
        <f>R172/'סכום נכסי הקרן'!$C$42</f>
        <v>7.11249255059789E-4</v>
      </c>
    </row>
    <row r="173" spans="2:21" s="100" customFormat="1">
      <c r="B173" s="103" t="s">
        <v>855</v>
      </c>
      <c r="C173" s="103" t="s">
        <v>856</v>
      </c>
      <c r="D173" s="103" t="s">
        <v>100</v>
      </c>
      <c r="E173" s="103" t="s">
        <v>123</v>
      </c>
      <c r="F173" s="103" t="s">
        <v>574</v>
      </c>
      <c r="G173" s="103" t="s">
        <v>575</v>
      </c>
      <c r="H173" s="103" t="s">
        <v>566</v>
      </c>
      <c r="I173" s="103" t="s">
        <v>207</v>
      </c>
      <c r="J173" s="103" t="s">
        <v>857</v>
      </c>
      <c r="K173" s="104">
        <v>2.9</v>
      </c>
      <c r="L173" s="103" t="s">
        <v>102</v>
      </c>
      <c r="M173" s="105">
        <v>2.18E-2</v>
      </c>
      <c r="N173" s="105">
        <v>4.7500000000000001E-2</v>
      </c>
      <c r="O173" s="104">
        <v>3796296.3</v>
      </c>
      <c r="P173" s="104">
        <v>93.29</v>
      </c>
      <c r="Q173" s="104">
        <v>0</v>
      </c>
      <c r="R173" s="104">
        <v>3541.5648182700002</v>
      </c>
      <c r="S173" s="105">
        <v>8.0000000000000002E-3</v>
      </c>
      <c r="T173" s="105">
        <f t="shared" si="2"/>
        <v>4.4784844579148836E-3</v>
      </c>
      <c r="U173" s="105">
        <f>R173/'סכום נכסי הקרן'!$C$42</f>
        <v>1.2147752309521181E-3</v>
      </c>
    </row>
    <row r="174" spans="2:21" s="100" customFormat="1">
      <c r="B174" s="103" t="s">
        <v>858</v>
      </c>
      <c r="C174" s="103" t="s">
        <v>859</v>
      </c>
      <c r="D174" s="103" t="s">
        <v>100</v>
      </c>
      <c r="E174" s="103" t="s">
        <v>123</v>
      </c>
      <c r="F174" s="103" t="s">
        <v>574</v>
      </c>
      <c r="G174" s="103" t="s">
        <v>575</v>
      </c>
      <c r="H174" s="103" t="s">
        <v>566</v>
      </c>
      <c r="I174" s="103" t="s">
        <v>207</v>
      </c>
      <c r="J174" s="103" t="s">
        <v>589</v>
      </c>
      <c r="K174" s="104">
        <v>0.35</v>
      </c>
      <c r="L174" s="103" t="s">
        <v>102</v>
      </c>
      <c r="M174" s="105">
        <v>3.4000000000000002E-2</v>
      </c>
      <c r="N174" s="105">
        <v>3.9800000000000002E-2</v>
      </c>
      <c r="O174" s="104">
        <v>2188378.37</v>
      </c>
      <c r="P174" s="104">
        <v>100.29</v>
      </c>
      <c r="Q174" s="104">
        <v>0</v>
      </c>
      <c r="R174" s="104">
        <v>2194.7246672729998</v>
      </c>
      <c r="S174" s="105">
        <v>2.0799999999999999E-2</v>
      </c>
      <c r="T174" s="105">
        <f t="shared" si="2"/>
        <v>2.7753382519159651E-3</v>
      </c>
      <c r="U174" s="105">
        <f>R174/'סכום נכסי הקרן'!$C$42</f>
        <v>7.5280202435069822E-4</v>
      </c>
    </row>
    <row r="175" spans="2:21" s="100" customFormat="1">
      <c r="B175" s="103" t="s">
        <v>860</v>
      </c>
      <c r="C175" s="103" t="s">
        <v>861</v>
      </c>
      <c r="D175" s="103" t="s">
        <v>100</v>
      </c>
      <c r="E175" s="103" t="s">
        <v>123</v>
      </c>
      <c r="F175" s="103" t="s">
        <v>581</v>
      </c>
      <c r="G175" s="103" t="s">
        <v>368</v>
      </c>
      <c r="H175" s="103" t="s">
        <v>566</v>
      </c>
      <c r="I175" s="103" t="s">
        <v>207</v>
      </c>
      <c r="J175" s="103" t="s">
        <v>862</v>
      </c>
      <c r="K175" s="104">
        <v>0.25</v>
      </c>
      <c r="L175" s="103" t="s">
        <v>102</v>
      </c>
      <c r="M175" s="105">
        <v>3.6700000000000003E-2</v>
      </c>
      <c r="N175" s="105">
        <v>-0.99990000000000001</v>
      </c>
      <c r="O175" s="104">
        <v>241959</v>
      </c>
      <c r="P175" s="104">
        <v>1015.79</v>
      </c>
      <c r="Q175" s="104">
        <v>0</v>
      </c>
      <c r="R175" s="104">
        <v>2457.7953260999998</v>
      </c>
      <c r="S175" s="105">
        <v>6.9999999999999999E-4</v>
      </c>
      <c r="T175" s="105">
        <f t="shared" si="2"/>
        <v>3.1080041545170816E-3</v>
      </c>
      <c r="U175" s="105">
        <f>R175/'סכום נכסי הקרן'!$C$42</f>
        <v>8.43036634397847E-4</v>
      </c>
    </row>
    <row r="176" spans="2:21" s="100" customFormat="1">
      <c r="B176" s="103" t="s">
        <v>863</v>
      </c>
      <c r="C176" s="103" t="s">
        <v>864</v>
      </c>
      <c r="D176" s="103" t="s">
        <v>100</v>
      </c>
      <c r="E176" s="103" t="s">
        <v>123</v>
      </c>
      <c r="F176" s="103" t="s">
        <v>865</v>
      </c>
      <c r="G176" s="103" t="s">
        <v>866</v>
      </c>
      <c r="H176" s="103" t="s">
        <v>593</v>
      </c>
      <c r="I176" s="103" t="s">
        <v>150</v>
      </c>
      <c r="J176" s="103" t="s">
        <v>446</v>
      </c>
      <c r="K176" s="104">
        <v>0.25</v>
      </c>
      <c r="L176" s="103" t="s">
        <v>102</v>
      </c>
      <c r="M176" s="105">
        <v>3.39E-2</v>
      </c>
      <c r="N176" s="105">
        <v>4.4699999999999997E-2</v>
      </c>
      <c r="O176" s="104">
        <v>2452261</v>
      </c>
      <c r="P176" s="104">
        <v>102.28</v>
      </c>
      <c r="Q176" s="104">
        <v>0</v>
      </c>
      <c r="R176" s="104">
        <v>2508.1725508</v>
      </c>
      <c r="S176" s="105">
        <v>3.3999999999999998E-3</v>
      </c>
      <c r="T176" s="105">
        <f t="shared" si="2"/>
        <v>3.1717086550497146E-3</v>
      </c>
      <c r="U176" s="105">
        <f>R176/'סכום נכסי הקרן'!$C$42</f>
        <v>8.6031628560004163E-4</v>
      </c>
    </row>
    <row r="177" spans="2:21" s="100" customFormat="1">
      <c r="B177" s="103" t="s">
        <v>867</v>
      </c>
      <c r="C177" s="103" t="s">
        <v>868</v>
      </c>
      <c r="D177" s="103" t="s">
        <v>100</v>
      </c>
      <c r="E177" s="103" t="s">
        <v>123</v>
      </c>
      <c r="F177" s="103" t="s">
        <v>869</v>
      </c>
      <c r="G177" s="103" t="s">
        <v>870</v>
      </c>
      <c r="H177" s="103" t="s">
        <v>566</v>
      </c>
      <c r="I177" s="103" t="s">
        <v>207</v>
      </c>
      <c r="J177" s="103" t="s">
        <v>615</v>
      </c>
      <c r="K177" s="104">
        <v>0.99</v>
      </c>
      <c r="L177" s="103" t="s">
        <v>102</v>
      </c>
      <c r="M177" s="105">
        <v>2.8000000000000001E-2</v>
      </c>
      <c r="N177" s="105">
        <v>4.1099999999999998E-2</v>
      </c>
      <c r="O177" s="104">
        <v>1708950.9</v>
      </c>
      <c r="P177" s="104">
        <v>98.76</v>
      </c>
      <c r="Q177" s="104">
        <v>23.92531</v>
      </c>
      <c r="R177" s="104">
        <v>1711.6852188400001</v>
      </c>
      <c r="S177" s="105">
        <v>2.5000000000000001E-2</v>
      </c>
      <c r="T177" s="105">
        <f t="shared" si="2"/>
        <v>2.164510899213806E-3</v>
      </c>
      <c r="U177" s="105">
        <f>R177/'סכום נכסי הקרן'!$C$42</f>
        <v>5.8711697052869424E-4</v>
      </c>
    </row>
    <row r="178" spans="2:21" s="100" customFormat="1">
      <c r="B178" s="103" t="s">
        <v>871</v>
      </c>
      <c r="C178" s="103">
        <v>25602090</v>
      </c>
      <c r="D178" s="103" t="s">
        <v>100</v>
      </c>
      <c r="E178" s="103" t="s">
        <v>123</v>
      </c>
      <c r="F178" s="103" t="s">
        <v>869</v>
      </c>
      <c r="G178" s="103" t="s">
        <v>870</v>
      </c>
      <c r="H178" s="103" t="s">
        <v>566</v>
      </c>
      <c r="I178" s="103" t="s">
        <v>207</v>
      </c>
      <c r="J178" s="103" t="s">
        <v>872</v>
      </c>
      <c r="K178" s="104">
        <v>2.65</v>
      </c>
      <c r="L178" s="103" t="s">
        <v>102</v>
      </c>
      <c r="M178" s="105">
        <v>2.29E-2</v>
      </c>
      <c r="N178" s="105">
        <v>4.3999999999999997E-2</v>
      </c>
      <c r="O178" s="104">
        <v>1870000</v>
      </c>
      <c r="P178" s="104">
        <f>R178*1000/O178*100</f>
        <v>94.700327868852412</v>
      </c>
      <c r="Q178" s="104">
        <v>0</v>
      </c>
      <c r="R178" s="104">
        <f>1770896.13114754/1000</f>
        <v>1770.89613114754</v>
      </c>
      <c r="S178" s="105">
        <v>4.8999999999999998E-3</v>
      </c>
      <c r="T178" s="105">
        <f t="shared" si="2"/>
        <v>2.2393860360855949E-3</v>
      </c>
      <c r="U178" s="105">
        <f>R178/'סכום נכסי הקרן'!$C$42</f>
        <v>6.074266227203526E-4</v>
      </c>
    </row>
    <row r="179" spans="2:21" s="100" customFormat="1">
      <c r="B179" s="103" t="s">
        <v>871</v>
      </c>
      <c r="C179" s="103">
        <v>2560209</v>
      </c>
      <c r="D179" s="103" t="s">
        <v>100</v>
      </c>
      <c r="E179" s="103" t="s">
        <v>123</v>
      </c>
      <c r="F179" s="103" t="s">
        <v>869</v>
      </c>
      <c r="G179" s="103" t="s">
        <v>870</v>
      </c>
      <c r="H179" s="103" t="s">
        <v>566</v>
      </c>
      <c r="I179" s="103" t="s">
        <v>207</v>
      </c>
      <c r="J179" s="103" t="s">
        <v>872</v>
      </c>
      <c r="K179" s="104">
        <v>0</v>
      </c>
      <c r="L179" s="103" t="s">
        <v>102</v>
      </c>
      <c r="M179" s="105">
        <v>0</v>
      </c>
      <c r="N179" s="105">
        <v>0</v>
      </c>
      <c r="O179" s="104">
        <v>535475.66000000015</v>
      </c>
      <c r="P179" s="104">
        <f>R179*1000/O179*100</f>
        <v>94.919999999999987</v>
      </c>
      <c r="Q179" s="104">
        <v>0</v>
      </c>
      <c r="R179" s="104">
        <f>508273.496472/1000</f>
        <v>508.27349647200003</v>
      </c>
      <c r="S179" s="105">
        <v>0</v>
      </c>
      <c r="T179" s="105">
        <f t="shared" si="2"/>
        <v>6.427370586518992E-4</v>
      </c>
      <c r="U179" s="105">
        <f>R179/'סכום נכסי הקרן'!$C$42</f>
        <v>1.7434046410174793E-4</v>
      </c>
    </row>
    <row r="180" spans="2:21" s="100" customFormat="1">
      <c r="B180" s="103" t="s">
        <v>873</v>
      </c>
      <c r="C180" s="103">
        <v>11735660</v>
      </c>
      <c r="D180" s="103" t="s">
        <v>100</v>
      </c>
      <c r="E180" s="103" t="s">
        <v>123</v>
      </c>
      <c r="F180" s="103" t="s">
        <v>874</v>
      </c>
      <c r="G180" s="103" t="s">
        <v>575</v>
      </c>
      <c r="H180" s="103" t="s">
        <v>566</v>
      </c>
      <c r="I180" s="103" t="s">
        <v>207</v>
      </c>
      <c r="J180" s="103" t="s">
        <v>694</v>
      </c>
      <c r="K180" s="104">
        <v>2.82</v>
      </c>
      <c r="L180" s="103" t="s">
        <v>102</v>
      </c>
      <c r="M180" s="105">
        <v>2.1499999999999998E-2</v>
      </c>
      <c r="N180" s="105">
        <v>5.04E-2</v>
      </c>
      <c r="O180" s="104">
        <v>2100000</v>
      </c>
      <c r="P180" s="104">
        <f>R180*1000/O180*100</f>
        <v>99.705295355191438</v>
      </c>
      <c r="Q180" s="104">
        <v>166.15235000000001</v>
      </c>
      <c r="R180" s="104">
        <f>2093811.20245902/1000</f>
        <v>2093.81120245902</v>
      </c>
      <c r="S180" s="105">
        <v>5.4999999999999997E-3</v>
      </c>
      <c r="T180" s="105">
        <f t="shared" si="2"/>
        <v>2.6477281679688036E-3</v>
      </c>
      <c r="U180" s="105">
        <f>R180/'סכום נכסי הקרן'!$C$42</f>
        <v>7.1818817882874546E-4</v>
      </c>
    </row>
    <row r="181" spans="2:21" s="100" customFormat="1">
      <c r="B181" s="103" t="s">
        <v>875</v>
      </c>
      <c r="C181" s="103" t="s">
        <v>876</v>
      </c>
      <c r="D181" s="103" t="s">
        <v>100</v>
      </c>
      <c r="E181" s="103" t="s">
        <v>123</v>
      </c>
      <c r="F181" s="103" t="s">
        <v>874</v>
      </c>
      <c r="G181" s="103" t="s">
        <v>575</v>
      </c>
      <c r="H181" s="103" t="s">
        <v>566</v>
      </c>
      <c r="I181" s="103" t="s">
        <v>207</v>
      </c>
      <c r="J181" s="103" t="s">
        <v>877</v>
      </c>
      <c r="K181" s="104">
        <v>0.78</v>
      </c>
      <c r="L181" s="103" t="s">
        <v>102</v>
      </c>
      <c r="M181" s="105">
        <v>2.4E-2</v>
      </c>
      <c r="N181" s="105">
        <v>4.2299999999999997E-2</v>
      </c>
      <c r="O181" s="104">
        <v>3256907.86</v>
      </c>
      <c r="P181" s="104">
        <v>98.83</v>
      </c>
      <c r="Q181" s="104">
        <v>0</v>
      </c>
      <c r="R181" s="104">
        <v>3218.8020380379999</v>
      </c>
      <c r="S181" s="105">
        <v>2.3300000000000001E-2</v>
      </c>
      <c r="T181" s="105">
        <f t="shared" si="2"/>
        <v>4.07033490565891E-3</v>
      </c>
      <c r="U181" s="105">
        <f>R181/'סכום נכסי הקרן'!$C$42</f>
        <v>1.1040659114794329E-3</v>
      </c>
    </row>
    <row r="182" spans="2:21" s="100" customFormat="1">
      <c r="B182" s="103" t="s">
        <v>873</v>
      </c>
      <c r="C182" s="103">
        <v>11735661</v>
      </c>
      <c r="D182" s="103" t="s">
        <v>100</v>
      </c>
      <c r="E182" s="103" t="s">
        <v>123</v>
      </c>
      <c r="F182" s="103" t="s">
        <v>874</v>
      </c>
      <c r="G182" s="103" t="s">
        <v>575</v>
      </c>
      <c r="H182" s="103" t="s">
        <v>566</v>
      </c>
      <c r="I182" s="103" t="s">
        <v>207</v>
      </c>
      <c r="J182" s="103" t="s">
        <v>694</v>
      </c>
      <c r="K182" s="104">
        <v>0</v>
      </c>
      <c r="L182" s="103" t="s">
        <v>102</v>
      </c>
      <c r="M182" s="105">
        <v>0</v>
      </c>
      <c r="N182" s="105">
        <v>0</v>
      </c>
      <c r="O182" s="104">
        <v>1288792.42</v>
      </c>
      <c r="P182" s="104">
        <f>R182*1000/O182*100</f>
        <v>92.39</v>
      </c>
      <c r="Q182" s="104">
        <v>0</v>
      </c>
      <c r="R182" s="104">
        <f>1190715.316838/1000</f>
        <v>1190.715316838</v>
      </c>
      <c r="S182" s="105">
        <v>0</v>
      </c>
      <c r="T182" s="105">
        <f t="shared" si="2"/>
        <v>1.505718605727813E-3</v>
      </c>
      <c r="U182" s="105">
        <f>R182/'סכום נכסי הקרן'!$C$42</f>
        <v>4.0842157301434773E-4</v>
      </c>
    </row>
    <row r="183" spans="2:21" s="100" customFormat="1">
      <c r="B183" s="103" t="s">
        <v>878</v>
      </c>
      <c r="C183" s="103" t="s">
        <v>879</v>
      </c>
      <c r="D183" s="103" t="s">
        <v>100</v>
      </c>
      <c r="E183" s="103" t="s">
        <v>123</v>
      </c>
      <c r="F183" s="103" t="s">
        <v>880</v>
      </c>
      <c r="G183" s="103" t="s">
        <v>636</v>
      </c>
      <c r="H183" s="103" t="s">
        <v>601</v>
      </c>
      <c r="I183" s="103" t="s">
        <v>207</v>
      </c>
      <c r="J183" s="103" t="s">
        <v>881</v>
      </c>
      <c r="K183" s="104">
        <v>2.02</v>
      </c>
      <c r="L183" s="103" t="s">
        <v>102</v>
      </c>
      <c r="M183" s="105">
        <v>4.7500000000000001E-2</v>
      </c>
      <c r="N183" s="105">
        <v>6.4100000000000004E-2</v>
      </c>
      <c r="O183" s="104">
        <v>5325686.97</v>
      </c>
      <c r="P183" s="104">
        <v>98.25</v>
      </c>
      <c r="Q183" s="104">
        <v>0</v>
      </c>
      <c r="R183" s="104">
        <v>5232.487448025</v>
      </c>
      <c r="S183" s="105">
        <v>9.7000000000000003E-3</v>
      </c>
      <c r="T183" s="105">
        <f t="shared" si="2"/>
        <v>6.6167400329161944E-3</v>
      </c>
      <c r="U183" s="105">
        <f>R183/'סכום נכסי הקרן'!$C$42</f>
        <v>1.7947705249775948E-3</v>
      </c>
    </row>
    <row r="184" spans="2:21" s="100" customFormat="1">
      <c r="B184" s="103" t="s">
        <v>882</v>
      </c>
      <c r="C184" s="103" t="s">
        <v>883</v>
      </c>
      <c r="D184" s="103" t="s">
        <v>100</v>
      </c>
      <c r="E184" s="103" t="s">
        <v>123</v>
      </c>
      <c r="F184" s="103" t="s">
        <v>884</v>
      </c>
      <c r="G184" s="103" t="s">
        <v>672</v>
      </c>
      <c r="H184" s="103" t="s">
        <v>614</v>
      </c>
      <c r="I184" s="103" t="s">
        <v>150</v>
      </c>
      <c r="J184" s="103" t="s">
        <v>692</v>
      </c>
      <c r="K184" s="104">
        <v>0</v>
      </c>
      <c r="L184" s="103" t="s">
        <v>102</v>
      </c>
      <c r="M184" s="105">
        <v>3.4500000000000003E-2</v>
      </c>
      <c r="N184" s="105">
        <v>0</v>
      </c>
      <c r="O184" s="104">
        <v>448949.5</v>
      </c>
      <c r="P184" s="104">
        <v>101.76</v>
      </c>
      <c r="Q184" s="104">
        <v>0</v>
      </c>
      <c r="R184" s="104">
        <v>456.85101120000002</v>
      </c>
      <c r="S184" s="105">
        <v>0.01</v>
      </c>
      <c r="T184" s="105">
        <f t="shared" si="2"/>
        <v>5.7771077425637467E-4</v>
      </c>
      <c r="U184" s="105">
        <f>R184/'סכום נכסי הקרן'!$C$42</f>
        <v>1.56702283063757E-4</v>
      </c>
    </row>
    <row r="185" spans="2:21" s="100" customFormat="1">
      <c r="B185" s="103" t="s">
        <v>885</v>
      </c>
      <c r="C185" s="103" t="s">
        <v>886</v>
      </c>
      <c r="D185" s="103" t="s">
        <v>100</v>
      </c>
      <c r="E185" s="103" t="s">
        <v>123</v>
      </c>
      <c r="F185" s="103" t="s">
        <v>887</v>
      </c>
      <c r="G185" s="103" t="s">
        <v>807</v>
      </c>
      <c r="H185" s="103" t="s">
        <v>614</v>
      </c>
      <c r="I185" s="103" t="s">
        <v>150</v>
      </c>
      <c r="J185" s="103" t="s">
        <v>523</v>
      </c>
      <c r="K185" s="104">
        <v>1.47</v>
      </c>
      <c r="L185" s="103" t="s">
        <v>102</v>
      </c>
      <c r="M185" s="105">
        <v>3.2000000000000001E-2</v>
      </c>
      <c r="N185" s="105">
        <v>3.6700000000000003E-2</v>
      </c>
      <c r="O185" s="104">
        <v>354852.67</v>
      </c>
      <c r="P185" s="104">
        <v>99.36</v>
      </c>
      <c r="Q185" s="104">
        <v>207.22243</v>
      </c>
      <c r="R185" s="104">
        <v>559.804042912</v>
      </c>
      <c r="S185" s="105">
        <v>9.1000000000000004E-3</v>
      </c>
      <c r="T185" s="105">
        <f t="shared" si="2"/>
        <v>7.0789999175674433E-4</v>
      </c>
      <c r="U185" s="105">
        <f>R185/'סכום נכסי הקרן'!$C$42</f>
        <v>1.9201571068478747E-4</v>
      </c>
    </row>
    <row r="186" spans="2:21" s="100" customFormat="1">
      <c r="B186" s="103" t="s">
        <v>888</v>
      </c>
      <c r="C186" s="103" t="s">
        <v>889</v>
      </c>
      <c r="D186" s="103" t="s">
        <v>100</v>
      </c>
      <c r="E186" s="103" t="s">
        <v>123</v>
      </c>
      <c r="F186" s="103" t="s">
        <v>865</v>
      </c>
      <c r="G186" s="103" t="s">
        <v>866</v>
      </c>
      <c r="H186" s="103" t="s">
        <v>614</v>
      </c>
      <c r="I186" s="103" t="s">
        <v>150</v>
      </c>
      <c r="J186" s="103" t="s">
        <v>890</v>
      </c>
      <c r="K186" s="104">
        <v>0.25</v>
      </c>
      <c r="L186" s="103" t="s">
        <v>102</v>
      </c>
      <c r="M186" s="105">
        <v>3.5799999999999998E-2</v>
      </c>
      <c r="N186" s="105">
        <v>4.6699999999999998E-2</v>
      </c>
      <c r="O186" s="104">
        <v>987000</v>
      </c>
      <c r="P186" s="104">
        <v>102.42</v>
      </c>
      <c r="Q186" s="104">
        <v>0</v>
      </c>
      <c r="R186" s="104">
        <v>1010.8854</v>
      </c>
      <c r="S186" s="105">
        <v>8.0000000000000004E-4</v>
      </c>
      <c r="T186" s="105">
        <f t="shared" si="2"/>
        <v>1.2783147520774602E-3</v>
      </c>
      <c r="U186" s="105">
        <f>R186/'סכום נכסי הקרן'!$C$42</f>
        <v>3.4673897225209695E-4</v>
      </c>
    </row>
    <row r="187" spans="2:21" s="100" customFormat="1">
      <c r="B187" s="103" t="s">
        <v>891</v>
      </c>
      <c r="C187" s="103" t="s">
        <v>892</v>
      </c>
      <c r="D187" s="103" t="s">
        <v>100</v>
      </c>
      <c r="F187" s="103" t="s">
        <v>588</v>
      </c>
      <c r="G187" s="103" t="s">
        <v>434</v>
      </c>
      <c r="H187" s="103" t="s">
        <v>601</v>
      </c>
      <c r="I187" s="103" t="s">
        <v>207</v>
      </c>
      <c r="J187" s="103" t="s">
        <v>296</v>
      </c>
      <c r="K187" s="104">
        <v>0.54</v>
      </c>
      <c r="L187" s="103" t="s">
        <v>102</v>
      </c>
      <c r="M187" s="105">
        <v>4.3900000000000002E-2</v>
      </c>
      <c r="N187" s="105">
        <v>-0.98470000000000002</v>
      </c>
      <c r="O187" s="104">
        <v>293400</v>
      </c>
      <c r="P187" s="104">
        <v>1004.18</v>
      </c>
      <c r="Q187" s="104">
        <v>0</v>
      </c>
      <c r="R187" s="104">
        <v>2946.2641199999998</v>
      </c>
      <c r="S187" s="105">
        <v>2E-3</v>
      </c>
      <c r="T187" s="105">
        <f t="shared" si="2"/>
        <v>3.7256971839859554E-3</v>
      </c>
      <c r="U187" s="105">
        <f>R187/'סכום נכסי הקרן'!$C$42</f>
        <v>1.0105839820735651E-3</v>
      </c>
    </row>
    <row r="188" spans="2:21" s="100" customFormat="1">
      <c r="B188" s="103" t="s">
        <v>893</v>
      </c>
      <c r="C188" s="103" t="s">
        <v>894</v>
      </c>
      <c r="D188" s="103" t="s">
        <v>100</v>
      </c>
      <c r="E188" s="103" t="s">
        <v>123</v>
      </c>
      <c r="F188" s="103" t="s">
        <v>895</v>
      </c>
      <c r="G188" s="103" t="s">
        <v>423</v>
      </c>
      <c r="H188" s="103" t="s">
        <v>601</v>
      </c>
      <c r="I188" s="103" t="s">
        <v>207</v>
      </c>
      <c r="J188" s="103" t="s">
        <v>786</v>
      </c>
      <c r="K188" s="104">
        <v>1.23</v>
      </c>
      <c r="L188" s="103" t="s">
        <v>102</v>
      </c>
      <c r="M188" s="105">
        <v>2.9499999999999998E-2</v>
      </c>
      <c r="N188" s="105">
        <v>4.2799999999999998E-2</v>
      </c>
      <c r="O188" s="104">
        <v>532552.09</v>
      </c>
      <c r="P188" s="104">
        <v>98.43</v>
      </c>
      <c r="Q188" s="104">
        <v>142.95695000000001</v>
      </c>
      <c r="R188" s="104">
        <v>667.14797218700005</v>
      </c>
      <c r="S188" s="105">
        <v>7.4000000000000003E-3</v>
      </c>
      <c r="T188" s="105">
        <f t="shared" si="2"/>
        <v>8.4364171711769239E-4</v>
      </c>
      <c r="U188" s="105">
        <f>R188/'סכום נכסי הקרן'!$C$42</f>
        <v>2.2883523910444343E-4</v>
      </c>
    </row>
    <row r="189" spans="2:21" s="100" customFormat="1">
      <c r="B189" s="103" t="s">
        <v>896</v>
      </c>
      <c r="C189" s="103" t="s">
        <v>897</v>
      </c>
      <c r="D189" s="103" t="s">
        <v>100</v>
      </c>
      <c r="E189" s="103" t="s">
        <v>123</v>
      </c>
      <c r="F189" s="103" t="s">
        <v>898</v>
      </c>
      <c r="G189" s="103" t="s">
        <v>651</v>
      </c>
      <c r="H189" s="103" t="s">
        <v>601</v>
      </c>
      <c r="I189" s="103" t="s">
        <v>207</v>
      </c>
      <c r="J189" s="103" t="s">
        <v>899</v>
      </c>
      <c r="K189" s="104">
        <v>1.82</v>
      </c>
      <c r="L189" s="103" t="s">
        <v>102</v>
      </c>
      <c r="M189" s="105">
        <v>3.9E-2</v>
      </c>
      <c r="N189" s="105">
        <v>7.9299999999999995E-2</v>
      </c>
      <c r="O189" s="104">
        <v>5681999.8099999996</v>
      </c>
      <c r="P189" s="104">
        <v>95.46</v>
      </c>
      <c r="Q189" s="104">
        <v>0</v>
      </c>
      <c r="R189" s="104">
        <v>5424.0370186259997</v>
      </c>
      <c r="S189" s="105">
        <v>1.41E-2</v>
      </c>
      <c r="T189" s="105">
        <f t="shared" si="2"/>
        <v>6.8589639703213251E-3</v>
      </c>
      <c r="U189" s="105">
        <f>R189/'סכום נכסי הקרן'!$C$42</f>
        <v>1.8604730281945976E-3</v>
      </c>
    </row>
    <row r="190" spans="2:21" s="100" customFormat="1">
      <c r="B190" s="103" t="s">
        <v>900</v>
      </c>
      <c r="C190" s="103" t="s">
        <v>901</v>
      </c>
      <c r="D190" s="103" t="s">
        <v>100</v>
      </c>
      <c r="E190" s="103" t="s">
        <v>123</v>
      </c>
      <c r="F190" s="103" t="s">
        <v>902</v>
      </c>
      <c r="G190" s="103" t="s">
        <v>132</v>
      </c>
      <c r="H190" s="103" t="s">
        <v>601</v>
      </c>
      <c r="I190" s="103" t="s">
        <v>207</v>
      </c>
      <c r="J190" s="103" t="s">
        <v>817</v>
      </c>
      <c r="K190" s="104">
        <v>0.97</v>
      </c>
      <c r="L190" s="103" t="s">
        <v>102</v>
      </c>
      <c r="M190" s="105">
        <v>2.1600000000000001E-2</v>
      </c>
      <c r="N190" s="105">
        <v>4.1799999999999997E-2</v>
      </c>
      <c r="O190" s="104">
        <v>1465152.72</v>
      </c>
      <c r="P190" s="104">
        <v>98.16</v>
      </c>
      <c r="Q190" s="104">
        <v>0</v>
      </c>
      <c r="R190" s="104">
        <v>1438.193909952</v>
      </c>
      <c r="S190" s="105">
        <v>5.7000000000000002E-3</v>
      </c>
      <c r="T190" s="105">
        <f t="shared" si="2"/>
        <v>1.8186675675003359E-3</v>
      </c>
      <c r="U190" s="105">
        <f>R190/'סכום נכסי הקרן'!$C$42</f>
        <v>4.9330802308152966E-4</v>
      </c>
    </row>
    <row r="191" spans="2:21" s="100" customFormat="1">
      <c r="B191" s="103" t="s">
        <v>903</v>
      </c>
      <c r="C191" s="103" t="s">
        <v>904</v>
      </c>
      <c r="D191" s="103" t="s">
        <v>100</v>
      </c>
      <c r="E191" s="103" t="s">
        <v>123</v>
      </c>
      <c r="F191" s="103" t="s">
        <v>905</v>
      </c>
      <c r="G191" s="103" t="s">
        <v>651</v>
      </c>
      <c r="H191" s="103" t="s">
        <v>614</v>
      </c>
      <c r="I191" s="103" t="s">
        <v>150</v>
      </c>
      <c r="J191" s="103" t="s">
        <v>906</v>
      </c>
      <c r="K191" s="104">
        <v>2.5099999999999998</v>
      </c>
      <c r="L191" s="103" t="s">
        <v>102</v>
      </c>
      <c r="M191" s="105">
        <v>2.8500000000000001E-2</v>
      </c>
      <c r="N191" s="105">
        <v>5.1700000000000003E-2</v>
      </c>
      <c r="O191" s="104">
        <v>1529121.42</v>
      </c>
      <c r="P191" s="104">
        <v>94.55</v>
      </c>
      <c r="Q191" s="104">
        <v>151.03259</v>
      </c>
      <c r="R191" s="104">
        <v>1596.81689261</v>
      </c>
      <c r="S191" s="105">
        <v>1.18E-2</v>
      </c>
      <c r="T191" s="105">
        <f t="shared" si="2"/>
        <v>2.0192542005155606E-3</v>
      </c>
      <c r="U191" s="105">
        <f>R191/'סכום נכסי הקרן'!$C$42</f>
        <v>5.4771653465207669E-4</v>
      </c>
    </row>
    <row r="192" spans="2:21" s="100" customFormat="1">
      <c r="B192" s="103" t="s">
        <v>907</v>
      </c>
      <c r="C192" s="103" t="s">
        <v>908</v>
      </c>
      <c r="D192" s="103" t="s">
        <v>100</v>
      </c>
      <c r="E192" s="103" t="s">
        <v>123</v>
      </c>
      <c r="F192" s="103" t="s">
        <v>605</v>
      </c>
      <c r="G192" s="103" t="s">
        <v>606</v>
      </c>
      <c r="H192" s="103" t="s">
        <v>652</v>
      </c>
      <c r="I192" s="103" t="s">
        <v>150</v>
      </c>
      <c r="J192" s="103" t="s">
        <v>516</v>
      </c>
      <c r="K192" s="104">
        <v>0.5</v>
      </c>
      <c r="L192" s="103" t="s">
        <v>102</v>
      </c>
      <c r="M192" s="105">
        <v>4.5999999999999999E-2</v>
      </c>
      <c r="N192" s="105">
        <v>4.7100000000000003E-2</v>
      </c>
      <c r="O192" s="104">
        <v>1449509.18</v>
      </c>
      <c r="P192" s="104">
        <v>99.99</v>
      </c>
      <c r="Q192" s="104">
        <v>0</v>
      </c>
      <c r="R192" s="104">
        <v>1449.3642290820001</v>
      </c>
      <c r="S192" s="105">
        <v>5.3E-3</v>
      </c>
      <c r="T192" s="105">
        <f t="shared" si="2"/>
        <v>1.8327929903517216E-3</v>
      </c>
      <c r="U192" s="105">
        <f>R192/'סכום נכסי הקרן'!$C$42</f>
        <v>4.971395008878805E-4</v>
      </c>
    </row>
    <row r="193" spans="2:21" s="100" customFormat="1">
      <c r="B193" s="103" t="s">
        <v>909</v>
      </c>
      <c r="C193" s="103" t="s">
        <v>910</v>
      </c>
      <c r="D193" s="103" t="s">
        <v>100</v>
      </c>
      <c r="E193" s="103" t="s">
        <v>123</v>
      </c>
      <c r="F193" s="103" t="s">
        <v>911</v>
      </c>
      <c r="G193" s="103" t="s">
        <v>715</v>
      </c>
      <c r="H193" s="103" t="s">
        <v>652</v>
      </c>
      <c r="I193" s="103" t="s">
        <v>150</v>
      </c>
      <c r="J193" s="103" t="s">
        <v>912</v>
      </c>
      <c r="K193" s="104">
        <v>5.35</v>
      </c>
      <c r="L193" s="103" t="s">
        <v>123</v>
      </c>
      <c r="M193" s="105">
        <v>1.4999999999999999E-2</v>
      </c>
      <c r="N193" s="105">
        <v>5.6000000000000001E-2</v>
      </c>
      <c r="O193" s="104">
        <v>677095</v>
      </c>
      <c r="P193" s="104">
        <v>81.180000000000007</v>
      </c>
      <c r="Q193" s="104">
        <v>0</v>
      </c>
      <c r="R193" s="104">
        <v>549.66572099999996</v>
      </c>
      <c r="S193" s="105">
        <v>1.8E-3</v>
      </c>
      <c r="T193" s="105">
        <f t="shared" si="2"/>
        <v>6.9507958059894168E-4</v>
      </c>
      <c r="U193" s="105">
        <f>R193/'סכום נכסי הקרן'!$C$42</f>
        <v>1.8853821331453382E-4</v>
      </c>
    </row>
    <row r="194" spans="2:21" s="100" customFormat="1">
      <c r="B194" s="103" t="s">
        <v>913</v>
      </c>
      <c r="C194" s="103" t="s">
        <v>914</v>
      </c>
      <c r="D194" s="103" t="s">
        <v>100</v>
      </c>
      <c r="E194" s="103" t="s">
        <v>123</v>
      </c>
      <c r="F194" s="103" t="s">
        <v>911</v>
      </c>
      <c r="G194" s="103" t="s">
        <v>715</v>
      </c>
      <c r="H194" s="103" t="s">
        <v>652</v>
      </c>
      <c r="I194" s="103" t="s">
        <v>150</v>
      </c>
      <c r="J194" s="103" t="s">
        <v>915</v>
      </c>
      <c r="K194" s="104">
        <v>5.54</v>
      </c>
      <c r="L194" s="103" t="s">
        <v>123</v>
      </c>
      <c r="M194" s="105">
        <v>7.4999999999999997E-3</v>
      </c>
      <c r="N194" s="105">
        <v>4.1300000000000003E-2</v>
      </c>
      <c r="O194" s="104">
        <v>3787000</v>
      </c>
      <c r="P194" s="104">
        <v>83.5</v>
      </c>
      <c r="Q194" s="104">
        <v>0</v>
      </c>
      <c r="R194" s="104">
        <v>3162.145</v>
      </c>
      <c r="S194" s="105">
        <v>7.1000000000000004E-3</v>
      </c>
      <c r="T194" s="105">
        <f t="shared" si="2"/>
        <v>3.9986892695334014E-3</v>
      </c>
      <c r="U194" s="105">
        <f>R194/'סכום נכסי הקרן'!$C$42</f>
        <v>1.0846322515016113E-3</v>
      </c>
    </row>
    <row r="195" spans="2:21" s="100" customFormat="1">
      <c r="B195" s="103" t="s">
        <v>916</v>
      </c>
      <c r="C195" s="103" t="s">
        <v>917</v>
      </c>
      <c r="D195" s="103" t="s">
        <v>100</v>
      </c>
      <c r="E195" s="103" t="s">
        <v>123</v>
      </c>
      <c r="F195" s="103" t="s">
        <v>659</v>
      </c>
      <c r="G195" s="103" t="s">
        <v>651</v>
      </c>
      <c r="H195" s="103" t="s">
        <v>652</v>
      </c>
      <c r="I195" s="103" t="s">
        <v>150</v>
      </c>
      <c r="J195" s="103" t="s">
        <v>380</v>
      </c>
      <c r="K195" s="104">
        <v>3.95</v>
      </c>
      <c r="L195" s="103" t="s">
        <v>102</v>
      </c>
      <c r="M195" s="105">
        <v>2.3E-2</v>
      </c>
      <c r="N195" s="105">
        <v>5.3699999999999998E-2</v>
      </c>
      <c r="O195" s="104">
        <v>1064285.3500000001</v>
      </c>
      <c r="P195" s="104">
        <v>89.56</v>
      </c>
      <c r="Q195" s="104">
        <v>0</v>
      </c>
      <c r="R195" s="104">
        <v>953.17395945999999</v>
      </c>
      <c r="S195" s="105">
        <v>1.8E-3</v>
      </c>
      <c r="T195" s="105">
        <f t="shared" si="2"/>
        <v>1.2053357716649198E-3</v>
      </c>
      <c r="U195" s="105">
        <f>R195/'סכום נכסי הקרן'!$C$42</f>
        <v>3.2694364670873897E-4</v>
      </c>
    </row>
    <row r="196" spans="2:21" s="100" customFormat="1">
      <c r="B196" s="103" t="s">
        <v>918</v>
      </c>
      <c r="C196" s="103" t="s">
        <v>919</v>
      </c>
      <c r="D196" s="103" t="s">
        <v>100</v>
      </c>
      <c r="E196" s="103" t="s">
        <v>123</v>
      </c>
      <c r="F196" s="103" t="s">
        <v>659</v>
      </c>
      <c r="G196" s="103" t="s">
        <v>651</v>
      </c>
      <c r="H196" s="103" t="s">
        <v>652</v>
      </c>
      <c r="I196" s="103" t="s">
        <v>150</v>
      </c>
      <c r="J196" s="103" t="s">
        <v>920</v>
      </c>
      <c r="K196" s="104">
        <v>0.84</v>
      </c>
      <c r="L196" s="103" t="s">
        <v>102</v>
      </c>
      <c r="M196" s="105">
        <v>4.2000000000000003E-2</v>
      </c>
      <c r="N196" s="105">
        <v>5.4600000000000003E-2</v>
      </c>
      <c r="O196" s="104">
        <v>8338054.2699999996</v>
      </c>
      <c r="P196" s="104">
        <v>99.55</v>
      </c>
      <c r="Q196" s="104">
        <v>0</v>
      </c>
      <c r="R196" s="104">
        <v>8300.5330257850001</v>
      </c>
      <c r="S196" s="105">
        <v>2.1399999999999999E-2</v>
      </c>
      <c r="T196" s="105">
        <f t="shared" si="2"/>
        <v>1.0496435913474586E-2</v>
      </c>
      <c r="U196" s="105">
        <f>R196/'סכום נכסי הקרן'!$C$42</f>
        <v>2.8471261831512053E-3</v>
      </c>
    </row>
    <row r="197" spans="2:21" s="100" customFormat="1">
      <c r="B197" s="103" t="s">
        <v>921</v>
      </c>
      <c r="C197" s="103" t="s">
        <v>922</v>
      </c>
      <c r="D197" s="103" t="s">
        <v>100</v>
      </c>
      <c r="E197" s="103" t="s">
        <v>123</v>
      </c>
      <c r="F197" s="103" t="s">
        <v>923</v>
      </c>
      <c r="G197" s="103" t="s">
        <v>423</v>
      </c>
      <c r="H197" s="103" t="s">
        <v>652</v>
      </c>
      <c r="I197" s="103" t="s">
        <v>150</v>
      </c>
      <c r="J197" s="103" t="s">
        <v>924</v>
      </c>
      <c r="K197" s="104">
        <v>0.74</v>
      </c>
      <c r="L197" s="103" t="s">
        <v>102</v>
      </c>
      <c r="M197" s="105">
        <v>2.75E-2</v>
      </c>
      <c r="N197" s="105">
        <v>3.4799999999999998E-2</v>
      </c>
      <c r="O197" s="104">
        <v>535615.54</v>
      </c>
      <c r="P197" s="104">
        <v>99.47</v>
      </c>
      <c r="Q197" s="104">
        <v>278.85484000000002</v>
      </c>
      <c r="R197" s="104">
        <v>811.63161763799997</v>
      </c>
      <c r="S197" s="105">
        <v>4.2799999999999998E-2</v>
      </c>
      <c r="T197" s="105">
        <f t="shared" si="2"/>
        <v>1.0263484565897854E-3</v>
      </c>
      <c r="U197" s="105">
        <f>R197/'סכום נכסי הקרן'!$C$42</f>
        <v>2.7839388416046667E-4</v>
      </c>
    </row>
    <row r="198" spans="2:21" s="100" customFormat="1">
      <c r="B198" s="103" t="s">
        <v>925</v>
      </c>
      <c r="C198" s="103" t="s">
        <v>926</v>
      </c>
      <c r="D198" s="103" t="s">
        <v>100</v>
      </c>
      <c r="E198" s="103" t="s">
        <v>123</v>
      </c>
      <c r="F198" s="103" t="s">
        <v>623</v>
      </c>
      <c r="G198" s="103" t="s">
        <v>606</v>
      </c>
      <c r="H198" s="103" t="s">
        <v>656</v>
      </c>
      <c r="I198" s="103" t="s">
        <v>207</v>
      </c>
      <c r="J198" s="103" t="s">
        <v>716</v>
      </c>
      <c r="K198" s="104">
        <v>1.45</v>
      </c>
      <c r="L198" s="103" t="s">
        <v>102</v>
      </c>
      <c r="M198" s="105">
        <v>3.85E-2</v>
      </c>
      <c r="N198" s="105">
        <v>4.8800000000000003E-2</v>
      </c>
      <c r="O198" s="104">
        <v>592722.5</v>
      </c>
      <c r="P198" s="104">
        <v>98.61</v>
      </c>
      <c r="Q198" s="104">
        <v>11.40991</v>
      </c>
      <c r="R198" s="104">
        <v>595.89356725000005</v>
      </c>
      <c r="S198" s="105">
        <v>6.4000000000000003E-3</v>
      </c>
      <c r="T198" s="105">
        <f t="shared" si="2"/>
        <v>7.5353698617443396E-4</v>
      </c>
      <c r="U198" s="105">
        <f>R198/'סכום נכסי הקרן'!$C$42</f>
        <v>2.0439460603536346E-4</v>
      </c>
    </row>
    <row r="199" spans="2:21" s="100" customFormat="1">
      <c r="B199" s="103" t="s">
        <v>927</v>
      </c>
      <c r="C199" s="103" t="s">
        <v>928</v>
      </c>
      <c r="D199" s="103" t="s">
        <v>100</v>
      </c>
      <c r="E199" s="103" t="s">
        <v>123</v>
      </c>
      <c r="F199" s="103" t="s">
        <v>929</v>
      </c>
      <c r="G199" s="103" t="s">
        <v>651</v>
      </c>
      <c r="H199" s="103" t="s">
        <v>652</v>
      </c>
      <c r="I199" s="103" t="s">
        <v>150</v>
      </c>
      <c r="J199" s="103" t="s">
        <v>289</v>
      </c>
      <c r="K199" s="104">
        <v>2.8</v>
      </c>
      <c r="L199" s="103" t="s">
        <v>102</v>
      </c>
      <c r="M199" s="105">
        <v>4.7E-2</v>
      </c>
      <c r="N199" s="105">
        <v>8.5000000000000006E-2</v>
      </c>
      <c r="O199" s="104">
        <v>2333355</v>
      </c>
      <c r="P199" s="104">
        <v>92</v>
      </c>
      <c r="Q199" s="104">
        <v>0</v>
      </c>
      <c r="R199" s="104">
        <v>2146.6866</v>
      </c>
      <c r="S199" s="105">
        <v>1.11E-2</v>
      </c>
      <c r="T199" s="105">
        <f t="shared" si="2"/>
        <v>2.7145917320271972E-3</v>
      </c>
      <c r="U199" s="105">
        <f>R199/'סכום נכסי הקרן'!$C$42</f>
        <v>7.363247163638413E-4</v>
      </c>
    </row>
    <row r="200" spans="2:21" s="100" customFormat="1">
      <c r="B200" s="103" t="s">
        <v>930</v>
      </c>
      <c r="C200" s="103" t="s">
        <v>931</v>
      </c>
      <c r="D200" s="103" t="s">
        <v>100</v>
      </c>
      <c r="E200" s="103" t="s">
        <v>123</v>
      </c>
      <c r="F200" s="103" t="s">
        <v>932</v>
      </c>
      <c r="G200" s="103" t="s">
        <v>850</v>
      </c>
      <c r="H200" s="103" t="s">
        <v>652</v>
      </c>
      <c r="I200" s="103" t="s">
        <v>150</v>
      </c>
      <c r="J200" s="103" t="s">
        <v>821</v>
      </c>
      <c r="K200" s="104">
        <v>0.66</v>
      </c>
      <c r="L200" s="103" t="s">
        <v>102</v>
      </c>
      <c r="M200" s="105">
        <v>3.5000000000000003E-2</v>
      </c>
      <c r="N200" s="105">
        <v>4.4200000000000003E-2</v>
      </c>
      <c r="O200" s="104">
        <v>708130.91</v>
      </c>
      <c r="P200" s="104">
        <v>100.6</v>
      </c>
      <c r="Q200" s="104">
        <v>0</v>
      </c>
      <c r="R200" s="104">
        <v>712.37969545999999</v>
      </c>
      <c r="S200" s="105">
        <v>4.7199999999999999E-2</v>
      </c>
      <c r="T200" s="105">
        <f t="shared" si="2"/>
        <v>9.0083947575755516E-4</v>
      </c>
      <c r="U200" s="105">
        <f>R200/'סכום נכסי הקרן'!$C$42</f>
        <v>2.4434995644121696E-4</v>
      </c>
    </row>
    <row r="201" spans="2:21" s="100" customFormat="1">
      <c r="B201" s="103" t="s">
        <v>933</v>
      </c>
      <c r="C201" s="103" t="s">
        <v>934</v>
      </c>
      <c r="D201" s="103" t="s">
        <v>100</v>
      </c>
      <c r="E201" s="103" t="s">
        <v>123</v>
      </c>
      <c r="F201" s="103" t="s">
        <v>935</v>
      </c>
      <c r="G201" s="103" t="s">
        <v>636</v>
      </c>
      <c r="H201" s="103" t="s">
        <v>656</v>
      </c>
      <c r="I201" s="103" t="s">
        <v>207</v>
      </c>
      <c r="J201" s="103" t="s">
        <v>920</v>
      </c>
      <c r="K201" s="104">
        <v>0.42</v>
      </c>
      <c r="L201" s="103" t="s">
        <v>102</v>
      </c>
      <c r="M201" s="105">
        <v>1.35E-2</v>
      </c>
      <c r="N201" s="105">
        <v>5.7099999999999998E-2</v>
      </c>
      <c r="O201" s="104">
        <v>354692.57</v>
      </c>
      <c r="P201" s="104">
        <v>98.37</v>
      </c>
      <c r="Q201" s="104">
        <v>0</v>
      </c>
      <c r="R201" s="104">
        <v>348.91108110900001</v>
      </c>
      <c r="S201" s="105">
        <v>3.2000000000000002E-3</v>
      </c>
      <c r="T201" s="105">
        <f t="shared" si="2"/>
        <v>4.4121537628788579E-4</v>
      </c>
      <c r="U201" s="105">
        <f>R201/'סכום נכסי הקרן'!$C$42</f>
        <v>1.1967832325118426E-4</v>
      </c>
    </row>
    <row r="202" spans="2:21" s="100" customFormat="1">
      <c r="B202" s="103" t="s">
        <v>936</v>
      </c>
      <c r="C202" s="103">
        <v>11430800</v>
      </c>
      <c r="D202" s="103" t="s">
        <v>100</v>
      </c>
      <c r="E202" s="103" t="s">
        <v>123</v>
      </c>
      <c r="F202" s="103" t="s">
        <v>937</v>
      </c>
      <c r="G202" s="103" t="s">
        <v>132</v>
      </c>
      <c r="H202" s="103" t="s">
        <v>656</v>
      </c>
      <c r="I202" s="103" t="s">
        <v>207</v>
      </c>
      <c r="J202" s="103" t="s">
        <v>480</v>
      </c>
      <c r="K202" s="104">
        <v>2.4900000000000002</v>
      </c>
      <c r="L202" s="103" t="s">
        <v>102</v>
      </c>
      <c r="M202" s="105">
        <v>2.5000000000000001E-2</v>
      </c>
      <c r="N202" s="105">
        <v>4.9200000000000001E-2</v>
      </c>
      <c r="O202" s="104">
        <v>1572500</v>
      </c>
      <c r="P202" s="104">
        <f>R202*1000/O202*100</f>
        <v>114.1760205721633</v>
      </c>
      <c r="Q202" s="104">
        <v>277.5</v>
      </c>
      <c r="R202" s="104">
        <f>1796.535-1.1170765027322</f>
        <v>1795.4179234972678</v>
      </c>
      <c r="S202" s="105">
        <v>1.1999999999999999E-3</v>
      </c>
      <c r="T202" s="105">
        <f t="shared" si="2"/>
        <v>2.2703950593715551E-3</v>
      </c>
      <c r="U202" s="105">
        <f>R202/'סכום נכסי הקרן'!$C$42</f>
        <v>6.1583772557842519E-4</v>
      </c>
    </row>
    <row r="203" spans="2:21" s="100" customFormat="1">
      <c r="B203" s="103" t="s">
        <v>938</v>
      </c>
      <c r="C203" s="103" t="s">
        <v>939</v>
      </c>
      <c r="D203" s="103" t="s">
        <v>100</v>
      </c>
      <c r="E203" s="103" t="s">
        <v>123</v>
      </c>
      <c r="F203" s="103" t="s">
        <v>940</v>
      </c>
      <c r="G203" s="103" t="s">
        <v>636</v>
      </c>
      <c r="H203" s="103" t="s">
        <v>656</v>
      </c>
      <c r="I203" s="103" t="s">
        <v>207</v>
      </c>
      <c r="J203" s="103" t="s">
        <v>941</v>
      </c>
      <c r="K203" s="104">
        <v>0.75</v>
      </c>
      <c r="L203" s="103" t="s">
        <v>102</v>
      </c>
      <c r="M203" s="105">
        <v>0.02</v>
      </c>
      <c r="N203" s="105">
        <v>5.3699999999999998E-2</v>
      </c>
      <c r="O203" s="104">
        <v>847329</v>
      </c>
      <c r="P203" s="104">
        <v>97.59</v>
      </c>
      <c r="Q203" s="104">
        <v>174.54977</v>
      </c>
      <c r="R203" s="104">
        <v>1001.4581411</v>
      </c>
      <c r="S203" s="105">
        <v>2.3E-3</v>
      </c>
      <c r="T203" s="105">
        <f t="shared" si="2"/>
        <v>1.2663935153838415E-3</v>
      </c>
      <c r="U203" s="105">
        <f>R203/'סכום נכסי הקרן'!$C$42</f>
        <v>3.4350537320898046E-4</v>
      </c>
    </row>
    <row r="204" spans="2:21" s="100" customFormat="1">
      <c r="B204" s="103" t="s">
        <v>942</v>
      </c>
      <c r="C204" s="103" t="s">
        <v>943</v>
      </c>
      <c r="D204" s="103" t="s">
        <v>100</v>
      </c>
      <c r="E204" s="103" t="s">
        <v>123</v>
      </c>
      <c r="F204" s="103" t="s">
        <v>944</v>
      </c>
      <c r="G204" s="103" t="s">
        <v>672</v>
      </c>
      <c r="H204" s="103" t="s">
        <v>652</v>
      </c>
      <c r="I204" s="103" t="s">
        <v>150</v>
      </c>
      <c r="J204" s="103" t="s">
        <v>694</v>
      </c>
      <c r="K204" s="104">
        <v>2.91</v>
      </c>
      <c r="L204" s="103" t="s">
        <v>102</v>
      </c>
      <c r="M204" s="105">
        <v>0.02</v>
      </c>
      <c r="N204" s="105">
        <v>5.28E-2</v>
      </c>
      <c r="O204" s="104">
        <v>1697832</v>
      </c>
      <c r="P204" s="104">
        <v>91.19</v>
      </c>
      <c r="Q204" s="104">
        <v>18.684999999999999</v>
      </c>
      <c r="R204" s="104">
        <v>1566.9380008000001</v>
      </c>
      <c r="S204" s="105">
        <v>4.8999999999999998E-3</v>
      </c>
      <c r="T204" s="105">
        <f t="shared" ref="T204:T267" si="3">R204/$R$11</f>
        <v>1.9814708591235001E-3</v>
      </c>
      <c r="U204" s="105">
        <f>R204/'סכום נכסי הקרן'!$C$42</f>
        <v>5.374679186979528E-4</v>
      </c>
    </row>
    <row r="205" spans="2:21" s="100" customFormat="1">
      <c r="B205" s="103" t="s">
        <v>945</v>
      </c>
      <c r="C205" s="103" t="s">
        <v>946</v>
      </c>
      <c r="D205" s="103" t="s">
        <v>100</v>
      </c>
      <c r="E205" s="103" t="s">
        <v>123</v>
      </c>
      <c r="F205" s="103" t="s">
        <v>905</v>
      </c>
      <c r="G205" s="103" t="s">
        <v>651</v>
      </c>
      <c r="H205" s="103" t="s">
        <v>652</v>
      </c>
      <c r="I205" s="103" t="s">
        <v>150</v>
      </c>
      <c r="J205" s="103" t="s">
        <v>380</v>
      </c>
      <c r="K205" s="104">
        <v>2.42</v>
      </c>
      <c r="L205" s="103" t="s">
        <v>102</v>
      </c>
      <c r="M205" s="105">
        <v>4.99E-2</v>
      </c>
      <c r="N205" s="105">
        <v>5.2600000000000001E-2</v>
      </c>
      <c r="O205" s="104">
        <v>237632.72</v>
      </c>
      <c r="P205" s="104">
        <v>100.76</v>
      </c>
      <c r="Q205" s="104">
        <v>0</v>
      </c>
      <c r="R205" s="104">
        <v>239.438728672</v>
      </c>
      <c r="S205" s="105">
        <v>1E-3</v>
      </c>
      <c r="T205" s="105">
        <f t="shared" si="3"/>
        <v>3.0278215421855923E-4</v>
      </c>
      <c r="U205" s="105">
        <f>R205/'סכום נכסי הקרן'!$C$42</f>
        <v>8.2128734569791954E-5</v>
      </c>
    </row>
    <row r="206" spans="2:21" s="100" customFormat="1">
      <c r="B206" s="103" t="s">
        <v>947</v>
      </c>
      <c r="C206" s="103" t="s">
        <v>948</v>
      </c>
      <c r="D206" s="103" t="s">
        <v>100</v>
      </c>
      <c r="E206" s="103" t="s">
        <v>123</v>
      </c>
      <c r="F206" s="103" t="s">
        <v>949</v>
      </c>
      <c r="G206" s="103" t="s">
        <v>672</v>
      </c>
      <c r="H206" s="103" t="s">
        <v>685</v>
      </c>
      <c r="I206" s="103" t="s">
        <v>150</v>
      </c>
      <c r="J206" s="103" t="s">
        <v>654</v>
      </c>
      <c r="K206" s="104">
        <v>0.56999999999999995</v>
      </c>
      <c r="L206" s="103" t="s">
        <v>102</v>
      </c>
      <c r="M206" s="105">
        <v>5.6500000000000002E-2</v>
      </c>
      <c r="N206" s="105">
        <v>6.3899999999999998E-2</v>
      </c>
      <c r="O206" s="104">
        <v>1267807.81</v>
      </c>
      <c r="P206" s="104">
        <v>102</v>
      </c>
      <c r="Q206" s="104">
        <v>0</v>
      </c>
      <c r="R206" s="104">
        <v>1293.1639662</v>
      </c>
      <c r="S206" s="105">
        <v>4.02E-2</v>
      </c>
      <c r="T206" s="105">
        <f t="shared" si="3"/>
        <v>1.6352700067173373E-3</v>
      </c>
      <c r="U206" s="105">
        <f>R206/'סכום נכסי הקרן'!$C$42</f>
        <v>4.4356199485484052E-4</v>
      </c>
    </row>
    <row r="207" spans="2:21" s="100" customFormat="1">
      <c r="B207" s="103" t="s">
        <v>950</v>
      </c>
      <c r="C207" s="103" t="s">
        <v>951</v>
      </c>
      <c r="D207" s="103" t="s">
        <v>100</v>
      </c>
      <c r="E207" s="103" t="s">
        <v>123</v>
      </c>
      <c r="F207" s="103" t="s">
        <v>949</v>
      </c>
      <c r="G207" s="103" t="s">
        <v>672</v>
      </c>
      <c r="H207" s="103" t="s">
        <v>685</v>
      </c>
      <c r="I207" s="103" t="s">
        <v>150</v>
      </c>
      <c r="J207" s="103" t="s">
        <v>726</v>
      </c>
      <c r="K207" s="104">
        <v>0</v>
      </c>
      <c r="L207" s="103" t="s">
        <v>102</v>
      </c>
      <c r="M207" s="105">
        <v>6.3E-2</v>
      </c>
      <c r="N207" s="105">
        <v>0.44340000000000002</v>
      </c>
      <c r="O207" s="104">
        <v>515999</v>
      </c>
      <c r="P207" s="104">
        <v>103.09</v>
      </c>
      <c r="Q207" s="104">
        <v>0</v>
      </c>
      <c r="R207" s="104">
        <v>531.94336910000004</v>
      </c>
      <c r="S207" s="105">
        <v>1.8800000000000001E-2</v>
      </c>
      <c r="T207" s="105">
        <f t="shared" si="3"/>
        <v>6.7266878717440711E-4</v>
      </c>
      <c r="U207" s="105">
        <f>R207/'סכום נכסי הקרן'!$C$42</f>
        <v>1.8245935404552472E-4</v>
      </c>
    </row>
    <row r="208" spans="2:21" s="100" customFormat="1">
      <c r="B208" s="103" t="s">
        <v>952</v>
      </c>
      <c r="C208" s="103" t="s">
        <v>953</v>
      </c>
      <c r="D208" s="103" t="s">
        <v>100</v>
      </c>
      <c r="E208" s="103" t="s">
        <v>123</v>
      </c>
      <c r="F208" s="103" t="s">
        <v>954</v>
      </c>
      <c r="G208" s="103" t="s">
        <v>423</v>
      </c>
      <c r="H208" s="103" t="s">
        <v>680</v>
      </c>
      <c r="I208" s="103" t="s">
        <v>207</v>
      </c>
      <c r="J208" s="103" t="s">
        <v>955</v>
      </c>
      <c r="K208" s="104">
        <v>2.46</v>
      </c>
      <c r="L208" s="103" t="s">
        <v>102</v>
      </c>
      <c r="M208" s="105">
        <v>3.2500000000000001E-2</v>
      </c>
      <c r="N208" s="105">
        <v>4.9700000000000001E-2</v>
      </c>
      <c r="O208" s="104">
        <v>2868103.47</v>
      </c>
      <c r="P208" s="104">
        <v>96.05</v>
      </c>
      <c r="Q208" s="104">
        <v>756.57114000000001</v>
      </c>
      <c r="R208" s="104">
        <v>3511.3845229349999</v>
      </c>
      <c r="S208" s="105">
        <v>3.5400000000000001E-2</v>
      </c>
      <c r="T208" s="105">
        <f t="shared" si="3"/>
        <v>4.4403199768087319E-3</v>
      </c>
      <c r="U208" s="105">
        <f>R208/'סכום נכסי הקרן'!$C$42</f>
        <v>1.2044232320146296E-3</v>
      </c>
    </row>
    <row r="209" spans="2:21" s="100" customFormat="1">
      <c r="B209" s="103" t="s">
        <v>956</v>
      </c>
      <c r="C209" s="103" t="s">
        <v>957</v>
      </c>
      <c r="D209" s="103" t="s">
        <v>100</v>
      </c>
      <c r="E209" s="103" t="s">
        <v>123</v>
      </c>
      <c r="F209" s="103" t="s">
        <v>958</v>
      </c>
      <c r="G209" s="103" t="s">
        <v>636</v>
      </c>
      <c r="H209" s="103" t="s">
        <v>685</v>
      </c>
      <c r="I209" s="103" t="s">
        <v>150</v>
      </c>
      <c r="J209" s="103" t="s">
        <v>959</v>
      </c>
      <c r="K209" s="104">
        <v>0.49</v>
      </c>
      <c r="L209" s="103" t="s">
        <v>102</v>
      </c>
      <c r="M209" s="105">
        <v>3.61E-2</v>
      </c>
      <c r="N209" s="105">
        <v>9.7100000000000006E-2</v>
      </c>
      <c r="O209" s="104">
        <v>1394269.5</v>
      </c>
      <c r="P209" s="104">
        <v>98.94</v>
      </c>
      <c r="Q209" s="104">
        <v>697.13475000000005</v>
      </c>
      <c r="R209" s="104">
        <v>2076.6249932999999</v>
      </c>
      <c r="S209" s="105">
        <v>1.1599999999999999E-2</v>
      </c>
      <c r="T209" s="105">
        <f t="shared" si="3"/>
        <v>2.6259953536455732E-3</v>
      </c>
      <c r="U209" s="105">
        <f>R209/'סכום נכסי הקרן'!$C$42</f>
        <v>7.1229321932027073E-4</v>
      </c>
    </row>
    <row r="210" spans="2:21" s="100" customFormat="1">
      <c r="B210" s="103" t="s">
        <v>960</v>
      </c>
      <c r="C210" s="103" t="s">
        <v>961</v>
      </c>
      <c r="D210" s="103" t="s">
        <v>100</v>
      </c>
      <c r="E210" s="103" t="s">
        <v>123</v>
      </c>
      <c r="F210" s="103" t="s">
        <v>962</v>
      </c>
      <c r="G210" s="103" t="s">
        <v>651</v>
      </c>
      <c r="H210" s="103" t="s">
        <v>685</v>
      </c>
      <c r="I210" s="103" t="s">
        <v>150</v>
      </c>
      <c r="J210" s="103" t="s">
        <v>963</v>
      </c>
      <c r="K210" s="104">
        <v>0.97</v>
      </c>
      <c r="L210" s="103" t="s">
        <v>102</v>
      </c>
      <c r="M210" s="105">
        <v>4.8000000000000001E-2</v>
      </c>
      <c r="N210" s="105">
        <v>4.19E-2</v>
      </c>
      <c r="O210" s="104">
        <v>206764.64</v>
      </c>
      <c r="P210" s="104">
        <v>102.99</v>
      </c>
      <c r="Q210" s="104">
        <v>0</v>
      </c>
      <c r="R210" s="104">
        <v>212.946902736</v>
      </c>
      <c r="S210" s="105">
        <v>3.0999999999999999E-3</v>
      </c>
      <c r="T210" s="105">
        <f t="shared" si="3"/>
        <v>2.692819257025899E-4</v>
      </c>
      <c r="U210" s="105">
        <f>R210/'סכום נכסי הקרן'!$C$42</f>
        <v>7.30418999017573E-5</v>
      </c>
    </row>
    <row r="211" spans="2:21" s="100" customFormat="1">
      <c r="B211" s="103" t="s">
        <v>964</v>
      </c>
      <c r="C211" s="103">
        <v>42203490</v>
      </c>
      <c r="D211" s="103" t="s">
        <v>100</v>
      </c>
      <c r="E211" s="103" t="s">
        <v>123</v>
      </c>
      <c r="F211" s="103" t="s">
        <v>965</v>
      </c>
      <c r="G211" s="103" t="s">
        <v>636</v>
      </c>
      <c r="H211" s="103" t="s">
        <v>685</v>
      </c>
      <c r="I211" s="103" t="s">
        <v>150</v>
      </c>
      <c r="J211" s="103" t="s">
        <v>966</v>
      </c>
      <c r="K211" s="104">
        <v>0.97</v>
      </c>
      <c r="L211" s="103" t="s">
        <v>102</v>
      </c>
      <c r="M211" s="105">
        <v>3.2399999999999998E-2</v>
      </c>
      <c r="N211" s="105">
        <v>6.8500000000000005E-2</v>
      </c>
      <c r="O211" s="104">
        <v>955294</v>
      </c>
      <c r="P211" s="104">
        <f>R211*1000/O211*100</f>
        <v>139.90078646940941</v>
      </c>
      <c r="Q211" s="104">
        <v>415.7192</v>
      </c>
      <c r="R211" s="104">
        <f>1336463.81909508/1000</f>
        <v>1336.46381909508</v>
      </c>
      <c r="S211" s="105">
        <v>8.8000000000000005E-3</v>
      </c>
      <c r="T211" s="105">
        <f t="shared" si="3"/>
        <v>1.6900248193979484E-3</v>
      </c>
      <c r="U211" s="105">
        <f>R211/'סכום נכסי הקרן'!$C$42</f>
        <v>4.5841407056145081E-4</v>
      </c>
    </row>
    <row r="212" spans="2:21" s="100" customFormat="1">
      <c r="B212" s="103" t="s">
        <v>964</v>
      </c>
      <c r="C212" s="103">
        <v>42203491</v>
      </c>
      <c r="D212" s="103" t="s">
        <v>100</v>
      </c>
      <c r="E212" s="103" t="s">
        <v>123</v>
      </c>
      <c r="F212" s="103" t="s">
        <v>965</v>
      </c>
      <c r="G212" s="103" t="s">
        <v>636</v>
      </c>
      <c r="H212" s="103" t="s">
        <v>685</v>
      </c>
      <c r="I212" s="103" t="s">
        <v>150</v>
      </c>
      <c r="J212" s="103" t="s">
        <v>966</v>
      </c>
      <c r="K212" s="104">
        <v>0</v>
      </c>
      <c r="L212" s="103" t="s">
        <v>102</v>
      </c>
      <c r="M212" s="105">
        <v>0</v>
      </c>
      <c r="N212" s="105">
        <v>0</v>
      </c>
      <c r="O212" s="104">
        <v>1774874.88</v>
      </c>
      <c r="P212" s="104">
        <f>R212*1000/O212*100</f>
        <v>96.72</v>
      </c>
      <c r="Q212" s="104">
        <v>0</v>
      </c>
      <c r="R212" s="104">
        <f>1716658.983936/1000</f>
        <v>1716.6589839359999</v>
      </c>
      <c r="S212" s="105">
        <v>0</v>
      </c>
      <c r="T212" s="105">
        <f t="shared" si="3"/>
        <v>2.1708004719938508E-3</v>
      </c>
      <c r="U212" s="105">
        <f>R212/'סכום נכסי הקרן'!$C$42</f>
        <v>5.888229979355697E-4</v>
      </c>
    </row>
    <row r="213" spans="2:21" s="100" customFormat="1">
      <c r="B213" s="103" t="s">
        <v>967</v>
      </c>
      <c r="C213" s="103" t="s">
        <v>968</v>
      </c>
      <c r="D213" s="103" t="s">
        <v>100</v>
      </c>
      <c r="E213" s="103" t="s">
        <v>123</v>
      </c>
      <c r="F213" s="103" t="s">
        <v>969</v>
      </c>
      <c r="G213" s="103" t="s">
        <v>606</v>
      </c>
      <c r="H213" s="103" t="s">
        <v>685</v>
      </c>
      <c r="I213" s="103" t="s">
        <v>150</v>
      </c>
      <c r="J213" s="103" t="s">
        <v>970</v>
      </c>
      <c r="K213" s="104">
        <v>0.99</v>
      </c>
      <c r="L213" s="103" t="s">
        <v>102</v>
      </c>
      <c r="M213" s="105">
        <v>2.4500000000000001E-2</v>
      </c>
      <c r="N213" s="105">
        <v>3.1800000000000002E-2</v>
      </c>
      <c r="O213" s="104">
        <v>993218</v>
      </c>
      <c r="P213" s="104">
        <v>99.3</v>
      </c>
      <c r="Q213" s="104">
        <v>12.166919999999999</v>
      </c>
      <c r="R213" s="104">
        <v>998.43239400000004</v>
      </c>
      <c r="S213" s="105">
        <v>1.67E-2</v>
      </c>
      <c r="T213" s="105">
        <f t="shared" si="3"/>
        <v>1.2625673080274135E-3</v>
      </c>
      <c r="U213" s="105">
        <f>R213/'סכום נכסי הקרן'!$C$42</f>
        <v>3.4246752614961173E-4</v>
      </c>
    </row>
    <row r="214" spans="2:21" s="100" customFormat="1">
      <c r="B214" s="103" t="s">
        <v>971</v>
      </c>
      <c r="C214" s="103" t="s">
        <v>972</v>
      </c>
      <c r="D214" s="103" t="s">
        <v>100</v>
      </c>
      <c r="E214" s="103" t="s">
        <v>123</v>
      </c>
      <c r="F214" s="103" t="s">
        <v>929</v>
      </c>
      <c r="G214" s="103" t="s">
        <v>651</v>
      </c>
      <c r="H214" s="103" t="s">
        <v>685</v>
      </c>
      <c r="I214" s="103" t="s">
        <v>150</v>
      </c>
      <c r="J214" s="103" t="s">
        <v>973</v>
      </c>
      <c r="K214" s="104">
        <v>1.33</v>
      </c>
      <c r="L214" s="103" t="s">
        <v>102</v>
      </c>
      <c r="M214" s="105">
        <v>5.5500000000000001E-2</v>
      </c>
      <c r="N214" s="105">
        <v>0.1525</v>
      </c>
      <c r="O214" s="104">
        <v>303007</v>
      </c>
      <c r="P214" s="104">
        <v>90.95</v>
      </c>
      <c r="Q214" s="104">
        <v>0</v>
      </c>
      <c r="R214" s="104">
        <v>275.58486649999998</v>
      </c>
      <c r="S214" s="105">
        <v>6.9999999999999999E-4</v>
      </c>
      <c r="T214" s="105">
        <f t="shared" si="3"/>
        <v>3.4849073920371925E-4</v>
      </c>
      <c r="U214" s="105">
        <f>R214/'סכום נכסי הקרן'!$C$42</f>
        <v>9.4527048643141284E-5</v>
      </c>
    </row>
    <row r="215" spans="2:21" s="100" customFormat="1">
      <c r="B215" s="103" t="s">
        <v>974</v>
      </c>
      <c r="C215" s="103" t="s">
        <v>975</v>
      </c>
      <c r="D215" s="103" t="s">
        <v>100</v>
      </c>
      <c r="E215" s="103" t="s">
        <v>123</v>
      </c>
      <c r="F215" s="103" t="s">
        <v>976</v>
      </c>
      <c r="G215" s="103" t="s">
        <v>636</v>
      </c>
      <c r="H215" s="103" t="s">
        <v>680</v>
      </c>
      <c r="I215" s="103" t="s">
        <v>207</v>
      </c>
      <c r="J215" s="103" t="s">
        <v>764</v>
      </c>
      <c r="K215" s="104">
        <v>2.97</v>
      </c>
      <c r="L215" s="103" t="s">
        <v>102</v>
      </c>
      <c r="M215" s="105">
        <v>7.1999999999999995E-2</v>
      </c>
      <c r="N215" s="105">
        <v>0.1142</v>
      </c>
      <c r="O215" s="104">
        <v>1339054</v>
      </c>
      <c r="P215" s="104">
        <v>89.35</v>
      </c>
      <c r="Q215" s="104">
        <v>45.159190000000002</v>
      </c>
      <c r="R215" s="104">
        <v>1241.6039390000001</v>
      </c>
      <c r="S215" s="105">
        <v>8.8999999999999999E-3</v>
      </c>
      <c r="T215" s="105">
        <f t="shared" si="3"/>
        <v>1.5700697937285305E-3</v>
      </c>
      <c r="U215" s="105">
        <f>R215/'סכום נכסי הקרן'!$C$42</f>
        <v>4.2587663621713724E-4</v>
      </c>
    </row>
    <row r="216" spans="2:21" s="100" customFormat="1">
      <c r="B216" s="103" t="s">
        <v>977</v>
      </c>
      <c r="C216" s="103" t="s">
        <v>978</v>
      </c>
      <c r="D216" s="103" t="s">
        <v>100</v>
      </c>
      <c r="E216" s="103" t="s">
        <v>123</v>
      </c>
      <c r="F216" s="103" t="s">
        <v>976</v>
      </c>
      <c r="G216" s="103" t="s">
        <v>636</v>
      </c>
      <c r="H216" s="103" t="s">
        <v>680</v>
      </c>
      <c r="I216" s="103" t="s">
        <v>207</v>
      </c>
      <c r="J216" s="103" t="s">
        <v>979</v>
      </c>
      <c r="K216" s="104">
        <v>1.76</v>
      </c>
      <c r="L216" s="103" t="s">
        <v>102</v>
      </c>
      <c r="M216" s="105">
        <v>3.15E-2</v>
      </c>
      <c r="N216" s="105">
        <v>0.10879999999999999</v>
      </c>
      <c r="O216" s="104">
        <v>1757700</v>
      </c>
      <c r="P216" s="104">
        <v>88.58</v>
      </c>
      <c r="Q216" s="104">
        <v>0</v>
      </c>
      <c r="R216" s="104">
        <v>1556.97066</v>
      </c>
      <c r="S216" s="105">
        <v>6.1000000000000004E-3</v>
      </c>
      <c r="T216" s="105">
        <f t="shared" si="3"/>
        <v>1.9688666620665206E-3</v>
      </c>
      <c r="U216" s="105">
        <f>R216/'סכום נכסי הקרן'!$C$42</f>
        <v>5.3404906874218283E-4</v>
      </c>
    </row>
    <row r="217" spans="2:21" s="100" customFormat="1">
      <c r="B217" s="103" t="s">
        <v>980</v>
      </c>
      <c r="C217" s="103" t="s">
        <v>981</v>
      </c>
      <c r="D217" s="103" t="s">
        <v>100</v>
      </c>
      <c r="E217" s="103" t="s">
        <v>123</v>
      </c>
      <c r="F217" s="103" t="s">
        <v>982</v>
      </c>
      <c r="G217" s="103" t="s">
        <v>636</v>
      </c>
      <c r="H217" s="103" t="s">
        <v>685</v>
      </c>
      <c r="I217" s="103" t="s">
        <v>150</v>
      </c>
      <c r="J217" s="103" t="s">
        <v>234</v>
      </c>
      <c r="K217" s="104">
        <v>2.5499999999999998</v>
      </c>
      <c r="L217" s="103" t="s">
        <v>102</v>
      </c>
      <c r="M217" s="105">
        <v>5.6500000000000002E-2</v>
      </c>
      <c r="N217" s="105">
        <v>5.4800000000000001E-2</v>
      </c>
      <c r="O217" s="104">
        <v>2394230</v>
      </c>
      <c r="P217" s="104">
        <v>101.92</v>
      </c>
      <c r="Q217" s="104">
        <v>0</v>
      </c>
      <c r="R217" s="104">
        <v>2440.199216</v>
      </c>
      <c r="S217" s="105">
        <v>7.4999999999999997E-3</v>
      </c>
      <c r="T217" s="105">
        <f t="shared" si="3"/>
        <v>3.0857530001132203E-3</v>
      </c>
      <c r="U217" s="105">
        <f>R217/'סכום נכסי הקרן'!$C$42</f>
        <v>8.3700107672562355E-4</v>
      </c>
    </row>
    <row r="218" spans="2:21" s="100" customFormat="1">
      <c r="B218" s="103" t="s">
        <v>983</v>
      </c>
      <c r="C218" s="103" t="s">
        <v>984</v>
      </c>
      <c r="D218" s="103" t="s">
        <v>100</v>
      </c>
      <c r="E218" s="103" t="s">
        <v>123</v>
      </c>
      <c r="F218" s="103" t="s">
        <v>985</v>
      </c>
      <c r="G218" s="103" t="s">
        <v>839</v>
      </c>
      <c r="H218" s="103" t="s">
        <v>680</v>
      </c>
      <c r="I218" s="103" t="s">
        <v>207</v>
      </c>
      <c r="J218" s="103" t="s">
        <v>558</v>
      </c>
      <c r="K218" s="104">
        <v>3.79</v>
      </c>
      <c r="L218" s="103" t="s">
        <v>102</v>
      </c>
      <c r="M218" s="105">
        <v>5.2499999999999998E-2</v>
      </c>
      <c r="N218" s="105">
        <v>6.9199999999999998E-2</v>
      </c>
      <c r="O218" s="104">
        <v>672000</v>
      </c>
      <c r="P218" s="104">
        <v>96.68</v>
      </c>
      <c r="Q218" s="104">
        <v>0</v>
      </c>
      <c r="R218" s="104">
        <v>649.68960000000004</v>
      </c>
      <c r="S218" s="105">
        <v>2E-3</v>
      </c>
      <c r="T218" s="105">
        <f t="shared" si="3"/>
        <v>8.2156473913987116E-4</v>
      </c>
      <c r="U218" s="105">
        <f>R218/'סכום נכסי הקרן'!$C$42</f>
        <v>2.2284692625581097E-4</v>
      </c>
    </row>
    <row r="219" spans="2:21" s="100" customFormat="1">
      <c r="B219" s="103" t="s">
        <v>986</v>
      </c>
      <c r="C219" s="103" t="s">
        <v>987</v>
      </c>
      <c r="D219" s="103" t="s">
        <v>100</v>
      </c>
      <c r="E219" s="103" t="s">
        <v>123</v>
      </c>
      <c r="F219" s="103" t="s">
        <v>988</v>
      </c>
      <c r="G219" s="103" t="s">
        <v>989</v>
      </c>
      <c r="H219" s="103" t="s">
        <v>685</v>
      </c>
      <c r="I219" s="103" t="s">
        <v>150</v>
      </c>
      <c r="J219" s="103" t="s">
        <v>990</v>
      </c>
      <c r="K219" s="104">
        <v>3.81</v>
      </c>
      <c r="L219" s="103" t="s">
        <v>102</v>
      </c>
      <c r="M219" s="105">
        <v>2.9100000000000001E-2</v>
      </c>
      <c r="N219" s="105">
        <v>7.3499999999999996E-2</v>
      </c>
      <c r="O219" s="104">
        <v>3094096.45</v>
      </c>
      <c r="P219" s="104">
        <v>85.5</v>
      </c>
      <c r="Q219" s="104">
        <v>0</v>
      </c>
      <c r="R219" s="104">
        <v>2645.4524647500002</v>
      </c>
      <c r="S219" s="105">
        <v>3.5999999999999999E-3</v>
      </c>
      <c r="T219" s="105">
        <f t="shared" si="3"/>
        <v>3.3453059185636694E-3</v>
      </c>
      <c r="U219" s="105">
        <f>R219/'סכום נכסי הקרן'!$C$42</f>
        <v>9.0740401312472386E-4</v>
      </c>
    </row>
    <row r="220" spans="2:21" s="100" customFormat="1">
      <c r="B220" s="103" t="s">
        <v>991</v>
      </c>
      <c r="C220" s="103" t="s">
        <v>992</v>
      </c>
      <c r="D220" s="103" t="s">
        <v>100</v>
      </c>
      <c r="E220" s="103" t="s">
        <v>123</v>
      </c>
      <c r="F220" s="103" t="s">
        <v>993</v>
      </c>
      <c r="G220" s="103" t="s">
        <v>672</v>
      </c>
      <c r="H220" s="103" t="s">
        <v>680</v>
      </c>
      <c r="I220" s="103" t="s">
        <v>207</v>
      </c>
      <c r="J220" s="103" t="s">
        <v>799</v>
      </c>
      <c r="K220" s="104">
        <v>0.7</v>
      </c>
      <c r="L220" s="103" t="s">
        <v>102</v>
      </c>
      <c r="M220" s="105">
        <v>4.3999999999999997E-2</v>
      </c>
      <c r="N220" s="105">
        <v>4.4499999999999998E-2</v>
      </c>
      <c r="O220" s="104">
        <v>513152.27</v>
      </c>
      <c r="P220" s="104">
        <v>99.99</v>
      </c>
      <c r="Q220" s="104">
        <v>317.21361999999999</v>
      </c>
      <c r="R220" s="104">
        <v>830.314574773</v>
      </c>
      <c r="S220" s="105">
        <v>1.32E-2</v>
      </c>
      <c r="T220" s="105">
        <f t="shared" si="3"/>
        <v>1.0499739830026719E-3</v>
      </c>
      <c r="U220" s="105">
        <f>R220/'סכום נכסי הקרן'!$C$42</f>
        <v>2.8480223604250977E-4</v>
      </c>
    </row>
    <row r="221" spans="2:21" s="100" customFormat="1">
      <c r="B221" s="103" t="s">
        <v>994</v>
      </c>
      <c r="C221" s="103" t="s">
        <v>995</v>
      </c>
      <c r="D221" s="103" t="s">
        <v>100</v>
      </c>
      <c r="E221" s="103" t="s">
        <v>123</v>
      </c>
      <c r="F221" s="103" t="s">
        <v>993</v>
      </c>
      <c r="G221" s="103" t="s">
        <v>672</v>
      </c>
      <c r="H221" s="103" t="s">
        <v>680</v>
      </c>
      <c r="I221" s="103" t="s">
        <v>207</v>
      </c>
      <c r="J221" s="103" t="s">
        <v>996</v>
      </c>
      <c r="K221" s="104">
        <v>2.02</v>
      </c>
      <c r="L221" s="103" t="s">
        <v>102</v>
      </c>
      <c r="M221" s="105">
        <v>4.9500000000000002E-2</v>
      </c>
      <c r="N221" s="105">
        <v>6.0499999999999998E-2</v>
      </c>
      <c r="O221" s="104">
        <v>1078000</v>
      </c>
      <c r="P221" s="104">
        <v>98</v>
      </c>
      <c r="Q221" s="104">
        <v>49.225000000000001</v>
      </c>
      <c r="R221" s="104">
        <v>1105.665</v>
      </c>
      <c r="S221" s="105">
        <v>1.0999999999999999E-2</v>
      </c>
      <c r="T221" s="105">
        <f t="shared" si="3"/>
        <v>1.3981682595828617E-3</v>
      </c>
      <c r="U221" s="105">
        <f>R221/'סכום נכסי הקרן'!$C$42</f>
        <v>3.7924887010447946E-4</v>
      </c>
    </row>
    <row r="222" spans="2:21" s="100" customFormat="1">
      <c r="B222" s="103" t="s">
        <v>997</v>
      </c>
      <c r="C222" s="103">
        <v>11905290</v>
      </c>
      <c r="D222" s="103" t="s">
        <v>100</v>
      </c>
      <c r="E222" s="103" t="s">
        <v>123</v>
      </c>
      <c r="F222" s="103" t="s">
        <v>998</v>
      </c>
      <c r="G222" s="103" t="s">
        <v>651</v>
      </c>
      <c r="H222" s="103" t="s">
        <v>702</v>
      </c>
      <c r="I222" s="103" t="s">
        <v>150</v>
      </c>
      <c r="J222" s="103" t="s">
        <v>309</v>
      </c>
      <c r="K222" s="104">
        <v>1.94</v>
      </c>
      <c r="L222" s="103" t="s">
        <v>102</v>
      </c>
      <c r="M222" s="105">
        <v>7.7499999999999999E-2</v>
      </c>
      <c r="N222" s="105">
        <v>8.1699999999999995E-2</v>
      </c>
      <c r="O222" s="104">
        <v>352301</v>
      </c>
      <c r="P222" s="104">
        <f>R222*1000/O222*100</f>
        <v>98.728536594150171</v>
      </c>
      <c r="Q222" s="104">
        <v>0</v>
      </c>
      <c r="R222" s="104">
        <f>347821.621706557/1000</f>
        <v>347.82162170655698</v>
      </c>
      <c r="S222" s="105">
        <v>1.3299999999999999E-2</v>
      </c>
      <c r="T222" s="105">
        <f t="shared" si="3"/>
        <v>4.3983770081059391E-4</v>
      </c>
      <c r="U222" s="105">
        <f>R222/'סכום נכסי הקרן'!$C$42</f>
        <v>1.1930463298568682E-4</v>
      </c>
    </row>
    <row r="223" spans="2:21" s="100" customFormat="1">
      <c r="B223" s="103" t="s">
        <v>999</v>
      </c>
      <c r="C223" s="103" t="s">
        <v>1000</v>
      </c>
      <c r="D223" s="103" t="s">
        <v>100</v>
      </c>
      <c r="E223" s="103" t="s">
        <v>123</v>
      </c>
      <c r="F223" s="103" t="s">
        <v>1001</v>
      </c>
      <c r="G223" s="103" t="s">
        <v>839</v>
      </c>
      <c r="H223" s="103" t="s">
        <v>702</v>
      </c>
      <c r="I223" s="103" t="s">
        <v>150</v>
      </c>
      <c r="J223" s="103" t="s">
        <v>915</v>
      </c>
      <c r="K223" s="104">
        <v>3.36</v>
      </c>
      <c r="L223" s="103" t="s">
        <v>102</v>
      </c>
      <c r="M223" s="105">
        <v>5.4800000000000001E-2</v>
      </c>
      <c r="N223" s="105">
        <v>5.74E-2</v>
      </c>
      <c r="O223" s="104">
        <v>787329</v>
      </c>
      <c r="P223" s="104">
        <v>99.38</v>
      </c>
      <c r="Q223" s="104">
        <v>21.329529999999998</v>
      </c>
      <c r="R223" s="104">
        <v>803.77709019999998</v>
      </c>
      <c r="S223" s="105">
        <v>5.9999999999999995E-4</v>
      </c>
      <c r="T223" s="105">
        <f t="shared" si="3"/>
        <v>1.0164160168744699E-3</v>
      </c>
      <c r="U223" s="105">
        <f>R223/'סכום נכסי הקרן'!$C$42</f>
        <v>2.7569974022350013E-4</v>
      </c>
    </row>
    <row r="224" spans="2:21" s="100" customFormat="1">
      <c r="B224" s="103" t="s">
        <v>1002</v>
      </c>
      <c r="C224" s="103" t="s">
        <v>1003</v>
      </c>
      <c r="D224" s="103" t="s">
        <v>100</v>
      </c>
      <c r="E224" s="103" t="s">
        <v>123</v>
      </c>
      <c r="F224" s="103" t="s">
        <v>1001</v>
      </c>
      <c r="G224" s="103" t="s">
        <v>839</v>
      </c>
      <c r="H224" s="103" t="s">
        <v>698</v>
      </c>
      <c r="I224" s="103" t="s">
        <v>207</v>
      </c>
      <c r="J224" s="103" t="s">
        <v>906</v>
      </c>
      <c r="K224" s="104">
        <v>1.0900000000000001</v>
      </c>
      <c r="L224" s="103" t="s">
        <v>102</v>
      </c>
      <c r="M224" s="105">
        <v>4.2999999999999997E-2</v>
      </c>
      <c r="N224" s="105">
        <v>4.5699999999999998E-2</v>
      </c>
      <c r="O224" s="104">
        <v>2355525.2799999998</v>
      </c>
      <c r="P224" s="104">
        <v>101.3</v>
      </c>
      <c r="Q224" s="104">
        <v>0</v>
      </c>
      <c r="R224" s="104">
        <v>2386.1471086400002</v>
      </c>
      <c r="S224" s="105">
        <v>1.6999999999999999E-3</v>
      </c>
      <c r="T224" s="105">
        <f t="shared" si="3"/>
        <v>3.0174014280960931E-3</v>
      </c>
      <c r="U224" s="105">
        <f>R224/'סכום נכסי הקרן'!$C$42</f>
        <v>8.1846092157641839E-4</v>
      </c>
    </row>
    <row r="225" spans="2:21" s="100" customFormat="1">
      <c r="B225" s="103" t="s">
        <v>1004</v>
      </c>
      <c r="C225" s="103" t="s">
        <v>1005</v>
      </c>
      <c r="D225" s="103" t="s">
        <v>100</v>
      </c>
      <c r="E225" s="103" t="s">
        <v>123</v>
      </c>
      <c r="F225" s="103" t="s">
        <v>1006</v>
      </c>
      <c r="G225" s="103" t="s">
        <v>672</v>
      </c>
      <c r="H225" s="103" t="s">
        <v>702</v>
      </c>
      <c r="I225" s="103" t="s">
        <v>150</v>
      </c>
      <c r="J225" s="103" t="s">
        <v>686</v>
      </c>
      <c r="K225" s="104">
        <v>0.56999999999999995</v>
      </c>
      <c r="L225" s="103" t="s">
        <v>102</v>
      </c>
      <c r="M225" s="105">
        <v>5.1499999999999997E-2</v>
      </c>
      <c r="N225" s="105">
        <v>5.8299999999999998E-2</v>
      </c>
      <c r="O225" s="104">
        <v>490367</v>
      </c>
      <c r="P225" s="104">
        <v>101.8</v>
      </c>
      <c r="Q225" s="104">
        <v>0</v>
      </c>
      <c r="R225" s="104">
        <v>499.19360599999999</v>
      </c>
      <c r="S225" s="105">
        <v>1.72E-2</v>
      </c>
      <c r="T225" s="105">
        <f t="shared" si="3"/>
        <v>6.3125508657315983E-4</v>
      </c>
      <c r="U225" s="105">
        <f>R225/'סכום נכסי הקרן'!$C$42</f>
        <v>1.7122601424380865E-4</v>
      </c>
    </row>
    <row r="226" spans="2:21" s="100" customFormat="1">
      <c r="B226" s="103" t="s">
        <v>1007</v>
      </c>
      <c r="C226" s="103">
        <v>11605710</v>
      </c>
      <c r="D226" s="103" t="s">
        <v>100</v>
      </c>
      <c r="E226" s="103" t="s">
        <v>123</v>
      </c>
      <c r="F226" s="103" t="s">
        <v>1008</v>
      </c>
      <c r="G226" s="103" t="s">
        <v>672</v>
      </c>
      <c r="H226" s="103" t="s">
        <v>707</v>
      </c>
      <c r="I226" s="103" t="s">
        <v>207</v>
      </c>
      <c r="J226" s="103" t="s">
        <v>655</v>
      </c>
      <c r="K226" s="104">
        <v>1.66</v>
      </c>
      <c r="L226" s="103" t="s">
        <v>102</v>
      </c>
      <c r="M226" s="105">
        <v>4.8000000000000001E-2</v>
      </c>
      <c r="N226" s="105">
        <v>5.4899999999999997E-2</v>
      </c>
      <c r="O226" s="104">
        <v>1380000</v>
      </c>
      <c r="P226" s="104">
        <f>R226*1000/O226*100</f>
        <v>99.845737704918108</v>
      </c>
      <c r="Q226" s="104">
        <v>0</v>
      </c>
      <c r="R226" s="104">
        <f>1377871.18032787/1000</f>
        <v>1377.87118032787</v>
      </c>
      <c r="S226" s="105">
        <v>1.3899999999999999E-2</v>
      </c>
      <c r="T226" s="105">
        <f t="shared" si="3"/>
        <v>1.7423864824593358E-3</v>
      </c>
      <c r="U226" s="105">
        <f>R226/'סכום נכסי הקרן'!$C$42</f>
        <v>4.7261701174304164E-4</v>
      </c>
    </row>
    <row r="227" spans="2:21" s="100" customFormat="1">
      <c r="B227" s="103" t="s">
        <v>1007</v>
      </c>
      <c r="C227" s="103">
        <v>1160571</v>
      </c>
      <c r="D227" s="103" t="s">
        <v>100</v>
      </c>
      <c r="E227" s="103" t="s">
        <v>123</v>
      </c>
      <c r="F227" s="103" t="s">
        <v>1008</v>
      </c>
      <c r="G227" s="103" t="s">
        <v>672</v>
      </c>
      <c r="H227" s="103" t="s">
        <v>707</v>
      </c>
      <c r="I227" s="103" t="s">
        <v>207</v>
      </c>
      <c r="J227" s="103" t="s">
        <v>655</v>
      </c>
      <c r="K227" s="104">
        <v>0</v>
      </c>
      <c r="L227" s="103" t="s">
        <v>102</v>
      </c>
      <c r="M227" s="105">
        <v>0</v>
      </c>
      <c r="N227" s="105">
        <v>0</v>
      </c>
      <c r="O227" s="104">
        <v>917070.75</v>
      </c>
      <c r="P227" s="104">
        <f>R227*1000/O227*100</f>
        <v>100.19</v>
      </c>
      <c r="Q227" s="104">
        <v>0</v>
      </c>
      <c r="R227" s="104">
        <f>918813.184425/1000</f>
        <v>918.81318442500003</v>
      </c>
      <c r="S227" s="105">
        <v>0</v>
      </c>
      <c r="T227" s="105">
        <f t="shared" si="3"/>
        <v>1.1618848665276456E-3</v>
      </c>
      <c r="U227" s="105">
        <f>R227/'סכום נכסי הקרן'!$C$42</f>
        <v>3.1515772139868763E-4</v>
      </c>
    </row>
    <row r="228" spans="2:21" s="100" customFormat="1" ht="17.25" customHeight="1">
      <c r="B228" s="103" t="s">
        <v>997</v>
      </c>
      <c r="C228" s="103">
        <v>1190529</v>
      </c>
      <c r="D228" s="103" t="s">
        <v>100</v>
      </c>
      <c r="E228" s="103" t="s">
        <v>123</v>
      </c>
      <c r="F228" s="103" t="s">
        <v>998</v>
      </c>
      <c r="G228" s="103" t="s">
        <v>651</v>
      </c>
      <c r="H228" s="103" t="s">
        <v>1009</v>
      </c>
      <c r="I228" s="103" t="s">
        <v>150</v>
      </c>
      <c r="J228" s="103" t="s">
        <v>309</v>
      </c>
      <c r="K228" s="104">
        <v>0</v>
      </c>
      <c r="L228" s="103" t="s">
        <v>102</v>
      </c>
      <c r="M228" s="105">
        <v>0</v>
      </c>
      <c r="N228" s="105">
        <v>0</v>
      </c>
      <c r="O228" s="104">
        <v>1680000</v>
      </c>
      <c r="P228" s="104">
        <f>R228*1000/O228*100</f>
        <v>100.81</v>
      </c>
      <c r="Q228" s="104">
        <v>0</v>
      </c>
      <c r="R228" s="104">
        <f>1693608/1000</f>
        <v>1693.6079999999999</v>
      </c>
      <c r="S228" s="105">
        <v>0</v>
      </c>
      <c r="T228" s="105">
        <f t="shared" si="3"/>
        <v>2.1416513589338645E-3</v>
      </c>
      <c r="U228" s="105">
        <f>R228/'סכום נכסי הקרן'!$C$42</f>
        <v>5.8091639004572565E-4</v>
      </c>
    </row>
    <row r="229" spans="2:21" s="100" customFormat="1">
      <c r="B229" s="103" t="s">
        <v>1010</v>
      </c>
      <c r="C229" s="103" t="s">
        <v>1011</v>
      </c>
      <c r="D229" s="103" t="s">
        <v>100</v>
      </c>
      <c r="E229" s="103" t="s">
        <v>123</v>
      </c>
      <c r="F229" s="103" t="s">
        <v>706</v>
      </c>
      <c r="G229" s="103" t="s">
        <v>606</v>
      </c>
      <c r="H229" s="103" t="s">
        <v>707</v>
      </c>
      <c r="I229" s="103" t="s">
        <v>207</v>
      </c>
      <c r="J229" s="103" t="s">
        <v>446</v>
      </c>
      <c r="K229" s="104">
        <v>2.3199999999999998</v>
      </c>
      <c r="L229" s="103" t="s">
        <v>102</v>
      </c>
      <c r="M229" s="105">
        <v>4.8000000000000001E-2</v>
      </c>
      <c r="N229" s="105">
        <v>8.2600000000000007E-2</v>
      </c>
      <c r="O229" s="104">
        <v>3136352.03</v>
      </c>
      <c r="P229" s="104">
        <v>92.82</v>
      </c>
      <c r="Q229" s="104">
        <v>0</v>
      </c>
      <c r="R229" s="104">
        <v>2911.1619542459998</v>
      </c>
      <c r="S229" s="105">
        <v>2.8E-3</v>
      </c>
      <c r="T229" s="105">
        <f t="shared" si="3"/>
        <v>3.6813087534940257E-3</v>
      </c>
      <c r="U229" s="105">
        <f>R229/'סכום נכסי הקרן'!$C$42</f>
        <v>9.9854375587446801E-4</v>
      </c>
    </row>
    <row r="230" spans="2:21" s="100" customFormat="1">
      <c r="B230" s="103" t="s">
        <v>1012</v>
      </c>
      <c r="C230" s="103" t="s">
        <v>1013</v>
      </c>
      <c r="D230" s="103" t="s">
        <v>100</v>
      </c>
      <c r="E230" s="103" t="s">
        <v>123</v>
      </c>
      <c r="F230" s="103" t="s">
        <v>1014</v>
      </c>
      <c r="G230" s="103" t="s">
        <v>651</v>
      </c>
      <c r="H230" s="103" t="s">
        <v>220</v>
      </c>
      <c r="I230" s="103" t="s">
        <v>711</v>
      </c>
      <c r="J230" s="103" t="s">
        <v>1015</v>
      </c>
      <c r="K230" s="104">
        <v>0</v>
      </c>
      <c r="L230" s="103" t="s">
        <v>102</v>
      </c>
      <c r="M230" s="105">
        <v>0.03</v>
      </c>
      <c r="N230" s="105">
        <v>0</v>
      </c>
      <c r="O230" s="104">
        <v>744118.1</v>
      </c>
      <c r="P230" s="104">
        <v>18.809999999999999</v>
      </c>
      <c r="Q230" s="104">
        <v>0</v>
      </c>
      <c r="R230" s="104">
        <v>139.96861461</v>
      </c>
      <c r="S230" s="105">
        <v>9.1000000000000004E-3</v>
      </c>
      <c r="T230" s="105">
        <f t="shared" si="3"/>
        <v>1.7699725892154317E-4</v>
      </c>
      <c r="U230" s="105">
        <f>R230/'סכום נכסי הקרן'!$C$42</f>
        <v>4.8009965894671382E-5</v>
      </c>
    </row>
    <row r="231" spans="2:21" s="100" customFormat="1">
      <c r="B231" s="103" t="s">
        <v>1016</v>
      </c>
      <c r="C231" s="103" t="s">
        <v>1017</v>
      </c>
      <c r="D231" s="103" t="s">
        <v>100</v>
      </c>
      <c r="E231" s="103" t="s">
        <v>123</v>
      </c>
      <c r="F231" s="103" t="s">
        <v>1014</v>
      </c>
      <c r="G231" s="103" t="s">
        <v>651</v>
      </c>
      <c r="H231" s="103" t="s">
        <v>220</v>
      </c>
      <c r="I231" s="103" t="s">
        <v>711</v>
      </c>
      <c r="J231" s="103" t="s">
        <v>1018</v>
      </c>
      <c r="K231" s="104">
        <v>1.1000000000000001</v>
      </c>
      <c r="L231" s="103" t="s">
        <v>102</v>
      </c>
      <c r="M231" s="105">
        <v>3.95E-2</v>
      </c>
      <c r="N231" s="105">
        <v>0.41639999999999999</v>
      </c>
      <c r="O231" s="104">
        <v>4295999.28</v>
      </c>
      <c r="P231" s="104">
        <v>72</v>
      </c>
      <c r="Q231" s="104">
        <v>0</v>
      </c>
      <c r="R231" s="104">
        <v>3093.1194816000002</v>
      </c>
      <c r="S231" s="105">
        <v>7.4000000000000003E-3</v>
      </c>
      <c r="T231" s="105">
        <f t="shared" si="3"/>
        <v>3.9114030762215646E-3</v>
      </c>
      <c r="U231" s="105">
        <f>R231/'סכום נכסי הקרן'!$C$42</f>
        <v>1.0609561381566327E-3</v>
      </c>
    </row>
    <row r="232" spans="2:21" s="100" customFormat="1">
      <c r="B232" s="103" t="s">
        <v>1019</v>
      </c>
      <c r="C232" s="103" t="s">
        <v>1020</v>
      </c>
      <c r="D232" s="103" t="s">
        <v>123</v>
      </c>
      <c r="E232" s="103" t="s">
        <v>123</v>
      </c>
      <c r="F232" s="103" t="s">
        <v>1021</v>
      </c>
      <c r="G232" s="103" t="s">
        <v>606</v>
      </c>
      <c r="H232" s="103" t="s">
        <v>220</v>
      </c>
      <c r="I232" s="103" t="s">
        <v>711</v>
      </c>
      <c r="J232" s="103" t="s">
        <v>1022</v>
      </c>
      <c r="K232" s="104">
        <v>3.51</v>
      </c>
      <c r="L232" s="103" t="s">
        <v>102</v>
      </c>
      <c r="M232" s="105">
        <v>8.2500000000000004E-2</v>
      </c>
      <c r="N232" s="105">
        <v>8.5099999999999995E-2</v>
      </c>
      <c r="O232" s="104">
        <v>798300</v>
      </c>
      <c r="P232" s="104">
        <v>100.7</v>
      </c>
      <c r="Q232" s="104">
        <v>0</v>
      </c>
      <c r="R232" s="104">
        <v>803.88810000000001</v>
      </c>
      <c r="S232" s="105">
        <v>9.7000000000000003E-3</v>
      </c>
      <c r="T232" s="105">
        <f t="shared" si="3"/>
        <v>1.0165563942752765E-3</v>
      </c>
      <c r="U232" s="105">
        <f>R232/'סכום נכסי הקרן'!$C$42</f>
        <v>2.7573781716472599E-4</v>
      </c>
    </row>
    <row r="233" spans="2:21" s="100" customFormat="1">
      <c r="B233" s="103" t="s">
        <v>1023</v>
      </c>
      <c r="C233" s="103" t="s">
        <v>1024</v>
      </c>
      <c r="D233" s="103" t="s">
        <v>100</v>
      </c>
      <c r="E233" s="103" t="s">
        <v>123</v>
      </c>
      <c r="F233" s="103" t="s">
        <v>1025</v>
      </c>
      <c r="G233" s="103" t="s">
        <v>715</v>
      </c>
      <c r="H233" s="103" t="s">
        <v>220</v>
      </c>
      <c r="I233" s="103" t="s">
        <v>711</v>
      </c>
      <c r="J233" s="103" t="s">
        <v>729</v>
      </c>
      <c r="K233" s="104">
        <v>1.64</v>
      </c>
      <c r="L233" s="103" t="s">
        <v>102</v>
      </c>
      <c r="M233" s="105">
        <v>3.3000000000000002E-2</v>
      </c>
      <c r="N233" s="105">
        <v>6.54E-2</v>
      </c>
      <c r="O233" s="104">
        <v>5434170.5</v>
      </c>
      <c r="P233" s="104">
        <v>95.06</v>
      </c>
      <c r="Q233" s="104">
        <v>96.456530000000001</v>
      </c>
      <c r="R233" s="104">
        <v>5262.1790073000002</v>
      </c>
      <c r="S233" s="105">
        <v>1.52E-2</v>
      </c>
      <c r="T233" s="105">
        <f t="shared" si="3"/>
        <v>6.6542864830216319E-3</v>
      </c>
      <c r="U233" s="105">
        <f>R233/'סכום נכסי הקרן'!$C$42</f>
        <v>1.8049548848937393E-3</v>
      </c>
    </row>
    <row r="234" spans="2:21" s="100" customFormat="1">
      <c r="B234" s="103" t="s">
        <v>1026</v>
      </c>
      <c r="C234" s="103" t="s">
        <v>1027</v>
      </c>
      <c r="D234" s="103" t="s">
        <v>100</v>
      </c>
      <c r="E234" s="103" t="s">
        <v>123</v>
      </c>
      <c r="F234" s="103" t="s">
        <v>1028</v>
      </c>
      <c r="G234" s="103" t="s">
        <v>651</v>
      </c>
      <c r="H234" s="103" t="s">
        <v>220</v>
      </c>
      <c r="I234" s="103" t="s">
        <v>711</v>
      </c>
      <c r="J234" s="103" t="s">
        <v>394</v>
      </c>
      <c r="K234" s="104">
        <v>2</v>
      </c>
      <c r="L234" s="103" t="s">
        <v>102</v>
      </c>
      <c r="M234" s="105">
        <v>7.2499999999999995E-2</v>
      </c>
      <c r="N234" s="105">
        <v>8.3599999999999994E-2</v>
      </c>
      <c r="O234" s="104">
        <v>2650000</v>
      </c>
      <c r="P234" s="104">
        <v>99.94</v>
      </c>
      <c r="Q234" s="104">
        <v>0</v>
      </c>
      <c r="R234" s="104">
        <v>2648.41</v>
      </c>
      <c r="S234" s="105">
        <v>1.72E-2</v>
      </c>
      <c r="T234" s="105">
        <f t="shared" si="3"/>
        <v>3.3490458686508541E-3</v>
      </c>
      <c r="U234" s="105">
        <f>R234/'סכום נכסי הקרן'!$C$42</f>
        <v>9.0841846316325864E-4</v>
      </c>
    </row>
    <row r="235" spans="2:21" s="100" customFormat="1">
      <c r="B235" s="103" t="s">
        <v>1029</v>
      </c>
      <c r="C235" s="103" t="s">
        <v>1030</v>
      </c>
      <c r="D235" s="103" t="s">
        <v>100</v>
      </c>
      <c r="E235" s="103" t="s">
        <v>123</v>
      </c>
      <c r="F235" s="103" t="s">
        <v>911</v>
      </c>
      <c r="G235" s="103" t="s">
        <v>715</v>
      </c>
      <c r="H235" s="103" t="s">
        <v>220</v>
      </c>
      <c r="I235" s="103" t="s">
        <v>711</v>
      </c>
      <c r="J235" s="103" t="s">
        <v>748</v>
      </c>
      <c r="K235" s="104">
        <v>1.84</v>
      </c>
      <c r="L235" s="103" t="s">
        <v>102</v>
      </c>
      <c r="M235" s="105">
        <v>4.2500000000000003E-2</v>
      </c>
      <c r="N235" s="105">
        <v>4.8300000000000003E-2</v>
      </c>
      <c r="O235" s="104">
        <v>1093839.45</v>
      </c>
      <c r="P235" s="104">
        <v>100.44</v>
      </c>
      <c r="Q235" s="104">
        <v>0</v>
      </c>
      <c r="R235" s="104">
        <v>1098.65234358</v>
      </c>
      <c r="S235" s="105">
        <v>1.1299999999999999E-2</v>
      </c>
      <c r="T235" s="105">
        <f t="shared" si="3"/>
        <v>1.3893004075464818E-3</v>
      </c>
      <c r="U235" s="105">
        <f>R235/'סכום נכסי הקרן'!$C$42</f>
        <v>3.7684349232394379E-4</v>
      </c>
    </row>
    <row r="236" spans="2:21" s="100" customFormat="1">
      <c r="B236" s="103" t="s">
        <v>1031</v>
      </c>
      <c r="C236" s="103" t="s">
        <v>1032</v>
      </c>
      <c r="D236" s="103" t="s">
        <v>100</v>
      </c>
      <c r="E236" s="103" t="s">
        <v>123</v>
      </c>
      <c r="F236" s="103" t="s">
        <v>1033</v>
      </c>
      <c r="G236" s="103" t="s">
        <v>715</v>
      </c>
      <c r="H236" s="103" t="s">
        <v>220</v>
      </c>
      <c r="I236" s="103" t="s">
        <v>711</v>
      </c>
      <c r="J236" s="103" t="s">
        <v>309</v>
      </c>
      <c r="K236" s="104">
        <v>3.36</v>
      </c>
      <c r="L236" s="103" t="s">
        <v>102</v>
      </c>
      <c r="M236" s="105">
        <v>2.5000000000000001E-2</v>
      </c>
      <c r="N236" s="105">
        <v>7.8100000000000003E-2</v>
      </c>
      <c r="O236" s="104">
        <v>1770402</v>
      </c>
      <c r="P236" s="104">
        <v>84.4</v>
      </c>
      <c r="Q236" s="104">
        <v>21.899609999999999</v>
      </c>
      <c r="R236" s="104">
        <v>1516.1188979999999</v>
      </c>
      <c r="S236" s="105">
        <v>7.1000000000000004E-3</v>
      </c>
      <c r="T236" s="105">
        <f t="shared" si="3"/>
        <v>1.9172075818058329E-3</v>
      </c>
      <c r="U236" s="105">
        <f>R236/'סכום נכסי הקרן'!$C$42</f>
        <v>5.2003670099944239E-4</v>
      </c>
    </row>
    <row r="237" spans="2:21" s="100" customFormat="1">
      <c r="B237" s="103" t="s">
        <v>1034</v>
      </c>
      <c r="C237" s="103" t="s">
        <v>1035</v>
      </c>
      <c r="D237" s="103" t="s">
        <v>100</v>
      </c>
      <c r="E237" s="103" t="s">
        <v>123</v>
      </c>
      <c r="F237" s="103" t="s">
        <v>1036</v>
      </c>
      <c r="G237" s="103" t="s">
        <v>132</v>
      </c>
      <c r="H237" s="103" t="s">
        <v>220</v>
      </c>
      <c r="I237" s="103" t="s">
        <v>711</v>
      </c>
      <c r="J237" s="103" t="s">
        <v>1037</v>
      </c>
      <c r="K237" s="104">
        <v>1.86</v>
      </c>
      <c r="L237" s="103" t="s">
        <v>102</v>
      </c>
      <c r="M237" s="105">
        <v>3.85E-2</v>
      </c>
      <c r="N237" s="105">
        <v>4.8000000000000001E-2</v>
      </c>
      <c r="O237" s="104">
        <v>1014715.84</v>
      </c>
      <c r="P237" s="104">
        <v>98.7</v>
      </c>
      <c r="Q237" s="104">
        <v>0</v>
      </c>
      <c r="R237" s="104">
        <v>1001.52453408</v>
      </c>
      <c r="S237" s="105">
        <v>2E-3</v>
      </c>
      <c r="T237" s="105">
        <f t="shared" si="3"/>
        <v>1.2664774726017104E-3</v>
      </c>
      <c r="U237" s="105">
        <f>R237/'סכום נכסי הקרן'!$C$42</f>
        <v>3.4352814634790396E-4</v>
      </c>
    </row>
    <row r="238" spans="2:21" s="100" customFormat="1">
      <c r="B238" s="103" t="s">
        <v>1038</v>
      </c>
      <c r="C238" s="103" t="s">
        <v>1039</v>
      </c>
      <c r="D238" s="103" t="s">
        <v>100</v>
      </c>
      <c r="E238" s="103" t="s">
        <v>123</v>
      </c>
      <c r="F238" s="103" t="s">
        <v>1036</v>
      </c>
      <c r="G238" s="103" t="s">
        <v>132</v>
      </c>
      <c r="H238" s="103" t="s">
        <v>220</v>
      </c>
      <c r="I238" s="103" t="s">
        <v>711</v>
      </c>
      <c r="J238" s="103" t="s">
        <v>1040</v>
      </c>
      <c r="K238" s="104">
        <v>3.66</v>
      </c>
      <c r="L238" s="103" t="s">
        <v>102</v>
      </c>
      <c r="M238" s="105">
        <v>3.6499999999999998E-2</v>
      </c>
      <c r="N238" s="105">
        <v>6.1400000000000003E-2</v>
      </c>
      <c r="O238" s="104">
        <v>5190540</v>
      </c>
      <c r="P238" s="104">
        <v>92.03</v>
      </c>
      <c r="Q238" s="104">
        <v>0</v>
      </c>
      <c r="R238" s="104">
        <v>4776.8539620000001</v>
      </c>
      <c r="S238" s="105">
        <v>3.5000000000000001E-3</v>
      </c>
      <c r="T238" s="105">
        <f t="shared" si="3"/>
        <v>6.0405688796615949E-3</v>
      </c>
      <c r="U238" s="105">
        <f>R238/'סכום נכסי הקרן'!$C$42</f>
        <v>1.638485859408235E-3</v>
      </c>
    </row>
    <row r="239" spans="2:21" s="100" customFormat="1">
      <c r="B239" s="103" t="s">
        <v>1041</v>
      </c>
      <c r="C239" s="103" t="s">
        <v>1042</v>
      </c>
      <c r="D239" s="103" t="s">
        <v>100</v>
      </c>
      <c r="E239" s="103" t="s">
        <v>123</v>
      </c>
      <c r="F239" s="103" t="s">
        <v>1043</v>
      </c>
      <c r="G239" s="103" t="s">
        <v>672</v>
      </c>
      <c r="H239" s="103" t="s">
        <v>220</v>
      </c>
      <c r="I239" s="103" t="s">
        <v>711</v>
      </c>
      <c r="J239" s="103" t="s">
        <v>1044</v>
      </c>
      <c r="K239" s="104">
        <v>0</v>
      </c>
      <c r="L239" s="103" t="s">
        <v>102</v>
      </c>
      <c r="M239" s="105">
        <v>9.8500000000000004E-2</v>
      </c>
      <c r="N239" s="105">
        <v>0</v>
      </c>
      <c r="O239" s="104">
        <v>504561.75</v>
      </c>
      <c r="P239" s="104">
        <v>9.43</v>
      </c>
      <c r="Q239" s="104">
        <v>0</v>
      </c>
      <c r="R239" s="104">
        <v>47.580173025000001</v>
      </c>
      <c r="S239" s="105">
        <v>7.9000000000000008E-3</v>
      </c>
      <c r="T239" s="105">
        <f t="shared" si="3"/>
        <v>6.0167489889809005E-5</v>
      </c>
      <c r="U239" s="105">
        <f>R239/'סכום נכסי הקרן'!$C$42</f>
        <v>1.6320247868121793E-5</v>
      </c>
    </row>
    <row r="240" spans="2:21" s="100" customFormat="1">
      <c r="B240" s="103" t="s">
        <v>1047</v>
      </c>
      <c r="C240" s="103">
        <v>11583690</v>
      </c>
      <c r="D240" s="103" t="s">
        <v>100</v>
      </c>
      <c r="E240" s="103" t="s">
        <v>123</v>
      </c>
      <c r="F240" s="103" t="s">
        <v>1045</v>
      </c>
      <c r="G240" s="103" t="s">
        <v>1046</v>
      </c>
      <c r="H240" s="103" t="s">
        <v>220</v>
      </c>
      <c r="I240" s="103" t="s">
        <v>711</v>
      </c>
      <c r="J240" s="103" t="s">
        <v>464</v>
      </c>
      <c r="K240" s="104">
        <v>1.91</v>
      </c>
      <c r="L240" s="103" t="s">
        <v>102</v>
      </c>
      <c r="M240" s="105">
        <v>5.6000000000000001E-2</v>
      </c>
      <c r="N240" s="105">
        <v>4.9299999999999997E-2</v>
      </c>
      <c r="O240" s="104">
        <v>3472500</v>
      </c>
      <c r="P240" s="104">
        <f>R240*1000/O240*100</f>
        <v>135.95860661638875</v>
      </c>
      <c r="Q240" s="104">
        <v>1287.1400000000001</v>
      </c>
      <c r="R240" s="104">
        <v>4721.1626147540992</v>
      </c>
      <c r="S240" s="105">
        <v>7.7200000000000005E-2</v>
      </c>
      <c r="T240" s="105">
        <f t="shared" si="3"/>
        <v>5.9701444074637539E-3</v>
      </c>
      <c r="U240" s="105">
        <f>R240/'סכום נכסי הקרן'!$C$42</f>
        <v>1.6193834364160952E-3</v>
      </c>
    </row>
    <row r="241" spans="2:21" s="100" customFormat="1">
      <c r="B241" s="103" t="s">
        <v>1048</v>
      </c>
      <c r="C241" s="103" t="s">
        <v>1049</v>
      </c>
      <c r="D241" s="103" t="s">
        <v>100</v>
      </c>
      <c r="E241" s="103" t="s">
        <v>123</v>
      </c>
      <c r="F241" s="103" t="s">
        <v>1050</v>
      </c>
      <c r="G241" s="103" t="s">
        <v>672</v>
      </c>
      <c r="H241" s="103" t="s">
        <v>220</v>
      </c>
      <c r="I241" s="103" t="s">
        <v>711</v>
      </c>
      <c r="J241" s="103" t="s">
        <v>1051</v>
      </c>
      <c r="K241" s="104">
        <v>3.08</v>
      </c>
      <c r="L241" s="103" t="s">
        <v>102</v>
      </c>
      <c r="M241" s="105">
        <v>3.8699999999999998E-2</v>
      </c>
      <c r="N241" s="105">
        <v>5.5599999999999997E-2</v>
      </c>
      <c r="O241" s="104">
        <v>1660412.17</v>
      </c>
      <c r="P241" s="104">
        <v>95.24</v>
      </c>
      <c r="Q241" s="104">
        <v>0</v>
      </c>
      <c r="R241" s="104">
        <v>1581.376550708</v>
      </c>
      <c r="S241" s="105">
        <v>5.1000000000000004E-3</v>
      </c>
      <c r="T241" s="105">
        <f t="shared" si="3"/>
        <v>1.999729121975059E-3</v>
      </c>
      <c r="U241" s="105">
        <f>R241/'סכום נכסי הקרן'!$C$42</f>
        <v>5.4242041673176601E-4</v>
      </c>
    </row>
    <row r="242" spans="2:21" s="100" customFormat="1">
      <c r="B242" s="103" t="s">
        <v>1052</v>
      </c>
      <c r="C242" s="103">
        <v>11778490</v>
      </c>
      <c r="D242" s="103" t="s">
        <v>100</v>
      </c>
      <c r="E242" s="103" t="s">
        <v>123</v>
      </c>
      <c r="F242" s="103" t="s">
        <v>1001</v>
      </c>
      <c r="G242" s="103" t="s">
        <v>839</v>
      </c>
      <c r="H242" s="103" t="s">
        <v>220</v>
      </c>
      <c r="I242" s="103" t="s">
        <v>711</v>
      </c>
      <c r="J242" s="103" t="s">
        <v>252</v>
      </c>
      <c r="K242" s="104">
        <v>3.1</v>
      </c>
      <c r="L242" s="103" t="s">
        <v>102</v>
      </c>
      <c r="M242" s="105">
        <v>7.1999999999999995E-2</v>
      </c>
      <c r="N242" s="105">
        <v>6.9699999999999998E-2</v>
      </c>
      <c r="O242" s="104">
        <v>660875</v>
      </c>
      <c r="P242" s="104">
        <f>R242*1000/O242*100</f>
        <v>103.96830313760633</v>
      </c>
      <c r="Q242" s="104">
        <v>23.791499999999999</v>
      </c>
      <c r="R242" s="104">
        <f>691.407425-4.30690163934426</f>
        <v>687.10052336065576</v>
      </c>
      <c r="S242" s="105">
        <v>6.9999999999999999E-4</v>
      </c>
      <c r="T242" s="105">
        <f t="shared" si="3"/>
        <v>8.6887270819429165E-4</v>
      </c>
      <c r="U242" s="105">
        <f>R242/'סכום נכסי הקרן'!$C$42</f>
        <v>2.3567906837308332E-4</v>
      </c>
    </row>
    <row r="243" spans="2:21" s="100" customFormat="1">
      <c r="B243" s="103" t="s">
        <v>1053</v>
      </c>
      <c r="C243" s="103">
        <v>11811220</v>
      </c>
      <c r="D243" s="103" t="s">
        <v>100</v>
      </c>
      <c r="E243" s="103" t="s">
        <v>123</v>
      </c>
      <c r="F243" s="103" t="s">
        <v>1001</v>
      </c>
      <c r="G243" s="103" t="s">
        <v>839</v>
      </c>
      <c r="H243" s="103" t="s">
        <v>220</v>
      </c>
      <c r="I243" s="103" t="s">
        <v>711</v>
      </c>
      <c r="J243" s="103" t="s">
        <v>252</v>
      </c>
      <c r="K243" s="104">
        <v>3.36</v>
      </c>
      <c r="L243" s="103" t="s">
        <v>102</v>
      </c>
      <c r="M243" s="105">
        <v>6.2E-2</v>
      </c>
      <c r="N243" s="105">
        <v>7.0000000000000007E-2</v>
      </c>
      <c r="O243" s="104">
        <v>1464125</v>
      </c>
      <c r="P243" s="104">
        <f>R243*1000/O243*100</f>
        <v>97.46932645946147</v>
      </c>
      <c r="Q243" s="104">
        <v>0</v>
      </c>
      <c r="R243" s="104">
        <f>1446.4090875-19.3363114754098</f>
        <v>1427.0727760245902</v>
      </c>
      <c r="S243" s="105">
        <v>2.5000000000000001E-3</v>
      </c>
      <c r="T243" s="105">
        <f t="shared" si="3"/>
        <v>1.8046043417783725E-3</v>
      </c>
      <c r="U243" s="105">
        <f>R243/'סכום נכסי הקרן'!$C$42</f>
        <v>4.8949341605657116E-4</v>
      </c>
    </row>
    <row r="244" spans="2:21" s="100" customFormat="1">
      <c r="B244" s="103" t="s">
        <v>1054</v>
      </c>
      <c r="C244" s="103" t="s">
        <v>1055</v>
      </c>
      <c r="D244" s="103" t="s">
        <v>100</v>
      </c>
      <c r="E244" s="103" t="s">
        <v>123</v>
      </c>
      <c r="F244" s="103" t="s">
        <v>1056</v>
      </c>
      <c r="G244" s="103" t="s">
        <v>672</v>
      </c>
      <c r="H244" s="103" t="s">
        <v>220</v>
      </c>
      <c r="I244" s="103" t="s">
        <v>711</v>
      </c>
      <c r="J244" s="103" t="s">
        <v>1057</v>
      </c>
      <c r="K244" s="104">
        <v>1.5</v>
      </c>
      <c r="L244" s="103" t="s">
        <v>102</v>
      </c>
      <c r="M244" s="105">
        <v>8.1500000000000003E-2</v>
      </c>
      <c r="N244" s="105">
        <v>7.2800000000000004E-2</v>
      </c>
      <c r="O244" s="104">
        <v>912000</v>
      </c>
      <c r="P244" s="104">
        <v>101.45</v>
      </c>
      <c r="Q244" s="104">
        <v>34.06512</v>
      </c>
      <c r="R244" s="104">
        <v>959.28912000000003</v>
      </c>
      <c r="S244" s="105">
        <v>4.4000000000000003E-3</v>
      </c>
      <c r="T244" s="105">
        <f t="shared" si="3"/>
        <v>1.2130686956240589E-3</v>
      </c>
      <c r="U244" s="105">
        <f>R244/'סכום נכסי הקרן'!$C$42</f>
        <v>3.2904117871463816E-4</v>
      </c>
    </row>
    <row r="245" spans="2:21" s="100" customFormat="1">
      <c r="B245" s="103" t="s">
        <v>1058</v>
      </c>
      <c r="C245" s="103" t="s">
        <v>1059</v>
      </c>
      <c r="D245" s="103" t="s">
        <v>100</v>
      </c>
      <c r="E245" s="103" t="s">
        <v>123</v>
      </c>
      <c r="F245" s="103" t="s">
        <v>722</v>
      </c>
      <c r="G245" s="103" t="s">
        <v>672</v>
      </c>
      <c r="H245" s="103" t="s">
        <v>220</v>
      </c>
      <c r="I245" s="103" t="s">
        <v>711</v>
      </c>
      <c r="J245" s="103" t="s">
        <v>1060</v>
      </c>
      <c r="K245" s="104">
        <v>2.9</v>
      </c>
      <c r="L245" s="103" t="s">
        <v>102</v>
      </c>
      <c r="M245" s="105">
        <v>3.9E-2</v>
      </c>
      <c r="N245" s="105">
        <v>6.9599999999999995E-2</v>
      </c>
      <c r="O245" s="104">
        <v>1236818</v>
      </c>
      <c r="P245" s="104">
        <v>92</v>
      </c>
      <c r="Q245" s="104">
        <v>27.21</v>
      </c>
      <c r="R245" s="104">
        <v>1165.0825600000001</v>
      </c>
      <c r="S245" s="105">
        <v>7.3000000000000001E-3</v>
      </c>
      <c r="T245" s="105">
        <f t="shared" si="3"/>
        <v>1.47330471271637E-3</v>
      </c>
      <c r="U245" s="105">
        <f>R245/'סכום נכסי הקרן'!$C$42</f>
        <v>3.9962940353401293E-4</v>
      </c>
    </row>
    <row r="246" spans="2:21" s="100" customFormat="1">
      <c r="B246" s="103" t="s">
        <v>1061</v>
      </c>
      <c r="C246" s="103" t="s">
        <v>1062</v>
      </c>
      <c r="D246" s="103" t="s">
        <v>100</v>
      </c>
      <c r="E246" s="103" t="s">
        <v>123</v>
      </c>
      <c r="F246" s="103" t="s">
        <v>722</v>
      </c>
      <c r="G246" s="103" t="s">
        <v>672</v>
      </c>
      <c r="H246" s="103" t="s">
        <v>220</v>
      </c>
      <c r="I246" s="103" t="s">
        <v>711</v>
      </c>
      <c r="J246" s="103" t="s">
        <v>1060</v>
      </c>
      <c r="K246" s="104">
        <v>2.37</v>
      </c>
      <c r="L246" s="103" t="s">
        <v>102</v>
      </c>
      <c r="M246" s="105">
        <v>4.9000000000000002E-2</v>
      </c>
      <c r="N246" s="105">
        <v>0.1115</v>
      </c>
      <c r="O246" s="104">
        <v>1320863</v>
      </c>
      <c r="P246" s="104">
        <v>87.17</v>
      </c>
      <c r="Q246" s="104">
        <v>32.361139999999999</v>
      </c>
      <c r="R246" s="104">
        <v>1183.7574171000001</v>
      </c>
      <c r="S246" s="105">
        <v>1.06E-2</v>
      </c>
      <c r="T246" s="105">
        <f t="shared" si="3"/>
        <v>1.4969199962330461E-3</v>
      </c>
      <c r="U246" s="105">
        <f>R246/'סכום נכסי הקרן'!$C$42</f>
        <v>4.0603497706174298E-4</v>
      </c>
    </row>
    <row r="247" spans="2:21" s="100" customFormat="1">
      <c r="B247" s="103" t="s">
        <v>1063</v>
      </c>
      <c r="C247" s="103" t="s">
        <v>1064</v>
      </c>
      <c r="D247" s="103" t="s">
        <v>100</v>
      </c>
      <c r="E247" s="103" t="s">
        <v>123</v>
      </c>
      <c r="F247" s="103" t="s">
        <v>1065</v>
      </c>
      <c r="G247" s="103" t="s">
        <v>672</v>
      </c>
      <c r="H247" s="103" t="s">
        <v>220</v>
      </c>
      <c r="I247" s="103" t="s">
        <v>711</v>
      </c>
      <c r="J247" s="103" t="s">
        <v>408</v>
      </c>
      <c r="K247" s="104">
        <v>3.3</v>
      </c>
      <c r="L247" s="103" t="s">
        <v>102</v>
      </c>
      <c r="M247" s="105">
        <v>3.95E-2</v>
      </c>
      <c r="N247" s="105">
        <v>7.4300000000000005E-2</v>
      </c>
      <c r="O247" s="104">
        <v>1271000</v>
      </c>
      <c r="P247" s="104">
        <v>89.73</v>
      </c>
      <c r="Q247" s="104">
        <v>25.102250000000002</v>
      </c>
      <c r="R247" s="104">
        <v>1165.5705499999999</v>
      </c>
      <c r="S247" s="105">
        <v>1.5E-3</v>
      </c>
      <c r="T247" s="105">
        <f t="shared" si="3"/>
        <v>1.4739218002871926E-3</v>
      </c>
      <c r="U247" s="105">
        <f>R247/'סכום נכסי הקרן'!$C$42</f>
        <v>3.9979678665288005E-4</v>
      </c>
    </row>
    <row r="248" spans="2:21" s="100" customFormat="1">
      <c r="B248" s="103" t="s">
        <v>1066</v>
      </c>
      <c r="C248" s="103" t="s">
        <v>1067</v>
      </c>
      <c r="D248" s="103" t="s">
        <v>100</v>
      </c>
      <c r="E248" s="103" t="s">
        <v>123</v>
      </c>
      <c r="F248" s="103" t="s">
        <v>1068</v>
      </c>
      <c r="G248" s="103" t="s">
        <v>672</v>
      </c>
      <c r="H248" s="103" t="s">
        <v>220</v>
      </c>
      <c r="I248" s="103" t="s">
        <v>711</v>
      </c>
      <c r="J248" s="103" t="s">
        <v>1069</v>
      </c>
      <c r="K248" s="104">
        <v>2.72</v>
      </c>
      <c r="L248" s="103" t="s">
        <v>102</v>
      </c>
      <c r="M248" s="105">
        <v>7.0000000000000007E-2</v>
      </c>
      <c r="N248" s="105">
        <v>9.3600000000000003E-2</v>
      </c>
      <c r="O248" s="104">
        <v>1771000</v>
      </c>
      <c r="P248" s="104">
        <v>96.15</v>
      </c>
      <c r="Q248" s="104">
        <v>0</v>
      </c>
      <c r="R248" s="104">
        <v>1702.8164999999999</v>
      </c>
      <c r="S248" s="105">
        <v>2.1700000000000001E-2</v>
      </c>
      <c r="T248" s="105">
        <f t="shared" si="3"/>
        <v>2.153295964142828E-3</v>
      </c>
      <c r="U248" s="105">
        <f>R248/'סכום נכסי הקרן'!$C$42</f>
        <v>5.8407495364352154E-4</v>
      </c>
    </row>
    <row r="249" spans="2:21" s="100" customFormat="1">
      <c r="B249" s="103" t="s">
        <v>1070</v>
      </c>
      <c r="C249" s="103" t="s">
        <v>1071</v>
      </c>
      <c r="D249" s="103" t="s">
        <v>100</v>
      </c>
      <c r="E249" s="103" t="s">
        <v>123</v>
      </c>
      <c r="F249" s="103" t="s">
        <v>747</v>
      </c>
      <c r="G249" s="103" t="s">
        <v>672</v>
      </c>
      <c r="H249" s="103" t="s">
        <v>220</v>
      </c>
      <c r="I249" s="103" t="s">
        <v>711</v>
      </c>
      <c r="J249" s="103" t="s">
        <v>372</v>
      </c>
      <c r="K249" s="104">
        <v>0.55000000000000004</v>
      </c>
      <c r="L249" s="103" t="s">
        <v>102</v>
      </c>
      <c r="M249" s="105">
        <v>4.6800000000000001E-2</v>
      </c>
      <c r="N249" s="105">
        <v>5.33E-2</v>
      </c>
      <c r="O249" s="104">
        <v>1110000</v>
      </c>
      <c r="P249" s="104">
        <v>100.08</v>
      </c>
      <c r="Q249" s="104">
        <v>0</v>
      </c>
      <c r="R249" s="104">
        <v>1110.8879999999999</v>
      </c>
      <c r="S249" s="105">
        <v>1.11E-2</v>
      </c>
      <c r="T249" s="105">
        <f t="shared" si="3"/>
        <v>1.4047730022669488E-3</v>
      </c>
      <c r="U249" s="105">
        <f>R249/'סכום נכסי הקרן'!$C$42</f>
        <v>3.8104038638522966E-4</v>
      </c>
    </row>
    <row r="250" spans="2:21" s="100" customFormat="1">
      <c r="B250" s="103" t="s">
        <v>1072</v>
      </c>
      <c r="C250" s="103" t="s">
        <v>1073</v>
      </c>
      <c r="D250" s="103" t="s">
        <v>100</v>
      </c>
      <c r="E250" s="103" t="s">
        <v>123</v>
      </c>
      <c r="F250" s="103" t="s">
        <v>747</v>
      </c>
      <c r="G250" s="103" t="s">
        <v>672</v>
      </c>
      <c r="H250" s="103" t="s">
        <v>220</v>
      </c>
      <c r="I250" s="103" t="s">
        <v>711</v>
      </c>
      <c r="J250" s="103" t="s">
        <v>632</v>
      </c>
      <c r="K250" s="104">
        <v>2.15</v>
      </c>
      <c r="L250" s="103" t="s">
        <v>102</v>
      </c>
      <c r="M250" s="105">
        <v>4.53E-2</v>
      </c>
      <c r="N250" s="105">
        <v>7.0699999999999999E-2</v>
      </c>
      <c r="O250" s="104">
        <v>440210</v>
      </c>
      <c r="P250" s="104">
        <v>96.84</v>
      </c>
      <c r="Q250" s="104">
        <v>0</v>
      </c>
      <c r="R250" s="104">
        <v>426.29936400000003</v>
      </c>
      <c r="S250" s="105">
        <v>2.2000000000000001E-3</v>
      </c>
      <c r="T250" s="105">
        <f t="shared" si="3"/>
        <v>5.3907670028911195E-4</v>
      </c>
      <c r="U250" s="105">
        <f>R250/'סכום נכסי הקרן'!$C$42</f>
        <v>1.4622290849693011E-4</v>
      </c>
    </row>
    <row r="251" spans="2:21" s="100" customFormat="1">
      <c r="B251" s="103" t="s">
        <v>1074</v>
      </c>
      <c r="C251" s="103" t="s">
        <v>1075</v>
      </c>
      <c r="D251" s="103" t="s">
        <v>100</v>
      </c>
      <c r="E251" s="103" t="s">
        <v>123</v>
      </c>
      <c r="F251" s="103" t="s">
        <v>747</v>
      </c>
      <c r="G251" s="103" t="s">
        <v>672</v>
      </c>
      <c r="H251" s="103" t="s">
        <v>220</v>
      </c>
      <c r="I251" s="103" t="s">
        <v>711</v>
      </c>
      <c r="J251" s="103" t="s">
        <v>1076</v>
      </c>
      <c r="K251" s="104">
        <v>3.26</v>
      </c>
      <c r="L251" s="103" t="s">
        <v>102</v>
      </c>
      <c r="M251" s="105">
        <v>4.4999999999999998E-2</v>
      </c>
      <c r="N251" s="105">
        <v>9.9299999999999999E-2</v>
      </c>
      <c r="O251" s="104">
        <v>1289000</v>
      </c>
      <c r="P251" s="104">
        <v>85</v>
      </c>
      <c r="Q251" s="104">
        <v>0</v>
      </c>
      <c r="R251" s="104">
        <v>1095.6500000000001</v>
      </c>
      <c r="S251" s="105">
        <v>1.17E-2</v>
      </c>
      <c r="T251" s="105">
        <f t="shared" si="3"/>
        <v>1.385503795102461E-3</v>
      </c>
      <c r="U251" s="105">
        <f>R251/'סכום נכסי הקרן'!$C$42</f>
        <v>3.7581367279417629E-4</v>
      </c>
    </row>
    <row r="252" spans="2:21" s="100" customFormat="1">
      <c r="B252" s="103" t="s">
        <v>1077</v>
      </c>
      <c r="C252" s="103" t="s">
        <v>1078</v>
      </c>
      <c r="D252" s="103" t="s">
        <v>100</v>
      </c>
      <c r="E252" s="103" t="s">
        <v>123</v>
      </c>
      <c r="F252" s="103" t="s">
        <v>1079</v>
      </c>
      <c r="G252" s="103" t="s">
        <v>989</v>
      </c>
      <c r="H252" s="103" t="s">
        <v>220</v>
      </c>
      <c r="I252" s="103" t="s">
        <v>711</v>
      </c>
      <c r="J252" s="103" t="s">
        <v>744</v>
      </c>
      <c r="K252" s="104">
        <v>3.6</v>
      </c>
      <c r="L252" s="103" t="s">
        <v>102</v>
      </c>
      <c r="M252" s="105">
        <v>5.2999999999999999E-2</v>
      </c>
      <c r="N252" s="105">
        <v>7.1499999999999994E-2</v>
      </c>
      <c r="O252" s="104">
        <v>1370000</v>
      </c>
      <c r="P252" s="104">
        <v>94.08</v>
      </c>
      <c r="Q252" s="104">
        <v>36.305</v>
      </c>
      <c r="R252" s="104">
        <v>1325.201</v>
      </c>
      <c r="S252" s="105">
        <v>6.7999999999999996E-3</v>
      </c>
      <c r="T252" s="105">
        <f t="shared" si="3"/>
        <v>1.6757824257505375E-3</v>
      </c>
      <c r="U252" s="105">
        <f>R252/'סכום נכסי הקרן'!$C$42</f>
        <v>4.5455086478393209E-4</v>
      </c>
    </row>
    <row r="253" spans="2:21" s="100" customFormat="1">
      <c r="B253" s="103" t="s">
        <v>1080</v>
      </c>
      <c r="C253" s="103" t="s">
        <v>1081</v>
      </c>
      <c r="D253" s="103" t="s">
        <v>100</v>
      </c>
      <c r="E253" s="103" t="s">
        <v>123</v>
      </c>
      <c r="F253" s="103" t="s">
        <v>1082</v>
      </c>
      <c r="G253" s="103" t="s">
        <v>457</v>
      </c>
      <c r="H253" s="103" t="s">
        <v>220</v>
      </c>
      <c r="I253" s="103" t="s">
        <v>711</v>
      </c>
      <c r="J253" s="103" t="s">
        <v>1083</v>
      </c>
      <c r="K253" s="104">
        <v>4.33</v>
      </c>
      <c r="L253" s="103" t="s">
        <v>102</v>
      </c>
      <c r="M253" s="105">
        <v>7.4999999999999997E-2</v>
      </c>
      <c r="N253" s="105">
        <v>8.5999999999999993E-2</v>
      </c>
      <c r="O253" s="104">
        <v>2753413.75</v>
      </c>
      <c r="P253" s="104">
        <v>97.8</v>
      </c>
      <c r="Q253" s="104">
        <v>0</v>
      </c>
      <c r="R253" s="104">
        <v>2692.8386475000002</v>
      </c>
      <c r="S253" s="105">
        <v>5.7000000000000002E-3</v>
      </c>
      <c r="T253" s="105">
        <f t="shared" si="3"/>
        <v>3.4052280981242446E-3</v>
      </c>
      <c r="U253" s="105">
        <f>R253/'סכום נכסי הקרן'!$C$42</f>
        <v>9.2365772131527155E-4</v>
      </c>
    </row>
    <row r="254" spans="2:21" s="100" customFormat="1">
      <c r="B254" s="103" t="s">
        <v>1084</v>
      </c>
      <c r="C254" s="103" t="s">
        <v>1085</v>
      </c>
      <c r="D254" s="103" t="s">
        <v>100</v>
      </c>
      <c r="E254" s="103" t="s">
        <v>123</v>
      </c>
      <c r="F254" s="103" t="s">
        <v>1086</v>
      </c>
      <c r="G254" s="103" t="s">
        <v>831</v>
      </c>
      <c r="H254" s="103" t="s">
        <v>220</v>
      </c>
      <c r="I254" s="103" t="s">
        <v>711</v>
      </c>
      <c r="J254" s="103" t="s">
        <v>1087</v>
      </c>
      <c r="K254" s="104">
        <v>2.93</v>
      </c>
      <c r="L254" s="103" t="s">
        <v>102</v>
      </c>
      <c r="M254" s="105">
        <v>1.9900000000000001E-2</v>
      </c>
      <c r="N254" s="105">
        <v>5.5399999999999998E-2</v>
      </c>
      <c r="O254" s="104">
        <v>1159000</v>
      </c>
      <c r="P254" s="104">
        <v>90.48</v>
      </c>
      <c r="Q254" s="104">
        <v>11.53205</v>
      </c>
      <c r="R254" s="104">
        <v>1060.19525</v>
      </c>
      <c r="S254" s="105">
        <v>7.7000000000000002E-3</v>
      </c>
      <c r="T254" s="105">
        <f t="shared" si="3"/>
        <v>1.3406695043349632E-3</v>
      </c>
      <c r="U254" s="105">
        <f>R254/'סכום נכסי הקרן'!$C$42</f>
        <v>3.6365250835708473E-4</v>
      </c>
    </row>
    <row r="255" spans="2:21" s="100" customFormat="1">
      <c r="B255" s="103" t="s">
        <v>1088</v>
      </c>
      <c r="C255" s="103" t="s">
        <v>1089</v>
      </c>
      <c r="D255" s="103" t="s">
        <v>100</v>
      </c>
      <c r="E255" s="103" t="s">
        <v>123</v>
      </c>
      <c r="F255" s="103" t="s">
        <v>1090</v>
      </c>
      <c r="G255" s="103" t="s">
        <v>835</v>
      </c>
      <c r="H255" s="103" t="s">
        <v>220</v>
      </c>
      <c r="I255" s="103" t="s">
        <v>711</v>
      </c>
      <c r="J255" s="103" t="s">
        <v>1091</v>
      </c>
      <c r="K255" s="104">
        <v>0</v>
      </c>
      <c r="L255" s="103" t="s">
        <v>102</v>
      </c>
      <c r="M255" s="105">
        <v>2.9000000000000001E-2</v>
      </c>
      <c r="N255" s="105">
        <v>1.2081</v>
      </c>
      <c r="O255" s="104">
        <v>1116950.7</v>
      </c>
      <c r="P255" s="104">
        <v>101.25</v>
      </c>
      <c r="Q255" s="104">
        <v>0</v>
      </c>
      <c r="R255" s="104">
        <v>1130.9125837500001</v>
      </c>
      <c r="S255" s="105">
        <v>3.4500000000000003E-2</v>
      </c>
      <c r="T255" s="105">
        <f t="shared" si="3"/>
        <v>1.4300950821108519E-3</v>
      </c>
      <c r="U255" s="105">
        <f>R255/'סכום נכסי הקרן'!$C$42</f>
        <v>3.8790892320379592E-4</v>
      </c>
    </row>
    <row r="256" spans="2:21" s="100" customFormat="1">
      <c r="B256" s="103" t="s">
        <v>1092</v>
      </c>
      <c r="C256" s="103" t="s">
        <v>1093</v>
      </c>
      <c r="D256" s="103" t="s">
        <v>100</v>
      </c>
      <c r="E256" s="103" t="s">
        <v>123</v>
      </c>
      <c r="F256" s="103" t="s">
        <v>1094</v>
      </c>
      <c r="G256" s="103" t="s">
        <v>672</v>
      </c>
      <c r="H256" s="103" t="s">
        <v>220</v>
      </c>
      <c r="I256" s="103" t="s">
        <v>711</v>
      </c>
      <c r="J256" s="103" t="s">
        <v>1095</v>
      </c>
      <c r="K256" s="104">
        <v>1.45</v>
      </c>
      <c r="L256" s="103" t="s">
        <v>102</v>
      </c>
      <c r="M256" s="105">
        <v>3.56E-2</v>
      </c>
      <c r="N256" s="105">
        <v>6.3600000000000004E-2</v>
      </c>
      <c r="O256" s="104">
        <v>196056.5</v>
      </c>
      <c r="P256" s="104">
        <v>97.8</v>
      </c>
      <c r="Q256" s="104">
        <v>0</v>
      </c>
      <c r="R256" s="104">
        <v>191.743257</v>
      </c>
      <c r="S256" s="105">
        <v>2.2000000000000001E-3</v>
      </c>
      <c r="T256" s="105">
        <f t="shared" si="3"/>
        <v>2.4246886346808425E-4</v>
      </c>
      <c r="U256" s="105">
        <f>R256/'סכום נכסי הקרן'!$C$42</f>
        <v>6.5768938663521786E-5</v>
      </c>
    </row>
    <row r="257" spans="2:21" s="100" customFormat="1">
      <c r="B257" s="103" t="s">
        <v>1096</v>
      </c>
      <c r="C257" s="103">
        <v>5390273</v>
      </c>
      <c r="D257" s="103" t="s">
        <v>100</v>
      </c>
      <c r="E257" s="103" t="s">
        <v>123</v>
      </c>
      <c r="F257" s="103" t="s">
        <v>1094</v>
      </c>
      <c r="G257" s="103" t="s">
        <v>672</v>
      </c>
      <c r="H257" s="103" t="s">
        <v>220</v>
      </c>
      <c r="I257" s="103" t="s">
        <v>711</v>
      </c>
      <c r="J257" s="103" t="s">
        <v>243</v>
      </c>
      <c r="K257" s="104">
        <v>0</v>
      </c>
      <c r="L257" s="103" t="s">
        <v>102</v>
      </c>
      <c r="M257" s="105">
        <v>0</v>
      </c>
      <c r="N257" s="105">
        <v>0</v>
      </c>
      <c r="O257" s="104">
        <v>93999</v>
      </c>
      <c r="P257" s="104">
        <f>R257*1000/O257*100</f>
        <v>98.38</v>
      </c>
      <c r="Q257" s="104">
        <v>0</v>
      </c>
      <c r="R257" s="104">
        <f>92476.2162/1000</f>
        <v>92.476216199999996</v>
      </c>
      <c r="S257" s="105">
        <v>0</v>
      </c>
      <c r="T257" s="105">
        <f t="shared" si="3"/>
        <v>1.1694076438809444E-4</v>
      </c>
      <c r="U257" s="105">
        <f>R257/'סכום נכסי הקרן'!$C$42</f>
        <v>3.1719825177958562E-5</v>
      </c>
    </row>
    <row r="258" spans="2:21" s="100" customFormat="1">
      <c r="B258" s="103" t="s">
        <v>1096</v>
      </c>
      <c r="C258" s="103">
        <v>53902730</v>
      </c>
      <c r="D258" s="103" t="s">
        <v>100</v>
      </c>
      <c r="E258" s="103" t="s">
        <v>123</v>
      </c>
      <c r="F258" s="103" t="s">
        <v>1094</v>
      </c>
      <c r="G258" s="103" t="s">
        <v>672</v>
      </c>
      <c r="H258" s="103" t="s">
        <v>220</v>
      </c>
      <c r="I258" s="103" t="s">
        <v>711</v>
      </c>
      <c r="J258" s="103" t="s">
        <v>243</v>
      </c>
      <c r="K258" s="104">
        <v>2.31</v>
      </c>
      <c r="L258" s="103" t="s">
        <v>102</v>
      </c>
      <c r="M258" s="105">
        <v>4.48E-2</v>
      </c>
      <c r="N258" s="105">
        <v>6.2E-2</v>
      </c>
      <c r="O258" s="104">
        <v>920000</v>
      </c>
      <c r="P258" s="104">
        <f>R258*1000/O258*100</f>
        <v>98.120437158469997</v>
      </c>
      <c r="Q258" s="104">
        <v>0</v>
      </c>
      <c r="R258" s="104">
        <f>902708.021857924/1000</f>
        <v>902.708021857924</v>
      </c>
      <c r="S258" s="105">
        <v>6.7999999999999996E-3</v>
      </c>
      <c r="T258" s="105">
        <f t="shared" si="3"/>
        <v>1.1415190892653576E-3</v>
      </c>
      <c r="U258" s="105">
        <f>R258/'סכום נכסי הקרן'!$C$42</f>
        <v>3.0963356651776751E-4</v>
      </c>
    </row>
    <row r="259" spans="2:21" s="100" customFormat="1">
      <c r="B259" s="99" t="s">
        <v>358</v>
      </c>
      <c r="K259" s="101">
        <v>1.85</v>
      </c>
      <c r="N259" s="102">
        <v>6.3799999999999996E-2</v>
      </c>
      <c r="O259" s="101">
        <v>50016427.780000001</v>
      </c>
      <c r="Q259" s="101">
        <v>1673.2408600000001</v>
      </c>
      <c r="R259" s="101">
        <v>48737.830925577997</v>
      </c>
      <c r="T259" s="102">
        <f t="shared" si="3"/>
        <v>6.1631405752247889E-2</v>
      </c>
      <c r="U259" s="102">
        <f>R259/'סכום נכסי הקרן'!$C$42</f>
        <v>1.6717330574693611E-2</v>
      </c>
    </row>
    <row r="260" spans="2:21" s="100" customFormat="1">
      <c r="B260" s="103" t="s">
        <v>1097</v>
      </c>
      <c r="C260" s="103" t="s">
        <v>1098</v>
      </c>
      <c r="D260" s="103" t="s">
        <v>100</v>
      </c>
      <c r="E260" s="103" t="s">
        <v>123</v>
      </c>
      <c r="F260" s="103" t="s">
        <v>363</v>
      </c>
      <c r="G260" s="103" t="s">
        <v>364</v>
      </c>
      <c r="H260" s="103" t="s">
        <v>206</v>
      </c>
      <c r="I260" s="103" t="s">
        <v>207</v>
      </c>
      <c r="J260" s="103" t="s">
        <v>1099</v>
      </c>
      <c r="K260" s="104">
        <v>0.64</v>
      </c>
      <c r="L260" s="103" t="s">
        <v>102</v>
      </c>
      <c r="M260" s="105">
        <v>2.9000000000000001E-2</v>
      </c>
      <c r="N260" s="105">
        <v>5.8400000000000001E-2</v>
      </c>
      <c r="O260" s="104">
        <v>13823136</v>
      </c>
      <c r="P260" s="104">
        <v>96.39</v>
      </c>
      <c r="Q260" s="104">
        <v>0</v>
      </c>
      <c r="R260" s="104">
        <v>13324.1207904</v>
      </c>
      <c r="S260" s="105">
        <v>1.01E-2</v>
      </c>
      <c r="T260" s="105">
        <f t="shared" si="3"/>
        <v>1.684901193036353E-2</v>
      </c>
      <c r="U260" s="105">
        <f>R260/'סכום נכסי הקרן'!$C$42</f>
        <v>4.5702430255952784E-3</v>
      </c>
    </row>
    <row r="261" spans="2:21" s="100" customFormat="1">
      <c r="B261" s="103" t="s">
        <v>1100</v>
      </c>
      <c r="C261" s="103" t="s">
        <v>1101</v>
      </c>
      <c r="D261" s="103" t="s">
        <v>100</v>
      </c>
      <c r="E261" s="103" t="s">
        <v>123</v>
      </c>
      <c r="F261" s="103" t="s">
        <v>363</v>
      </c>
      <c r="G261" s="103" t="s">
        <v>364</v>
      </c>
      <c r="H261" s="103" t="s">
        <v>206</v>
      </c>
      <c r="I261" s="103" t="s">
        <v>207</v>
      </c>
      <c r="J261" s="103" t="s">
        <v>1102</v>
      </c>
      <c r="K261" s="104">
        <v>3.12</v>
      </c>
      <c r="L261" s="103" t="s">
        <v>102</v>
      </c>
      <c r="M261" s="105">
        <v>3.15E-2</v>
      </c>
      <c r="N261" s="105">
        <v>3.7999999999999999E-2</v>
      </c>
      <c r="O261" s="104">
        <v>4425000</v>
      </c>
      <c r="P261" s="104">
        <v>100.51</v>
      </c>
      <c r="Q261" s="104">
        <v>0</v>
      </c>
      <c r="R261" s="104">
        <v>4447.5675000000001</v>
      </c>
      <c r="S261" s="105">
        <v>1.5599999999999999E-2</v>
      </c>
      <c r="T261" s="105">
        <f t="shared" si="3"/>
        <v>5.6241698080813805E-3</v>
      </c>
      <c r="U261" s="105">
        <f>R261/'סכום נכסי הקרן'!$C$42</f>
        <v>1.5255388830146604E-3</v>
      </c>
    </row>
    <row r="262" spans="2:21" s="100" customFormat="1">
      <c r="B262" s="103" t="s">
        <v>1103</v>
      </c>
      <c r="C262" s="103" t="s">
        <v>1104</v>
      </c>
      <c r="D262" s="103" t="s">
        <v>100</v>
      </c>
      <c r="E262" s="103" t="s">
        <v>123</v>
      </c>
      <c r="F262" s="103" t="s">
        <v>816</v>
      </c>
      <c r="G262" s="103" t="s">
        <v>812</v>
      </c>
      <c r="H262" s="103" t="s">
        <v>498</v>
      </c>
      <c r="I262" s="103" t="s">
        <v>207</v>
      </c>
      <c r="J262" s="103" t="s">
        <v>1105</v>
      </c>
      <c r="K262" s="104">
        <v>5.4</v>
      </c>
      <c r="L262" s="103" t="s">
        <v>102</v>
      </c>
      <c r="M262" s="105">
        <v>2.6700000000000002E-2</v>
      </c>
      <c r="N262" s="105">
        <v>6.2199999999999998E-2</v>
      </c>
      <c r="O262" s="104">
        <v>3306744.6</v>
      </c>
      <c r="P262" s="104">
        <v>88.88</v>
      </c>
      <c r="Q262" s="104">
        <v>47.368589999999998</v>
      </c>
      <c r="R262" s="104">
        <v>2986.4031904799999</v>
      </c>
      <c r="S262" s="105">
        <v>1.78E-2</v>
      </c>
      <c r="T262" s="105">
        <f t="shared" si="3"/>
        <v>3.7764550304532811E-3</v>
      </c>
      <c r="U262" s="105">
        <f>R262/'סכום נכסי הקרן'!$C$42</f>
        <v>1.0243518929024184E-3</v>
      </c>
    </row>
    <row r="263" spans="2:21" s="100" customFormat="1">
      <c r="B263" s="103" t="s">
        <v>1106</v>
      </c>
      <c r="C263" s="103" t="s">
        <v>1107</v>
      </c>
      <c r="D263" s="103" t="s">
        <v>100</v>
      </c>
      <c r="E263" s="103" t="s">
        <v>123</v>
      </c>
      <c r="F263" s="103" t="s">
        <v>1108</v>
      </c>
      <c r="G263" s="103" t="s">
        <v>839</v>
      </c>
      <c r="H263" s="103" t="s">
        <v>498</v>
      </c>
      <c r="I263" s="103" t="s">
        <v>207</v>
      </c>
      <c r="J263" s="103" t="s">
        <v>1109</v>
      </c>
      <c r="K263" s="104">
        <v>4.12</v>
      </c>
      <c r="L263" s="103" t="s">
        <v>102</v>
      </c>
      <c r="M263" s="105">
        <v>3.7699999999999997E-2</v>
      </c>
      <c r="N263" s="105">
        <v>6.6799999999999998E-2</v>
      </c>
      <c r="O263" s="104">
        <v>561497.11</v>
      </c>
      <c r="P263" s="104">
        <v>92.89</v>
      </c>
      <c r="Q263" s="104">
        <v>0</v>
      </c>
      <c r="R263" s="104">
        <v>521.57466547900003</v>
      </c>
      <c r="S263" s="105">
        <v>4.5999999999999999E-3</v>
      </c>
      <c r="T263" s="105">
        <f t="shared" si="3"/>
        <v>6.5955704691320321E-4</v>
      </c>
      <c r="U263" s="105">
        <f>R263/'סכום נכסי הקרן'!$C$42</f>
        <v>1.7890283454575535E-4</v>
      </c>
    </row>
    <row r="264" spans="2:21" s="100" customFormat="1">
      <c r="B264" s="103" t="s">
        <v>1110</v>
      </c>
      <c r="C264" s="103" t="s">
        <v>1111</v>
      </c>
      <c r="D264" s="103" t="s">
        <v>100</v>
      </c>
      <c r="E264" s="103" t="s">
        <v>123</v>
      </c>
      <c r="F264" s="103" t="s">
        <v>1108</v>
      </c>
      <c r="G264" s="103" t="s">
        <v>839</v>
      </c>
      <c r="H264" s="103" t="s">
        <v>498</v>
      </c>
      <c r="I264" s="103" t="s">
        <v>207</v>
      </c>
      <c r="J264" s="103" t="s">
        <v>289</v>
      </c>
      <c r="K264" s="104">
        <v>1.45</v>
      </c>
      <c r="L264" s="103" t="s">
        <v>102</v>
      </c>
      <c r="M264" s="105">
        <v>3.49E-2</v>
      </c>
      <c r="N264" s="105">
        <v>6.8000000000000005E-2</v>
      </c>
      <c r="O264" s="104">
        <v>5044091.08</v>
      </c>
      <c r="P264" s="104">
        <v>93.84</v>
      </c>
      <c r="Q264" s="104">
        <v>0</v>
      </c>
      <c r="R264" s="104">
        <v>4733.3750694720002</v>
      </c>
      <c r="S264" s="105">
        <v>5.0000000000000001E-3</v>
      </c>
      <c r="T264" s="105">
        <f t="shared" si="3"/>
        <v>5.9855876624805649E-3</v>
      </c>
      <c r="U264" s="105">
        <f>R264/'סכום נכסי הקרן'!$C$42</f>
        <v>1.6235723721723741E-3</v>
      </c>
    </row>
    <row r="265" spans="2:21" s="100" customFormat="1">
      <c r="B265" s="103" t="s">
        <v>1112</v>
      </c>
      <c r="C265" s="103" t="s">
        <v>1113</v>
      </c>
      <c r="D265" s="103" t="s">
        <v>100</v>
      </c>
      <c r="E265" s="103" t="s">
        <v>123</v>
      </c>
      <c r="F265" s="103" t="s">
        <v>1114</v>
      </c>
      <c r="G265" s="103" t="s">
        <v>839</v>
      </c>
      <c r="H265" s="103" t="s">
        <v>593</v>
      </c>
      <c r="I265" s="103" t="s">
        <v>150</v>
      </c>
      <c r="J265" s="103" t="s">
        <v>1115</v>
      </c>
      <c r="K265" s="104">
        <v>3.43</v>
      </c>
      <c r="L265" s="103" t="s">
        <v>102</v>
      </c>
      <c r="M265" s="105">
        <v>5.4800000000000001E-2</v>
      </c>
      <c r="N265" s="105">
        <v>7.0599999999999996E-2</v>
      </c>
      <c r="O265" s="104">
        <v>1134052.8600000001</v>
      </c>
      <c r="P265" s="104">
        <v>95.98</v>
      </c>
      <c r="Q265" s="104">
        <v>0</v>
      </c>
      <c r="R265" s="104">
        <v>1088.4639350279999</v>
      </c>
      <c r="S265" s="105">
        <v>5.0000000000000001E-3</v>
      </c>
      <c r="T265" s="105">
        <f t="shared" si="3"/>
        <v>1.3764166593469196E-3</v>
      </c>
      <c r="U265" s="105">
        <f>R265/'סכום נכסי הקרן'!$C$42</f>
        <v>3.7334881497455785E-4</v>
      </c>
    </row>
    <row r="266" spans="2:21" s="100" customFormat="1">
      <c r="B266" s="103" t="s">
        <v>1116</v>
      </c>
      <c r="C266" s="103" t="s">
        <v>1117</v>
      </c>
      <c r="D266" s="103" t="s">
        <v>100</v>
      </c>
      <c r="E266" s="103" t="s">
        <v>123</v>
      </c>
      <c r="F266" s="103" t="s">
        <v>1118</v>
      </c>
      <c r="G266" s="103" t="s">
        <v>129</v>
      </c>
      <c r="H266" s="103" t="s">
        <v>566</v>
      </c>
      <c r="I266" s="103" t="s">
        <v>207</v>
      </c>
      <c r="J266" s="103" t="s">
        <v>408</v>
      </c>
      <c r="K266" s="104">
        <v>1.93</v>
      </c>
      <c r="L266" s="103" t="s">
        <v>102</v>
      </c>
      <c r="M266" s="105">
        <v>3.3700000000000001E-2</v>
      </c>
      <c r="N266" s="105">
        <v>6.4000000000000001E-2</v>
      </c>
      <c r="O266" s="104">
        <v>4376633.6500000004</v>
      </c>
      <c r="P266" s="104">
        <v>94.5</v>
      </c>
      <c r="Q266" s="104">
        <v>1549.71967</v>
      </c>
      <c r="R266" s="104">
        <v>5685.6384692499996</v>
      </c>
      <c r="S266" s="105">
        <v>2.0799999999999999E-2</v>
      </c>
      <c r="T266" s="105">
        <f t="shared" si="3"/>
        <v>7.1897719862423414E-3</v>
      </c>
      <c r="U266" s="105">
        <f>R266/'סכום נכסי הקרן'!$C$42</f>
        <v>1.9502036921541556E-3</v>
      </c>
    </row>
    <row r="267" spans="2:21" s="100" customFormat="1">
      <c r="B267" s="103" t="s">
        <v>1119</v>
      </c>
      <c r="C267" s="103" t="s">
        <v>1120</v>
      </c>
      <c r="D267" s="103" t="s">
        <v>100</v>
      </c>
      <c r="E267" s="103" t="s">
        <v>123</v>
      </c>
      <c r="F267" s="103" t="s">
        <v>1121</v>
      </c>
      <c r="G267" s="103" t="s">
        <v>651</v>
      </c>
      <c r="H267" s="103" t="s">
        <v>593</v>
      </c>
      <c r="I267" s="103" t="s">
        <v>150</v>
      </c>
      <c r="J267" s="103" t="s">
        <v>610</v>
      </c>
      <c r="K267" s="104">
        <v>3.82</v>
      </c>
      <c r="L267" s="103" t="s">
        <v>102</v>
      </c>
      <c r="M267" s="105">
        <v>4.2999999999999997E-2</v>
      </c>
      <c r="N267" s="105">
        <v>0.1133</v>
      </c>
      <c r="O267" s="104">
        <v>1194482.1299999999</v>
      </c>
      <c r="P267" s="104">
        <v>78.209999999999994</v>
      </c>
      <c r="Q267" s="104">
        <v>0</v>
      </c>
      <c r="R267" s="104">
        <v>934.20447387299998</v>
      </c>
      <c r="S267" s="105">
        <v>1E-3</v>
      </c>
      <c r="T267" s="105">
        <f t="shared" si="3"/>
        <v>1.1813479158059045E-3</v>
      </c>
      <c r="U267" s="105">
        <f>R267/'סכום נכסי הקרן'!$C$42</f>
        <v>3.2043701407106579E-4</v>
      </c>
    </row>
    <row r="268" spans="2:21" s="100" customFormat="1">
      <c r="B268" s="103" t="s">
        <v>1122</v>
      </c>
      <c r="C268" s="103" t="s">
        <v>1123</v>
      </c>
      <c r="D268" s="103" t="s">
        <v>100</v>
      </c>
      <c r="E268" s="103" t="s">
        <v>123</v>
      </c>
      <c r="F268" s="103" t="s">
        <v>1124</v>
      </c>
      <c r="G268" s="103" t="s">
        <v>839</v>
      </c>
      <c r="H268" s="103" t="s">
        <v>614</v>
      </c>
      <c r="I268" s="103" t="s">
        <v>150</v>
      </c>
      <c r="J268" s="103" t="s">
        <v>665</v>
      </c>
      <c r="K268" s="104">
        <v>3.76</v>
      </c>
      <c r="L268" s="103" t="s">
        <v>102</v>
      </c>
      <c r="M268" s="105">
        <v>4.6899999999999997E-2</v>
      </c>
      <c r="N268" s="105">
        <v>8.3299999999999999E-2</v>
      </c>
      <c r="O268" s="104">
        <v>4025414.27</v>
      </c>
      <c r="P268" s="104">
        <v>89.22</v>
      </c>
      <c r="Q268" s="104">
        <v>0</v>
      </c>
      <c r="R268" s="104">
        <v>3591.474611694</v>
      </c>
      <c r="S268" s="105">
        <v>2.5999999999999999E-3</v>
      </c>
      <c r="T268" s="105">
        <f t="shared" ref="T268:T306" si="4">R268/$R$11</f>
        <v>4.5415978684033896E-3</v>
      </c>
      <c r="U268" s="105">
        <f>R268/'סכום נכסי הקרן'!$C$42</f>
        <v>1.2318945507851598E-3</v>
      </c>
    </row>
    <row r="269" spans="2:21" s="100" customFormat="1">
      <c r="B269" s="103" t="s">
        <v>1125</v>
      </c>
      <c r="C269" s="103" t="s">
        <v>1126</v>
      </c>
      <c r="D269" s="103" t="s">
        <v>100</v>
      </c>
      <c r="E269" s="103" t="s">
        <v>123</v>
      </c>
      <c r="F269" s="103" t="s">
        <v>1127</v>
      </c>
      <c r="G269" s="103" t="s">
        <v>457</v>
      </c>
      <c r="H269" s="103" t="s">
        <v>656</v>
      </c>
      <c r="I269" s="103" t="s">
        <v>207</v>
      </c>
      <c r="J269" s="103" t="s">
        <v>1128</v>
      </c>
      <c r="K269" s="104">
        <v>1.78</v>
      </c>
      <c r="L269" s="103" t="s">
        <v>102</v>
      </c>
      <c r="M269" s="105">
        <v>4.7E-2</v>
      </c>
      <c r="N269" s="105">
        <v>7.0300000000000001E-2</v>
      </c>
      <c r="O269" s="104">
        <v>906449.88</v>
      </c>
      <c r="P269" s="104">
        <v>93.89</v>
      </c>
      <c r="Q269" s="104">
        <v>0</v>
      </c>
      <c r="R269" s="104">
        <v>851.065792332</v>
      </c>
      <c r="S269" s="105">
        <v>1.6999999999999999E-3</v>
      </c>
      <c r="T269" s="105">
        <f t="shared" si="4"/>
        <v>1.0762149273562441E-3</v>
      </c>
      <c r="U269" s="105">
        <f>R269/'סכום נכסי הקרן'!$C$42</f>
        <v>2.9192001205291345E-4</v>
      </c>
    </row>
    <row r="270" spans="2:21" s="100" customFormat="1">
      <c r="B270" s="103" t="s">
        <v>1129</v>
      </c>
      <c r="C270" s="103" t="s">
        <v>1130</v>
      </c>
      <c r="D270" s="103" t="s">
        <v>100</v>
      </c>
      <c r="E270" s="103" t="s">
        <v>123</v>
      </c>
      <c r="F270" s="103" t="s">
        <v>1127</v>
      </c>
      <c r="G270" s="103" t="s">
        <v>457</v>
      </c>
      <c r="H270" s="103" t="s">
        <v>656</v>
      </c>
      <c r="I270" s="103" t="s">
        <v>207</v>
      </c>
      <c r="J270" s="103" t="s">
        <v>673</v>
      </c>
      <c r="K270" s="104">
        <v>0.5</v>
      </c>
      <c r="L270" s="103" t="s">
        <v>102</v>
      </c>
      <c r="M270" s="105">
        <v>6.7000000000000004E-2</v>
      </c>
      <c r="N270" s="105">
        <v>6.3100000000000003E-2</v>
      </c>
      <c r="O270" s="104">
        <v>2508818.2200000002</v>
      </c>
      <c r="P270" s="104">
        <v>90.97</v>
      </c>
      <c r="Q270" s="104">
        <v>76.152600000000007</v>
      </c>
      <c r="R270" s="104">
        <v>2358.4245347340002</v>
      </c>
      <c r="S270" s="105">
        <v>6.0000000000000001E-3</v>
      </c>
      <c r="T270" s="105">
        <f t="shared" si="4"/>
        <v>2.982344857697908E-3</v>
      </c>
      <c r="U270" s="105">
        <f>R270/'סכום נכסי הקרן'!$C$42</f>
        <v>8.089519339262364E-4</v>
      </c>
    </row>
    <row r="271" spans="2:21" s="100" customFormat="1">
      <c r="B271" s="103" t="s">
        <v>1131</v>
      </c>
      <c r="C271" s="103" t="s">
        <v>1132</v>
      </c>
      <c r="D271" s="103" t="s">
        <v>100</v>
      </c>
      <c r="E271" s="103" t="s">
        <v>123</v>
      </c>
      <c r="F271" s="103" t="s">
        <v>1133</v>
      </c>
      <c r="G271" s="103" t="s">
        <v>606</v>
      </c>
      <c r="H271" s="103" t="s">
        <v>656</v>
      </c>
      <c r="I271" s="103" t="s">
        <v>207</v>
      </c>
      <c r="J271" s="103" t="s">
        <v>408</v>
      </c>
      <c r="K271" s="104">
        <v>0.95</v>
      </c>
      <c r="L271" s="103" t="s">
        <v>102</v>
      </c>
      <c r="M271" s="105">
        <v>5.2499999999999998E-2</v>
      </c>
      <c r="N271" s="105">
        <v>6.13E-2</v>
      </c>
      <c r="O271" s="104">
        <v>3963075.34</v>
      </c>
      <c r="P271" s="104">
        <v>91.02</v>
      </c>
      <c r="Q271" s="104">
        <v>0</v>
      </c>
      <c r="R271" s="104">
        <v>3607.1911744680001</v>
      </c>
      <c r="S271" s="105">
        <v>6.7999999999999996E-3</v>
      </c>
      <c r="T271" s="105">
        <f t="shared" si="4"/>
        <v>4.5614722419436114E-3</v>
      </c>
      <c r="U271" s="105">
        <f>R271/'סכום נכסי הקרן'!$C$42</f>
        <v>1.2372854139073221E-3</v>
      </c>
    </row>
    <row r="272" spans="2:21" s="100" customFormat="1">
      <c r="B272" s="103" t="s">
        <v>1134</v>
      </c>
      <c r="C272" s="103" t="s">
        <v>1135</v>
      </c>
      <c r="D272" s="103" t="s">
        <v>100</v>
      </c>
      <c r="E272" s="103" t="s">
        <v>123</v>
      </c>
      <c r="F272" s="103" t="s">
        <v>1136</v>
      </c>
      <c r="G272" s="103" t="s">
        <v>636</v>
      </c>
      <c r="H272" s="103" t="s">
        <v>680</v>
      </c>
      <c r="I272" s="103" t="s">
        <v>207</v>
      </c>
      <c r="J272" s="103" t="s">
        <v>416</v>
      </c>
      <c r="K272" s="104">
        <v>0.95</v>
      </c>
      <c r="L272" s="103" t="s">
        <v>102</v>
      </c>
      <c r="M272" s="105">
        <v>3.8300000000000001E-2</v>
      </c>
      <c r="N272" s="105">
        <v>7.4099999999999999E-2</v>
      </c>
      <c r="O272" s="104">
        <v>4521032.6399999997</v>
      </c>
      <c r="P272" s="104">
        <v>96.87</v>
      </c>
      <c r="Q272" s="104">
        <v>0</v>
      </c>
      <c r="R272" s="104">
        <v>4379.5243183680004</v>
      </c>
      <c r="S272" s="105">
        <v>1.6799999999999999E-2</v>
      </c>
      <c r="T272" s="105">
        <f t="shared" si="4"/>
        <v>5.538125828359771E-3</v>
      </c>
      <c r="U272" s="105">
        <f>R272/'סכום נכסי הקרן'!$C$42</f>
        <v>1.5021997163120427E-3</v>
      </c>
    </row>
    <row r="273" spans="2:21" s="100" customFormat="1">
      <c r="B273" s="103" t="s">
        <v>1137</v>
      </c>
      <c r="C273" s="103" t="s">
        <v>1138</v>
      </c>
      <c r="D273" s="103" t="s">
        <v>100</v>
      </c>
      <c r="E273" s="103" t="s">
        <v>123</v>
      </c>
      <c r="F273" s="103" t="s">
        <v>1139</v>
      </c>
      <c r="G273" s="103" t="s">
        <v>839</v>
      </c>
      <c r="H273" s="103" t="s">
        <v>220</v>
      </c>
      <c r="I273" s="103" t="s">
        <v>711</v>
      </c>
      <c r="J273" s="103" t="s">
        <v>1140</v>
      </c>
      <c r="K273" s="104">
        <v>3.55</v>
      </c>
      <c r="L273" s="103" t="s">
        <v>102</v>
      </c>
      <c r="M273" s="105">
        <v>5.7000000000000002E-2</v>
      </c>
      <c r="N273" s="105">
        <v>7.9500000000000001E-2</v>
      </c>
      <c r="O273" s="104">
        <v>226000</v>
      </c>
      <c r="P273" s="104">
        <v>101.24</v>
      </c>
      <c r="Q273" s="104">
        <v>0</v>
      </c>
      <c r="R273" s="104">
        <v>228.80240000000001</v>
      </c>
      <c r="S273" s="105">
        <v>8.0000000000000004E-4</v>
      </c>
      <c r="T273" s="105">
        <f t="shared" si="4"/>
        <v>2.8933198879984602E-4</v>
      </c>
      <c r="U273" s="105">
        <f>R273/'סכום נכסי הקרן'!$C$42</f>
        <v>7.8480418279671649E-5</v>
      </c>
    </row>
    <row r="274" spans="2:21" s="100" customFormat="1">
      <c r="B274" s="99" t="s">
        <v>1141</v>
      </c>
      <c r="K274" s="101">
        <v>0</v>
      </c>
      <c r="N274" s="102">
        <v>0</v>
      </c>
      <c r="O274" s="101">
        <v>0</v>
      </c>
      <c r="Q274" s="101">
        <v>0</v>
      </c>
      <c r="R274" s="101">
        <v>0</v>
      </c>
      <c r="T274" s="102">
        <f t="shared" si="4"/>
        <v>0</v>
      </c>
      <c r="U274" s="102">
        <f>R274/'סכום נכסי הקרן'!$C$42</f>
        <v>0</v>
      </c>
    </row>
    <row r="275" spans="2:21" s="100" customFormat="1">
      <c r="B275" s="103" t="s">
        <v>220</v>
      </c>
      <c r="C275" s="103" t="s">
        <v>220</v>
      </c>
      <c r="G275" s="103" t="s">
        <v>220</v>
      </c>
      <c r="H275" s="103" t="s">
        <v>220</v>
      </c>
      <c r="K275" s="104">
        <v>0</v>
      </c>
      <c r="L275" s="103" t="s">
        <v>220</v>
      </c>
      <c r="M275" s="105">
        <v>0</v>
      </c>
      <c r="N275" s="105">
        <v>0</v>
      </c>
      <c r="O275" s="104">
        <v>0</v>
      </c>
      <c r="P275" s="104">
        <v>0</v>
      </c>
      <c r="R275" s="104">
        <v>0</v>
      </c>
      <c r="S275" s="105">
        <v>0</v>
      </c>
      <c r="T275" s="105">
        <f t="shared" si="4"/>
        <v>0</v>
      </c>
      <c r="U275" s="105">
        <f>R275/'סכום נכסי הקרן'!$C$42</f>
        <v>0</v>
      </c>
    </row>
    <row r="276" spans="2:21" s="100" customFormat="1">
      <c r="B276" s="99" t="s">
        <v>226</v>
      </c>
      <c r="K276" s="101">
        <v>5.16</v>
      </c>
      <c r="N276" s="102">
        <v>0.1</v>
      </c>
      <c r="O276" s="101">
        <v>11413000</v>
      </c>
      <c r="Q276" s="101">
        <v>24.069959999999998</v>
      </c>
      <c r="R276" s="101">
        <v>36310.490143990202</v>
      </c>
      <c r="T276" s="102">
        <f t="shared" si="4"/>
        <v>4.591641664448403E-2</v>
      </c>
      <c r="U276" s="102">
        <f>R276/'סכום נכסי הקרן'!$C$42</f>
        <v>1.2454687776178247E-2</v>
      </c>
    </row>
    <row r="277" spans="2:21" s="100" customFormat="1">
      <c r="B277" s="99" t="s">
        <v>359</v>
      </c>
      <c r="K277" s="101">
        <v>5.16</v>
      </c>
      <c r="N277" s="102">
        <v>6.1800000000000001E-2</v>
      </c>
      <c r="O277" s="101">
        <v>3505000</v>
      </c>
      <c r="Q277" s="101">
        <v>0</v>
      </c>
      <c r="R277" s="101">
        <v>11768.606502156001</v>
      </c>
      <c r="T277" s="102">
        <f t="shared" si="4"/>
        <v>1.4881986922652888E-2</v>
      </c>
      <c r="U277" s="102">
        <f>R277/'סכום נכסי הקרן'!$C$42</f>
        <v>4.0366934999723179E-3</v>
      </c>
    </row>
    <row r="278" spans="2:21" s="100" customFormat="1">
      <c r="B278" s="103" t="s">
        <v>1142</v>
      </c>
      <c r="C278" s="103" t="s">
        <v>1143</v>
      </c>
      <c r="D278" s="103" t="s">
        <v>100</v>
      </c>
      <c r="E278" s="103" t="s">
        <v>1144</v>
      </c>
      <c r="F278" s="103" t="s">
        <v>379</v>
      </c>
      <c r="G278" s="103" t="s">
        <v>1145</v>
      </c>
      <c r="H278" s="103" t="s">
        <v>1146</v>
      </c>
      <c r="I278" s="103" t="s">
        <v>1147</v>
      </c>
      <c r="J278" s="103" t="s">
        <v>627</v>
      </c>
      <c r="K278" s="104">
        <v>3.98</v>
      </c>
      <c r="L278" s="103" t="s">
        <v>106</v>
      </c>
      <c r="M278" s="105">
        <v>5.1299999999999998E-2</v>
      </c>
      <c r="N278" s="105">
        <v>5.4699999999999999E-2</v>
      </c>
      <c r="O278" s="104">
        <v>1345000</v>
      </c>
      <c r="P278" s="104">
        <v>101.13636110780669</v>
      </c>
      <c r="Q278" s="104">
        <v>0</v>
      </c>
      <c r="R278" s="104">
        <v>4786.8395962310997</v>
      </c>
      <c r="S278" s="105">
        <v>2.7000000000000001E-3</v>
      </c>
      <c r="T278" s="105">
        <f t="shared" si="4"/>
        <v>6.0531962096699865E-3</v>
      </c>
      <c r="U278" s="105">
        <f>R278/'סכום נכסי הקרן'!$C$42</f>
        <v>1.6419109841064221E-3</v>
      </c>
    </row>
    <row r="279" spans="2:21" s="100" customFormat="1">
      <c r="B279" s="103" t="s">
        <v>1148</v>
      </c>
      <c r="C279" s="103" t="s">
        <v>1149</v>
      </c>
      <c r="D279" s="103" t="s">
        <v>123</v>
      </c>
      <c r="E279" s="103" t="s">
        <v>1144</v>
      </c>
      <c r="F279" s="103" t="s">
        <v>1150</v>
      </c>
      <c r="G279" s="103" t="s">
        <v>1151</v>
      </c>
      <c r="H279" s="103" t="s">
        <v>1152</v>
      </c>
      <c r="I279" s="103" t="s">
        <v>1147</v>
      </c>
      <c r="J279" s="103" t="s">
        <v>979</v>
      </c>
      <c r="K279" s="104">
        <v>2.35</v>
      </c>
      <c r="L279" s="103" t="s">
        <v>106</v>
      </c>
      <c r="M279" s="105">
        <v>6.13E-2</v>
      </c>
      <c r="N279" s="105">
        <v>7.3200000000000001E-2</v>
      </c>
      <c r="O279" s="104">
        <v>180000</v>
      </c>
      <c r="P279" s="104">
        <v>97.613</v>
      </c>
      <c r="Q279" s="104">
        <v>0</v>
      </c>
      <c r="R279" s="104">
        <v>618.30026459999999</v>
      </c>
      <c r="S279" s="105">
        <v>2.9999999999999997E-4</v>
      </c>
      <c r="T279" s="105">
        <f t="shared" si="4"/>
        <v>7.8187136687460021E-4</v>
      </c>
      <c r="U279" s="105">
        <f>R279/'סכום נכסי הקרן'!$C$42</f>
        <v>2.1208022026097476E-4</v>
      </c>
    </row>
    <row r="280" spans="2:21" s="100" customFormat="1">
      <c r="B280" s="103" t="s">
        <v>1153</v>
      </c>
      <c r="C280" s="103" t="s">
        <v>1154</v>
      </c>
      <c r="D280" s="103" t="s">
        <v>123</v>
      </c>
      <c r="E280" s="103" t="s">
        <v>1144</v>
      </c>
      <c r="F280" s="103" t="s">
        <v>1155</v>
      </c>
      <c r="G280" s="103" t="s">
        <v>1156</v>
      </c>
      <c r="H280" s="103" t="s">
        <v>1152</v>
      </c>
      <c r="I280" s="103" t="s">
        <v>1147</v>
      </c>
      <c r="J280" s="103" t="s">
        <v>1157</v>
      </c>
      <c r="K280" s="104">
        <v>6.38</v>
      </c>
      <c r="L280" s="103" t="s">
        <v>110</v>
      </c>
      <c r="M280" s="105">
        <v>3.7499999999999999E-2</v>
      </c>
      <c r="N280" s="105">
        <v>6.2E-2</v>
      </c>
      <c r="O280" s="104">
        <v>1420000</v>
      </c>
      <c r="P280" s="104">
        <v>86.704250000000002</v>
      </c>
      <c r="Q280" s="104">
        <v>0</v>
      </c>
      <c r="R280" s="104">
        <v>4620.6949135499999</v>
      </c>
      <c r="S280" s="105">
        <v>1.2999999999999999E-3</v>
      </c>
      <c r="T280" s="105">
        <f t="shared" si="4"/>
        <v>5.8430980137216832E-3</v>
      </c>
      <c r="U280" s="105">
        <f>R280/'סכום נכסי הקרן'!$C$42</f>
        <v>1.5849224901406419E-3</v>
      </c>
    </row>
    <row r="281" spans="2:21" s="100" customFormat="1">
      <c r="B281" s="103" t="s">
        <v>1158</v>
      </c>
      <c r="C281" s="103" t="s">
        <v>1159</v>
      </c>
      <c r="D281" s="103" t="s">
        <v>123</v>
      </c>
      <c r="E281" s="103" t="s">
        <v>1144</v>
      </c>
      <c r="F281" s="103" t="s">
        <v>1155</v>
      </c>
      <c r="G281" s="103" t="s">
        <v>1156</v>
      </c>
      <c r="H281" s="103" t="s">
        <v>1152</v>
      </c>
      <c r="I281" s="103" t="s">
        <v>1147</v>
      </c>
      <c r="J281" s="103" t="s">
        <v>1157</v>
      </c>
      <c r="K281" s="104">
        <v>6.2</v>
      </c>
      <c r="L281" s="103" t="s">
        <v>110</v>
      </c>
      <c r="M281" s="105">
        <v>4.3799999999999999E-2</v>
      </c>
      <c r="N281" s="105">
        <v>7.6899999999999996E-2</v>
      </c>
      <c r="O281" s="104">
        <v>560000</v>
      </c>
      <c r="P281" s="104">
        <v>82.922791660714282</v>
      </c>
      <c r="Q281" s="104">
        <v>0</v>
      </c>
      <c r="R281" s="104">
        <v>1742.7717277749</v>
      </c>
      <c r="S281" s="105">
        <v>4.0000000000000002E-4</v>
      </c>
      <c r="T281" s="105">
        <f t="shared" si="4"/>
        <v>2.2038213323866168E-3</v>
      </c>
      <c r="U281" s="105">
        <f>R281/'סכום נכסי הקרן'!$C$42</f>
        <v>5.9777980546427926E-4</v>
      </c>
    </row>
    <row r="282" spans="2:21" s="100" customFormat="1">
      <c r="B282" s="99" t="s">
        <v>360</v>
      </c>
      <c r="K282" s="101">
        <v>5.15</v>
      </c>
      <c r="N282" s="102">
        <v>0.1183</v>
      </c>
      <c r="O282" s="101">
        <v>7908000</v>
      </c>
      <c r="Q282" s="101">
        <v>24.069959999999998</v>
      </c>
      <c r="R282" s="101">
        <v>24541.8836418342</v>
      </c>
      <c r="T282" s="102">
        <f t="shared" si="4"/>
        <v>3.1034429721831139E-2</v>
      </c>
      <c r="U282" s="102">
        <f>R282/'סכום נכסי הקרן'!$C$42</f>
        <v>8.4179942762059277E-3</v>
      </c>
    </row>
    <row r="283" spans="2:21" s="100" customFormat="1">
      <c r="B283" s="103" t="s">
        <v>1160</v>
      </c>
      <c r="C283" s="103" t="s">
        <v>1161</v>
      </c>
      <c r="D283" s="103" t="s">
        <v>123</v>
      </c>
      <c r="E283" s="103" t="s">
        <v>1144</v>
      </c>
      <c r="F283" s="103" t="s">
        <v>1162</v>
      </c>
      <c r="G283" s="103" t="s">
        <v>1163</v>
      </c>
      <c r="H283" s="103" t="s">
        <v>1164</v>
      </c>
      <c r="I283" s="103" t="s">
        <v>1147</v>
      </c>
      <c r="J283" s="103" t="s">
        <v>655</v>
      </c>
      <c r="K283" s="104">
        <v>4.03</v>
      </c>
      <c r="L283" s="103" t="s">
        <v>106</v>
      </c>
      <c r="M283" s="105">
        <v>4.3799999999999999E-2</v>
      </c>
      <c r="N283" s="105">
        <v>4.9099999999999998E-2</v>
      </c>
      <c r="O283" s="104">
        <v>180000</v>
      </c>
      <c r="P283" s="104">
        <v>100.07975</v>
      </c>
      <c r="Q283" s="104">
        <v>0</v>
      </c>
      <c r="R283" s="104">
        <v>633.92515245000004</v>
      </c>
      <c r="S283" s="105">
        <v>5.0000000000000001E-4</v>
      </c>
      <c r="T283" s="105">
        <f t="shared" si="4"/>
        <v>8.0162981292418304E-4</v>
      </c>
      <c r="U283" s="105">
        <f>R283/'סכום נכסי הקרן'!$C$42</f>
        <v>2.1743963840536909E-4</v>
      </c>
    </row>
    <row r="284" spans="2:21" s="100" customFormat="1">
      <c r="B284" s="103" t="s">
        <v>1165</v>
      </c>
      <c r="C284" s="103" t="s">
        <v>1166</v>
      </c>
      <c r="D284" s="103" t="s">
        <v>123</v>
      </c>
      <c r="E284" s="103" t="s">
        <v>1144</v>
      </c>
      <c r="F284" s="103" t="s">
        <v>1167</v>
      </c>
      <c r="G284" s="103" t="s">
        <v>1168</v>
      </c>
      <c r="H284" s="103" t="s">
        <v>1169</v>
      </c>
      <c r="I284" s="103" t="s">
        <v>1170</v>
      </c>
      <c r="J284" s="103" t="s">
        <v>799</v>
      </c>
      <c r="K284" s="104">
        <v>4.45</v>
      </c>
      <c r="L284" s="103" t="s">
        <v>106</v>
      </c>
      <c r="M284" s="105">
        <v>4.5499999999999999E-2</v>
      </c>
      <c r="N284" s="105">
        <v>4.7E-2</v>
      </c>
      <c r="O284" s="104">
        <v>535000</v>
      </c>
      <c r="P284" s="104">
        <v>99.967166672897193</v>
      </c>
      <c r="Q284" s="104">
        <v>0</v>
      </c>
      <c r="R284" s="104">
        <v>1882.0468584422999</v>
      </c>
      <c r="S284" s="105">
        <v>2.9999999999999997E-4</v>
      </c>
      <c r="T284" s="105">
        <f t="shared" si="4"/>
        <v>2.3799416464495692E-3</v>
      </c>
      <c r="U284" s="105">
        <f>R284/'סכום נכסי הקרן'!$C$42</f>
        <v>6.4555190274443656E-4</v>
      </c>
    </row>
    <row r="285" spans="2:21" s="100" customFormat="1">
      <c r="B285" s="103" t="s">
        <v>1171</v>
      </c>
      <c r="C285" s="103" t="s">
        <v>1172</v>
      </c>
      <c r="D285" s="103" t="s">
        <v>123</v>
      </c>
      <c r="E285" s="103" t="s">
        <v>1144</v>
      </c>
      <c r="F285" s="103" t="s">
        <v>1173</v>
      </c>
      <c r="G285" s="103" t="s">
        <v>1174</v>
      </c>
      <c r="H285" s="103" t="s">
        <v>1146</v>
      </c>
      <c r="I285" s="103" t="s">
        <v>1147</v>
      </c>
      <c r="J285" s="103" t="s">
        <v>1175</v>
      </c>
      <c r="K285" s="104">
        <v>10.02</v>
      </c>
      <c r="L285" s="103" t="s">
        <v>106</v>
      </c>
      <c r="M285" s="105">
        <v>2.9000000000000001E-2</v>
      </c>
      <c r="N285" s="105">
        <v>5.28E-2</v>
      </c>
      <c r="O285" s="104">
        <v>85000</v>
      </c>
      <c r="P285" s="104">
        <v>79.559933294117641</v>
      </c>
      <c r="Q285" s="104">
        <v>0</v>
      </c>
      <c r="R285" s="104">
        <v>237.97569447270001</v>
      </c>
      <c r="S285" s="105">
        <v>2.0000000000000001E-4</v>
      </c>
      <c r="T285" s="105">
        <f t="shared" si="4"/>
        <v>3.0093207487251369E-4</v>
      </c>
      <c r="U285" s="105">
        <f>R285/'סכום נכסי הקרן'!$C$42</f>
        <v>8.162690619771838E-5</v>
      </c>
    </row>
    <row r="286" spans="2:21" s="100" customFormat="1">
      <c r="B286" s="103" t="s">
        <v>1176</v>
      </c>
      <c r="C286" s="103" t="s">
        <v>1177</v>
      </c>
      <c r="D286" s="103" t="s">
        <v>123</v>
      </c>
      <c r="E286" s="103" t="s">
        <v>1144</v>
      </c>
      <c r="F286" s="103" t="s">
        <v>1178</v>
      </c>
      <c r="G286" s="103" t="s">
        <v>1168</v>
      </c>
      <c r="H286" s="103" t="s">
        <v>1179</v>
      </c>
      <c r="I286" s="103" t="s">
        <v>1147</v>
      </c>
      <c r="J286" s="103" t="s">
        <v>1180</v>
      </c>
      <c r="K286" s="104">
        <v>6.46</v>
      </c>
      <c r="L286" s="103" t="s">
        <v>106</v>
      </c>
      <c r="M286" s="105">
        <v>2.7E-2</v>
      </c>
      <c r="N286" s="105">
        <v>5.3100000000000001E-2</v>
      </c>
      <c r="O286" s="104">
        <v>380000</v>
      </c>
      <c r="P286" s="104">
        <v>85.730500000000006</v>
      </c>
      <c r="Q286" s="104">
        <v>0</v>
      </c>
      <c r="R286" s="104">
        <v>1146.4053921</v>
      </c>
      <c r="S286" s="105">
        <v>4.0000000000000002E-4</v>
      </c>
      <c r="T286" s="105">
        <f t="shared" si="4"/>
        <v>1.4496865070784235E-3</v>
      </c>
      <c r="U286" s="105">
        <f>R286/'סכום נכסי הקרן'!$C$42</f>
        <v>3.9322303738981314E-4</v>
      </c>
    </row>
    <row r="287" spans="2:21" s="100" customFormat="1">
      <c r="B287" s="103" t="s">
        <v>1181</v>
      </c>
      <c r="C287" s="103" t="s">
        <v>1182</v>
      </c>
      <c r="D287" s="103" t="s">
        <v>123</v>
      </c>
      <c r="E287" s="103" t="s">
        <v>1144</v>
      </c>
      <c r="F287" s="103" t="s">
        <v>1183</v>
      </c>
      <c r="G287" s="103" t="s">
        <v>1184</v>
      </c>
      <c r="H287" s="103" t="s">
        <v>1179</v>
      </c>
      <c r="I287" s="103" t="s">
        <v>1147</v>
      </c>
      <c r="J287" s="103" t="s">
        <v>1185</v>
      </c>
      <c r="K287" s="104">
        <v>6.44</v>
      </c>
      <c r="L287" s="103" t="s">
        <v>106</v>
      </c>
      <c r="M287" s="105">
        <v>3.5999999999999997E-2</v>
      </c>
      <c r="N287" s="105">
        <v>5.3999999999999999E-2</v>
      </c>
      <c r="O287" s="104">
        <v>380000</v>
      </c>
      <c r="P287" s="104">
        <v>91.552999999999997</v>
      </c>
      <c r="Q287" s="104">
        <v>24.069959999999998</v>
      </c>
      <c r="R287" s="104">
        <v>1248.3349866000001</v>
      </c>
      <c r="S287" s="105">
        <v>4.0000000000000002E-4</v>
      </c>
      <c r="T287" s="105">
        <f t="shared" si="4"/>
        <v>1.5785815374375757E-3</v>
      </c>
      <c r="U287" s="105">
        <f>R287/'סכום נכסי הקרן'!$C$42</f>
        <v>4.2818542070151495E-4</v>
      </c>
    </row>
    <row r="288" spans="2:21" s="100" customFormat="1">
      <c r="B288" s="103" t="s">
        <v>1186</v>
      </c>
      <c r="C288" s="103" t="s">
        <v>1187</v>
      </c>
      <c r="D288" s="103" t="s">
        <v>123</v>
      </c>
      <c r="E288" s="103" t="s">
        <v>1144</v>
      </c>
      <c r="F288" s="103" t="s">
        <v>1188</v>
      </c>
      <c r="G288" s="103" t="s">
        <v>1189</v>
      </c>
      <c r="H288" s="103" t="s">
        <v>1179</v>
      </c>
      <c r="I288" s="103" t="s">
        <v>1147</v>
      </c>
      <c r="J288" s="103" t="s">
        <v>755</v>
      </c>
      <c r="K288" s="104">
        <v>6.06</v>
      </c>
      <c r="L288" s="103" t="s">
        <v>106</v>
      </c>
      <c r="M288" s="105">
        <v>4.02E-2</v>
      </c>
      <c r="N288" s="105">
        <v>5.2299999999999999E-2</v>
      </c>
      <c r="O288" s="104">
        <v>370000</v>
      </c>
      <c r="P288" s="104">
        <v>93.668199999999999</v>
      </c>
      <c r="Q288" s="104">
        <v>0</v>
      </c>
      <c r="R288" s="104">
        <v>1219.5880644599999</v>
      </c>
      <c r="S288" s="105">
        <v>1E-4</v>
      </c>
      <c r="T288" s="105">
        <f t="shared" si="4"/>
        <v>1.5422296278656458E-3</v>
      </c>
      <c r="U288" s="105">
        <f>R288/'סכום נכסי הקרן'!$C$42</f>
        <v>4.1832507625669984E-4</v>
      </c>
    </row>
    <row r="289" spans="2:21" s="100" customFormat="1">
      <c r="B289" s="103" t="s">
        <v>1190</v>
      </c>
      <c r="C289" s="103" t="s">
        <v>1191</v>
      </c>
      <c r="D289" s="103" t="s">
        <v>123</v>
      </c>
      <c r="E289" s="103" t="s">
        <v>1144</v>
      </c>
      <c r="F289" s="103" t="s">
        <v>1192</v>
      </c>
      <c r="G289" s="103" t="s">
        <v>1156</v>
      </c>
      <c r="H289" s="103" t="s">
        <v>1193</v>
      </c>
      <c r="I289" s="103" t="s">
        <v>1147</v>
      </c>
      <c r="J289" s="103" t="s">
        <v>755</v>
      </c>
      <c r="K289" s="104">
        <v>5.28</v>
      </c>
      <c r="L289" s="103" t="s">
        <v>106</v>
      </c>
      <c r="M289" s="105">
        <v>4.3799999999999999E-2</v>
      </c>
      <c r="N289" s="105">
        <v>5.6500000000000002E-2</v>
      </c>
      <c r="O289" s="104">
        <v>370000</v>
      </c>
      <c r="P289" s="104">
        <v>94.182291675675671</v>
      </c>
      <c r="Q289" s="104">
        <v>0</v>
      </c>
      <c r="R289" s="104">
        <v>1226.2816923047999</v>
      </c>
      <c r="S289" s="105">
        <v>1E-4</v>
      </c>
      <c r="T289" s="105">
        <f t="shared" si="4"/>
        <v>1.5506940524373373E-3</v>
      </c>
      <c r="U289" s="105">
        <f>R289/'סכום נכסי הקרן'!$C$42</f>
        <v>4.2062102556959325E-4</v>
      </c>
    </row>
    <row r="290" spans="2:21" s="100" customFormat="1">
      <c r="B290" s="103" t="s">
        <v>1194</v>
      </c>
      <c r="C290" s="103" t="s">
        <v>1195</v>
      </c>
      <c r="D290" s="103" t="s">
        <v>123</v>
      </c>
      <c r="E290" s="103" t="s">
        <v>1144</v>
      </c>
      <c r="F290" s="103" t="s">
        <v>1196</v>
      </c>
      <c r="G290" s="103" t="s">
        <v>1197</v>
      </c>
      <c r="H290" s="103" t="s">
        <v>1193</v>
      </c>
      <c r="I290" s="103" t="s">
        <v>1147</v>
      </c>
      <c r="J290" s="103" t="s">
        <v>755</v>
      </c>
      <c r="K290" s="104">
        <v>6.33</v>
      </c>
      <c r="L290" s="103" t="s">
        <v>106</v>
      </c>
      <c r="M290" s="105">
        <v>4.2500000000000003E-2</v>
      </c>
      <c r="N290" s="105">
        <v>5.4100000000000002E-2</v>
      </c>
      <c r="O290" s="104">
        <v>370000</v>
      </c>
      <c r="P290" s="104">
        <v>93.975250000000003</v>
      </c>
      <c r="Q290" s="104">
        <v>0</v>
      </c>
      <c r="R290" s="104">
        <v>1223.5859475750001</v>
      </c>
      <c r="S290" s="105">
        <v>5.0000000000000001E-4</v>
      </c>
      <c r="T290" s="105">
        <f t="shared" si="4"/>
        <v>1.5472851494539345E-3</v>
      </c>
      <c r="U290" s="105">
        <f>R290/'סכום נכסי הקרן'!$C$42</f>
        <v>4.196963710468701E-4</v>
      </c>
    </row>
    <row r="291" spans="2:21" s="100" customFormat="1">
      <c r="B291" s="103" t="s">
        <v>1198</v>
      </c>
      <c r="C291" s="103" t="s">
        <v>1199</v>
      </c>
      <c r="D291" s="103" t="s">
        <v>123</v>
      </c>
      <c r="E291" s="103" t="s">
        <v>1144</v>
      </c>
      <c r="F291" s="103" t="s">
        <v>1200</v>
      </c>
      <c r="G291" s="103" t="s">
        <v>1201</v>
      </c>
      <c r="H291" s="103" t="s">
        <v>1193</v>
      </c>
      <c r="I291" s="103" t="s">
        <v>1147</v>
      </c>
      <c r="J291" s="103" t="s">
        <v>1185</v>
      </c>
      <c r="K291" s="104">
        <v>4.51</v>
      </c>
      <c r="L291" s="103" t="s">
        <v>106</v>
      </c>
      <c r="M291" s="105">
        <v>3.2500000000000001E-2</v>
      </c>
      <c r="N291" s="105">
        <v>5.2600000000000001E-2</v>
      </c>
      <c r="O291" s="104">
        <v>380000</v>
      </c>
      <c r="P291" s="104">
        <v>92.131249999999994</v>
      </c>
      <c r="Q291" s="104">
        <v>0</v>
      </c>
      <c r="R291" s="104">
        <v>1231.9975012499999</v>
      </c>
      <c r="S291" s="105">
        <v>1E-4</v>
      </c>
      <c r="T291" s="105">
        <f t="shared" si="4"/>
        <v>1.5579219764875862E-3</v>
      </c>
      <c r="U291" s="105">
        <f>R291/'סכום נכסי הקרן'!$C$42</f>
        <v>4.2258157789258453E-4</v>
      </c>
    </row>
    <row r="292" spans="2:21" s="100" customFormat="1">
      <c r="B292" s="103" t="s">
        <v>1202</v>
      </c>
      <c r="C292" s="103" t="s">
        <v>1203</v>
      </c>
      <c r="D292" s="103" t="s">
        <v>1204</v>
      </c>
      <c r="E292" s="103" t="s">
        <v>1144</v>
      </c>
      <c r="F292" s="103" t="s">
        <v>1205</v>
      </c>
      <c r="G292" s="103" t="s">
        <v>1206</v>
      </c>
      <c r="H292" s="103" t="s">
        <v>1207</v>
      </c>
      <c r="I292" s="103" t="s">
        <v>1147</v>
      </c>
      <c r="J292" s="103" t="s">
        <v>1208</v>
      </c>
      <c r="K292" s="104">
        <v>0.55000000000000004</v>
      </c>
      <c r="L292" s="103" t="s">
        <v>106</v>
      </c>
      <c r="M292" s="105">
        <v>5.2499999999999998E-2</v>
      </c>
      <c r="N292" s="105">
        <v>3.0825999999999998</v>
      </c>
      <c r="O292" s="104">
        <v>250000</v>
      </c>
      <c r="P292" s="104">
        <v>48.318750000000001</v>
      </c>
      <c r="Q292" s="104">
        <v>0</v>
      </c>
      <c r="R292" s="104">
        <v>425.08420312499999</v>
      </c>
      <c r="S292" s="105">
        <v>4.0000000000000002E-4</v>
      </c>
      <c r="T292" s="105">
        <f t="shared" si="4"/>
        <v>5.3754006906201151E-4</v>
      </c>
      <c r="U292" s="105">
        <f>R292/'סכום נכסי הקרן'!$C$42</f>
        <v>1.4580610196978223E-4</v>
      </c>
    </row>
    <row r="293" spans="2:21" s="100" customFormat="1">
      <c r="B293" s="103" t="s">
        <v>1209</v>
      </c>
      <c r="C293" s="103" t="s">
        <v>1210</v>
      </c>
      <c r="D293" s="103" t="s">
        <v>123</v>
      </c>
      <c r="E293" s="103" t="s">
        <v>1144</v>
      </c>
      <c r="F293" s="103" t="s">
        <v>1211</v>
      </c>
      <c r="G293" s="103" t="s">
        <v>1189</v>
      </c>
      <c r="H293" s="103" t="s">
        <v>1207</v>
      </c>
      <c r="I293" s="103" t="s">
        <v>1147</v>
      </c>
      <c r="J293" s="103" t="s">
        <v>1212</v>
      </c>
      <c r="K293" s="104">
        <v>7.22</v>
      </c>
      <c r="L293" s="103" t="s">
        <v>106</v>
      </c>
      <c r="M293" s="105">
        <v>2.4500000000000001E-2</v>
      </c>
      <c r="N293" s="105">
        <v>5.8799999999999998E-2</v>
      </c>
      <c r="O293" s="104">
        <v>108000</v>
      </c>
      <c r="P293" s="104">
        <v>79.473749999999995</v>
      </c>
      <c r="Q293" s="104">
        <v>0</v>
      </c>
      <c r="R293" s="104">
        <v>302.04157635000001</v>
      </c>
      <c r="S293" s="105">
        <v>0</v>
      </c>
      <c r="T293" s="105">
        <f t="shared" si="4"/>
        <v>3.819465616863549E-4</v>
      </c>
      <c r="U293" s="105">
        <f>R293/'סכום נכסי הקרן'!$C$42</f>
        <v>1.0360183831025976E-4</v>
      </c>
    </row>
    <row r="294" spans="2:21" s="100" customFormat="1">
      <c r="B294" s="103" t="s">
        <v>1213</v>
      </c>
      <c r="C294" s="103" t="s">
        <v>1214</v>
      </c>
      <c r="D294" s="103" t="s">
        <v>1215</v>
      </c>
      <c r="E294" s="103" t="s">
        <v>1144</v>
      </c>
      <c r="F294" s="103" t="s">
        <v>1216</v>
      </c>
      <c r="G294" s="103" t="s">
        <v>1206</v>
      </c>
      <c r="H294" s="103" t="s">
        <v>1207</v>
      </c>
      <c r="I294" s="103" t="s">
        <v>1147</v>
      </c>
      <c r="J294" s="103" t="s">
        <v>1217</v>
      </c>
      <c r="K294" s="104">
        <v>4.91</v>
      </c>
      <c r="L294" s="103" t="s">
        <v>110</v>
      </c>
      <c r="M294" s="105">
        <v>1.6299999999999999E-2</v>
      </c>
      <c r="N294" s="105">
        <v>8.4099999999999994E-2</v>
      </c>
      <c r="O294" s="104">
        <v>275000</v>
      </c>
      <c r="P294" s="104">
        <v>73.633027781818186</v>
      </c>
      <c r="Q294" s="104">
        <v>0</v>
      </c>
      <c r="R294" s="104">
        <v>759.94807147920005</v>
      </c>
      <c r="S294" s="105">
        <v>8.0000000000000004E-4</v>
      </c>
      <c r="T294" s="105">
        <f t="shared" si="4"/>
        <v>9.6099204774812027E-4</v>
      </c>
      <c r="U294" s="105">
        <f>R294/'סכום נכסי הקרן'!$C$42</f>
        <v>2.606661578747313E-4</v>
      </c>
    </row>
    <row r="295" spans="2:21" s="100" customFormat="1">
      <c r="B295" s="103" t="s">
        <v>1218</v>
      </c>
      <c r="C295" s="103" t="s">
        <v>1219</v>
      </c>
      <c r="D295" s="103" t="s">
        <v>123</v>
      </c>
      <c r="E295" s="103" t="s">
        <v>1144</v>
      </c>
      <c r="F295" s="103" t="s">
        <v>1220</v>
      </c>
      <c r="G295" s="103" t="s">
        <v>1151</v>
      </c>
      <c r="H295" s="103" t="s">
        <v>1207</v>
      </c>
      <c r="I295" s="103" t="s">
        <v>1147</v>
      </c>
      <c r="J295" s="103" t="s">
        <v>665</v>
      </c>
      <c r="K295" s="104">
        <v>6.47</v>
      </c>
      <c r="L295" s="103" t="s">
        <v>106</v>
      </c>
      <c r="M295" s="105">
        <v>4.4999999999999998E-2</v>
      </c>
      <c r="N295" s="105">
        <v>6.6799999999999998E-2</v>
      </c>
      <c r="O295" s="104">
        <v>85000</v>
      </c>
      <c r="P295" s="104">
        <v>88.414500000000004</v>
      </c>
      <c r="Q295" s="104">
        <v>0</v>
      </c>
      <c r="R295" s="104">
        <v>264.46103167500002</v>
      </c>
      <c r="S295" s="105">
        <v>2.9999999999999997E-4</v>
      </c>
      <c r="T295" s="105">
        <f t="shared" si="4"/>
        <v>3.3442409806272498E-4</v>
      </c>
      <c r="U295" s="105">
        <f>R295/'סכום נכסי הקרן'!$C$42</f>
        <v>9.0711515196202017E-5</v>
      </c>
    </row>
    <row r="296" spans="2:21" s="100" customFormat="1">
      <c r="B296" s="103" t="s">
        <v>1221</v>
      </c>
      <c r="C296" s="103" t="s">
        <v>1222</v>
      </c>
      <c r="D296" s="103" t="s">
        <v>123</v>
      </c>
      <c r="E296" s="103" t="s">
        <v>1144</v>
      </c>
      <c r="F296" s="103" t="s">
        <v>1223</v>
      </c>
      <c r="G296" s="103" t="s">
        <v>1168</v>
      </c>
      <c r="H296" s="103" t="s">
        <v>1224</v>
      </c>
      <c r="I296" s="103" t="s">
        <v>1170</v>
      </c>
      <c r="J296" s="103" t="s">
        <v>446</v>
      </c>
      <c r="K296" s="104">
        <v>7.62</v>
      </c>
      <c r="L296" s="103" t="s">
        <v>106</v>
      </c>
      <c r="M296" s="105">
        <v>3.15E-2</v>
      </c>
      <c r="N296" s="105">
        <v>6.4500000000000002E-2</v>
      </c>
      <c r="O296" s="104">
        <v>355000</v>
      </c>
      <c r="P296" s="104">
        <v>79.683750000000003</v>
      </c>
      <c r="Q296" s="104">
        <v>0</v>
      </c>
      <c r="R296" s="104">
        <v>995.44526268749996</v>
      </c>
      <c r="S296" s="105">
        <v>5.0000000000000001E-4</v>
      </c>
      <c r="T296" s="105">
        <f t="shared" si="4"/>
        <v>1.2587899322505339E-3</v>
      </c>
      <c r="U296" s="105">
        <f>R296/'סכום נכסי הקרן'!$C$42</f>
        <v>3.4144292450705328E-4</v>
      </c>
    </row>
    <row r="297" spans="2:21" s="100" customFormat="1">
      <c r="B297" s="103" t="s">
        <v>1225</v>
      </c>
      <c r="C297" s="103" t="s">
        <v>1226</v>
      </c>
      <c r="D297" s="103" t="s">
        <v>123</v>
      </c>
      <c r="E297" s="103" t="s">
        <v>1144</v>
      </c>
      <c r="F297" s="103" t="s">
        <v>1227</v>
      </c>
      <c r="G297" s="103" t="s">
        <v>1228</v>
      </c>
      <c r="H297" s="103" t="s">
        <v>1207</v>
      </c>
      <c r="I297" s="103" t="s">
        <v>346</v>
      </c>
      <c r="J297" s="103" t="s">
        <v>473</v>
      </c>
      <c r="K297" s="104">
        <v>5.23</v>
      </c>
      <c r="L297" s="103" t="s">
        <v>106</v>
      </c>
      <c r="M297" s="105">
        <v>3.1300000000000001E-2</v>
      </c>
      <c r="N297" s="105">
        <v>7.4200000000000002E-2</v>
      </c>
      <c r="O297" s="104">
        <v>560000</v>
      </c>
      <c r="P297" s="104">
        <v>81.298083339285711</v>
      </c>
      <c r="Q297" s="104">
        <v>0</v>
      </c>
      <c r="R297" s="104">
        <v>1602.0925495173001</v>
      </c>
      <c r="S297" s="105">
        <v>6.9999999999999999E-4</v>
      </c>
      <c r="T297" s="105">
        <f t="shared" si="4"/>
        <v>2.0259255304719542E-3</v>
      </c>
      <c r="U297" s="105">
        <f>R297/'סכום נכסי הקרן'!$C$42</f>
        <v>5.4952611252706823E-4</v>
      </c>
    </row>
    <row r="298" spans="2:21" s="100" customFormat="1">
      <c r="B298" s="103" t="s">
        <v>1229</v>
      </c>
      <c r="C298" s="103" t="s">
        <v>1230</v>
      </c>
      <c r="D298" s="103" t="s">
        <v>123</v>
      </c>
      <c r="E298" s="103" t="s">
        <v>1144</v>
      </c>
      <c r="F298" s="103" t="s">
        <v>1231</v>
      </c>
      <c r="G298" s="103" t="s">
        <v>1184</v>
      </c>
      <c r="H298" s="103" t="s">
        <v>1207</v>
      </c>
      <c r="I298" s="103" t="s">
        <v>1147</v>
      </c>
      <c r="J298" s="103" t="s">
        <v>1180</v>
      </c>
      <c r="K298" s="104">
        <v>6.31</v>
      </c>
      <c r="L298" s="103" t="s">
        <v>106</v>
      </c>
      <c r="M298" s="105">
        <v>3.7499999999999999E-2</v>
      </c>
      <c r="N298" s="105">
        <v>5.2999999999999999E-2</v>
      </c>
      <c r="O298" s="104">
        <v>380000</v>
      </c>
      <c r="P298" s="104">
        <v>92.067083342105263</v>
      </c>
      <c r="Q298" s="104">
        <v>0</v>
      </c>
      <c r="R298" s="104">
        <v>1231.1394518673001</v>
      </c>
      <c r="S298" s="105">
        <v>5.0000000000000001E-4</v>
      </c>
      <c r="T298" s="105">
        <f t="shared" si="4"/>
        <v>1.5568369304636588E-3</v>
      </c>
      <c r="U298" s="105">
        <f>R298/'סכום נכסי הקרן'!$C$42</f>
        <v>4.222872624725588E-4</v>
      </c>
    </row>
    <row r="299" spans="2:21" s="100" customFormat="1">
      <c r="B299" s="103" t="s">
        <v>1232</v>
      </c>
      <c r="C299" s="103" t="s">
        <v>1233</v>
      </c>
      <c r="D299" s="103" t="s">
        <v>123</v>
      </c>
      <c r="E299" s="103" t="s">
        <v>1144</v>
      </c>
      <c r="F299" s="103" t="s">
        <v>1234</v>
      </c>
      <c r="G299" s="103" t="s">
        <v>1163</v>
      </c>
      <c r="H299" s="103" t="s">
        <v>1207</v>
      </c>
      <c r="I299" s="103" t="s">
        <v>1147</v>
      </c>
      <c r="J299" s="103" t="s">
        <v>1180</v>
      </c>
      <c r="K299" s="104">
        <v>5.56</v>
      </c>
      <c r="L299" s="103" t="s">
        <v>106</v>
      </c>
      <c r="M299" s="105">
        <v>4.5999999999999999E-2</v>
      </c>
      <c r="N299" s="105">
        <v>5.6000000000000001E-2</v>
      </c>
      <c r="O299" s="104">
        <v>380000</v>
      </c>
      <c r="P299" s="104">
        <v>95.55277778947368</v>
      </c>
      <c r="Q299" s="104">
        <v>0</v>
      </c>
      <c r="R299" s="104">
        <v>1277.7508551563999</v>
      </c>
      <c r="S299" s="105">
        <v>5.0000000000000001E-4</v>
      </c>
      <c r="T299" s="105">
        <f t="shared" si="4"/>
        <v>1.6157793629485756E-3</v>
      </c>
      <c r="U299" s="105">
        <f>R299/'סכום נכסי הקרן'!$C$42</f>
        <v>4.382752172611931E-4</v>
      </c>
    </row>
    <row r="300" spans="2:21" s="100" customFormat="1">
      <c r="B300" s="103" t="s">
        <v>1235</v>
      </c>
      <c r="C300" s="103" t="s">
        <v>1236</v>
      </c>
      <c r="D300" s="103" t="s">
        <v>123</v>
      </c>
      <c r="E300" s="103" t="s">
        <v>1144</v>
      </c>
      <c r="F300" s="103" t="s">
        <v>1237</v>
      </c>
      <c r="G300" s="103" t="s">
        <v>1156</v>
      </c>
      <c r="H300" s="103" t="s">
        <v>1207</v>
      </c>
      <c r="I300" s="103" t="s">
        <v>1147</v>
      </c>
      <c r="J300" s="103" t="s">
        <v>1238</v>
      </c>
      <c r="K300" s="104">
        <v>4.26</v>
      </c>
      <c r="L300" s="103" t="s">
        <v>106</v>
      </c>
      <c r="M300" s="105">
        <v>2.3E-2</v>
      </c>
      <c r="N300" s="105">
        <v>6.1800000000000001E-2</v>
      </c>
      <c r="O300" s="104">
        <v>350000</v>
      </c>
      <c r="P300" s="104">
        <v>85.410111114285712</v>
      </c>
      <c r="Q300" s="104">
        <v>0</v>
      </c>
      <c r="R300" s="104">
        <v>1051.9536335391001</v>
      </c>
      <c r="S300" s="105">
        <v>5.0000000000000001E-4</v>
      </c>
      <c r="T300" s="105">
        <f t="shared" si="4"/>
        <v>1.330247571341438E-3</v>
      </c>
      <c r="U300" s="105">
        <f>R300/'סכום נכסי הקרן'!$C$42</f>
        <v>3.6082559086342189E-4</v>
      </c>
    </row>
    <row r="301" spans="2:21" s="100" customFormat="1">
      <c r="B301" s="103" t="s">
        <v>1239</v>
      </c>
      <c r="C301" s="103" t="s">
        <v>1240</v>
      </c>
      <c r="D301" s="103" t="s">
        <v>123</v>
      </c>
      <c r="E301" s="103" t="s">
        <v>1144</v>
      </c>
      <c r="F301" s="103" t="s">
        <v>1241</v>
      </c>
      <c r="G301" s="103" t="s">
        <v>1242</v>
      </c>
      <c r="H301" s="103" t="s">
        <v>1243</v>
      </c>
      <c r="I301" s="103" t="s">
        <v>1170</v>
      </c>
      <c r="J301" s="103" t="s">
        <v>1244</v>
      </c>
      <c r="K301" s="104">
        <v>4.3600000000000003</v>
      </c>
      <c r="L301" s="103" t="s">
        <v>110</v>
      </c>
      <c r="M301" s="105">
        <v>2.63E-2</v>
      </c>
      <c r="N301" s="105">
        <v>0.1202</v>
      </c>
      <c r="O301" s="104">
        <v>440000</v>
      </c>
      <c r="P301" s="104">
        <v>68.586541659090912</v>
      </c>
      <c r="Q301" s="104">
        <v>0</v>
      </c>
      <c r="R301" s="104">
        <v>1132.5832797249</v>
      </c>
      <c r="S301" s="105">
        <v>1.5E-3</v>
      </c>
      <c r="T301" s="105">
        <f t="shared" si="4"/>
        <v>1.4322077600770692E-3</v>
      </c>
      <c r="U301" s="105">
        <f>R301/'סכום נכסי הקרן'!$C$42</f>
        <v>3.8848198064955834E-4</v>
      </c>
    </row>
    <row r="302" spans="2:21" s="100" customFormat="1">
      <c r="B302" s="103" t="s">
        <v>1245</v>
      </c>
      <c r="C302" s="103" t="s">
        <v>1246</v>
      </c>
      <c r="D302" s="103" t="s">
        <v>123</v>
      </c>
      <c r="E302" s="103" t="s">
        <v>1144</v>
      </c>
      <c r="F302" s="103" t="s">
        <v>1247</v>
      </c>
      <c r="G302" s="103" t="s">
        <v>1151</v>
      </c>
      <c r="H302" s="103" t="s">
        <v>1152</v>
      </c>
      <c r="I302" s="103" t="s">
        <v>1147</v>
      </c>
      <c r="J302" s="103" t="s">
        <v>1248</v>
      </c>
      <c r="K302" s="104">
        <v>1.21</v>
      </c>
      <c r="L302" s="103" t="s">
        <v>106</v>
      </c>
      <c r="M302" s="105">
        <v>4.4999999999999998E-2</v>
      </c>
      <c r="N302" s="105">
        <v>7.9100000000000004E-2</v>
      </c>
      <c r="O302" s="104">
        <v>90000</v>
      </c>
      <c r="P302" s="104">
        <v>97.322999999999993</v>
      </c>
      <c r="Q302" s="104">
        <v>0</v>
      </c>
      <c r="R302" s="104">
        <v>308.23167330000001</v>
      </c>
      <c r="S302" s="105">
        <v>1E-4</v>
      </c>
      <c r="T302" s="105">
        <f t="shared" si="4"/>
        <v>3.8977424645455383E-4</v>
      </c>
      <c r="U302" s="105">
        <f>R302/'סכום נכסי הקרן'!$C$42</f>
        <v>1.0572507389619645E-4</v>
      </c>
    </row>
    <row r="303" spans="2:21" s="100" customFormat="1">
      <c r="B303" s="103" t="s">
        <v>1249</v>
      </c>
      <c r="C303" s="103" t="s">
        <v>1250</v>
      </c>
      <c r="D303" s="103" t="s">
        <v>123</v>
      </c>
      <c r="E303" s="103" t="s">
        <v>1144</v>
      </c>
      <c r="F303" s="103" t="s">
        <v>1251</v>
      </c>
      <c r="G303" s="103" t="s">
        <v>1156</v>
      </c>
      <c r="H303" s="103" t="s">
        <v>1152</v>
      </c>
      <c r="I303" s="103" t="s">
        <v>1147</v>
      </c>
      <c r="J303" s="103" t="s">
        <v>723</v>
      </c>
      <c r="K303" s="104">
        <v>2.98</v>
      </c>
      <c r="L303" s="103" t="s">
        <v>106</v>
      </c>
      <c r="M303" s="105">
        <v>4.3799999999999999E-2</v>
      </c>
      <c r="N303" s="105">
        <v>6.6900000000000001E-2</v>
      </c>
      <c r="O303" s="104">
        <v>360000</v>
      </c>
      <c r="P303" s="104">
        <v>95.00204166666667</v>
      </c>
      <c r="Q303" s="104">
        <v>0</v>
      </c>
      <c r="R303" s="104">
        <v>1203.52386465</v>
      </c>
      <c r="S303" s="105">
        <v>5.0000000000000001E-4</v>
      </c>
      <c r="T303" s="105">
        <f t="shared" si="4"/>
        <v>1.5219156500423999E-3</v>
      </c>
      <c r="U303" s="105">
        <f>R303/'סכום נכסי הקרן'!$C$42</f>
        <v>4.1281497181541331E-4</v>
      </c>
    </row>
    <row r="304" spans="2:21" s="100" customFormat="1">
      <c r="B304" s="103" t="s">
        <v>1252</v>
      </c>
      <c r="C304" s="103" t="s">
        <v>1253</v>
      </c>
      <c r="D304" s="103" t="s">
        <v>123</v>
      </c>
      <c r="E304" s="103" t="s">
        <v>1144</v>
      </c>
      <c r="F304" s="103" t="s">
        <v>1254</v>
      </c>
      <c r="G304" s="103" t="s">
        <v>1255</v>
      </c>
      <c r="H304" s="103" t="s">
        <v>1256</v>
      </c>
      <c r="I304" s="103" t="s">
        <v>1170</v>
      </c>
      <c r="J304" s="103" t="s">
        <v>1257</v>
      </c>
      <c r="K304" s="104">
        <v>7.22</v>
      </c>
      <c r="L304" s="103" t="s">
        <v>106</v>
      </c>
      <c r="M304" s="105">
        <v>4.4999999999999998E-2</v>
      </c>
      <c r="N304" s="105">
        <v>7.6899999999999996E-2</v>
      </c>
      <c r="O304" s="104">
        <v>455000</v>
      </c>
      <c r="P304" s="104">
        <v>81.802499999999995</v>
      </c>
      <c r="Q304" s="104">
        <v>0</v>
      </c>
      <c r="R304" s="104">
        <v>1309.776638625</v>
      </c>
      <c r="S304" s="105">
        <v>1.2999999999999999E-3</v>
      </c>
      <c r="T304" s="105">
        <f t="shared" si="4"/>
        <v>1.6562775553794387E-3</v>
      </c>
      <c r="U304" s="105">
        <f>R304/'סכום נכסי הקרן'!$C$42</f>
        <v>4.4926022826785182E-4</v>
      </c>
    </row>
    <row r="305" spans="2:21" s="100" customFormat="1">
      <c r="B305" s="103" t="s">
        <v>1258</v>
      </c>
      <c r="C305" s="103" t="s">
        <v>1259</v>
      </c>
      <c r="D305" s="103" t="s">
        <v>123</v>
      </c>
      <c r="E305" s="103" t="s">
        <v>1144</v>
      </c>
      <c r="F305" s="103" t="s">
        <v>1260</v>
      </c>
      <c r="G305" s="103" t="s">
        <v>1151</v>
      </c>
      <c r="H305" s="103" t="s">
        <v>1261</v>
      </c>
      <c r="I305" s="103" t="s">
        <v>1147</v>
      </c>
      <c r="J305" s="103" t="s">
        <v>1262</v>
      </c>
      <c r="K305" s="104">
        <v>3.78</v>
      </c>
      <c r="L305" s="103" t="s">
        <v>106</v>
      </c>
      <c r="M305" s="105">
        <v>6.5000000000000002E-2</v>
      </c>
      <c r="N305" s="105">
        <v>8.8700000000000001E-2</v>
      </c>
      <c r="O305" s="104">
        <v>460000</v>
      </c>
      <c r="P305" s="104">
        <v>93.331333326086963</v>
      </c>
      <c r="Q305" s="104">
        <v>0</v>
      </c>
      <c r="R305" s="104">
        <v>1510.7916250827</v>
      </c>
      <c r="S305" s="105">
        <v>1E-3</v>
      </c>
      <c r="T305" s="105">
        <f t="shared" si="4"/>
        <v>1.9104709808434217E-3</v>
      </c>
      <c r="U305" s="105">
        <f>R305/'סכום נכסי הקרן'!$C$42</f>
        <v>5.1820941856342052E-4</v>
      </c>
    </row>
    <row r="306" spans="2:21" s="100" customFormat="1">
      <c r="B306" s="103" t="s">
        <v>1263</v>
      </c>
      <c r="C306" s="103" t="s">
        <v>1264</v>
      </c>
      <c r="D306" s="103" t="s">
        <v>123</v>
      </c>
      <c r="E306" s="103" t="s">
        <v>1144</v>
      </c>
      <c r="F306" s="103" t="s">
        <v>1265</v>
      </c>
      <c r="G306" s="103" t="s">
        <v>1151</v>
      </c>
      <c r="H306" s="103" t="s">
        <v>1266</v>
      </c>
      <c r="I306" s="103" t="s">
        <v>1170</v>
      </c>
      <c r="J306" s="103" t="s">
        <v>1083</v>
      </c>
      <c r="K306" s="104">
        <v>2.98</v>
      </c>
      <c r="L306" s="103" t="s">
        <v>106</v>
      </c>
      <c r="M306" s="105">
        <v>0.09</v>
      </c>
      <c r="N306" s="105">
        <v>9.8199999999999996E-2</v>
      </c>
      <c r="O306" s="104">
        <v>310000</v>
      </c>
      <c r="P306" s="104">
        <v>102.386</v>
      </c>
      <c r="Q306" s="104">
        <v>0</v>
      </c>
      <c r="R306" s="104">
        <v>1116.9186354000001</v>
      </c>
      <c r="S306" s="105">
        <v>5.0000000000000001E-4</v>
      </c>
      <c r="T306" s="105">
        <f t="shared" si="4"/>
        <v>1.4123990399921161E-3</v>
      </c>
      <c r="U306" s="105">
        <f>R306/'סכום נכסי הקרן'!$C$42</f>
        <v>3.8310892582661752E-4</v>
      </c>
    </row>
    <row r="307" spans="2:21" s="100" customFormat="1">
      <c r="B307" s="103" t="s">
        <v>228</v>
      </c>
    </row>
    <row r="308" spans="2:21" s="100" customFormat="1">
      <c r="B308" s="103" t="s">
        <v>353</v>
      </c>
    </row>
    <row r="309" spans="2:21" s="100" customFormat="1">
      <c r="B309" s="103" t="s">
        <v>354</v>
      </c>
    </row>
    <row r="310" spans="2:21" s="100" customFormat="1">
      <c r="B310" s="103" t="s">
        <v>355</v>
      </c>
    </row>
    <row r="311" spans="2:21" s="100" customFormat="1">
      <c r="B311" s="103" t="s">
        <v>356</v>
      </c>
    </row>
    <row r="312" spans="2:21" s="100" customFormat="1">
      <c r="B312" s="107"/>
    </row>
    <row r="313" spans="2:21" s="100" customFormat="1">
      <c r="B313" s="107"/>
    </row>
    <row r="314" spans="2:21" s="100" customFormat="1">
      <c r="B314" s="107"/>
      <c r="R314" s="108"/>
    </row>
    <row r="315" spans="2:21" s="100" customFormat="1">
      <c r="B315" s="107"/>
    </row>
    <row r="316" spans="2:21" s="100" customFormat="1">
      <c r="B316" s="107"/>
    </row>
    <row r="317" spans="2:21" s="100" customFormat="1">
      <c r="B317" s="107"/>
    </row>
    <row r="318" spans="2:21" s="100" customFormat="1">
      <c r="B318" s="107"/>
    </row>
    <row r="319" spans="2:21" s="100" customFormat="1">
      <c r="B319" s="107"/>
    </row>
    <row r="320" spans="2:21" s="100" customFormat="1">
      <c r="B320" s="107"/>
    </row>
    <row r="321" spans="2:6" s="100" customFormat="1">
      <c r="B321" s="107"/>
    </row>
    <row r="322" spans="2:6" s="100" customFormat="1">
      <c r="B322" s="107"/>
    </row>
    <row r="323" spans="2:6" s="100" customFormat="1">
      <c r="B323" s="107"/>
    </row>
    <row r="324" spans="2:6" s="100" customFormat="1">
      <c r="B324" s="107"/>
    </row>
    <row r="325" spans="2:6" s="100" customFormat="1">
      <c r="B325" s="107"/>
    </row>
    <row r="326" spans="2:6" s="100" customFormat="1">
      <c r="B326" s="107"/>
    </row>
    <row r="327" spans="2:6" s="100" customFormat="1">
      <c r="B327" s="107"/>
    </row>
    <row r="328" spans="2:6" s="100" customFormat="1">
      <c r="B328" s="107"/>
    </row>
    <row r="329" spans="2:6" s="100" customFormat="1">
      <c r="B329" s="107"/>
    </row>
    <row r="330" spans="2:6" s="100" customFormat="1">
      <c r="B330" s="107"/>
    </row>
    <row r="331" spans="2:6" s="100" customFormat="1">
      <c r="B331" s="107"/>
    </row>
    <row r="332" spans="2:6" s="100" customFormat="1">
      <c r="B332" s="107"/>
    </row>
    <row r="333" spans="2:6">
      <c r="C333" s="16"/>
      <c r="D333" s="16"/>
      <c r="E333" s="16"/>
      <c r="F333" s="16"/>
    </row>
    <row r="334" spans="2:6">
      <c r="C334" s="16"/>
      <c r="D334" s="16"/>
      <c r="E334" s="16"/>
      <c r="F334" s="16"/>
    </row>
    <row r="335" spans="2:6">
      <c r="C335" s="16"/>
      <c r="D335" s="16"/>
      <c r="E335" s="16"/>
      <c r="F335" s="16"/>
    </row>
    <row r="336" spans="2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B764" s="16"/>
      <c r="C764" s="16"/>
      <c r="D764" s="16"/>
      <c r="E764" s="16"/>
      <c r="F764" s="16"/>
    </row>
    <row r="765" spans="2:6">
      <c r="B765" s="16"/>
      <c r="C765" s="16"/>
      <c r="D765" s="16"/>
      <c r="E765" s="16"/>
      <c r="F765" s="16"/>
    </row>
    <row r="766" spans="2:6">
      <c r="B766" s="19"/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</sheetData>
  <autoFilter ref="B11:BN311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6">
      <formula1>$BN$7:$BN$11</formula1>
    </dataValidation>
    <dataValidation type="list" allowBlank="1" showInputMessage="1" showErrorMessage="1" sqref="E12:E790">
      <formula1>$BI$7:$BI$11</formula1>
    </dataValidation>
    <dataValidation type="list" allowBlank="1" showInputMessage="1" showErrorMessage="1" sqref="I12:I796">
      <formula1>$BM$7:$BM$10</formula1>
    </dataValidation>
    <dataValidation type="list" allowBlank="1" showInputMessage="1" showErrorMessage="1" sqref="G12:G796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topLeftCell="A2" workbookViewId="0">
      <selection activeCell="A12" sqref="A12:XFD1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I12+I147</f>
        <v>27980170.789999999</v>
      </c>
      <c r="J11" s="7"/>
      <c r="K11" s="75">
        <v>182.23899</v>
      </c>
      <c r="L11" s="75">
        <v>550068.04663711076</v>
      </c>
      <c r="M11" s="7"/>
      <c r="N11" s="76">
        <f>L11/$L$11</f>
        <v>1</v>
      </c>
      <c r="O11" s="76">
        <f>L11/'סכום נכסי הקרן'!$C$42</f>
        <v>0.18867621310948829</v>
      </c>
      <c r="BF11" s="16"/>
      <c r="BG11" s="19"/>
      <c r="BH11" s="16"/>
      <c r="BJ11" s="16"/>
    </row>
    <row r="12" spans="2:62" s="100" customFormat="1">
      <c r="B12" s="99" t="s">
        <v>201</v>
      </c>
      <c r="C12" s="107"/>
      <c r="D12" s="107"/>
      <c r="I12" s="101">
        <f>I13+I39+I93+I145</f>
        <v>27583432.140000001</v>
      </c>
      <c r="K12" s="101">
        <v>166.06674000000001</v>
      </c>
      <c r="L12" s="101">
        <v>529790.6995686891</v>
      </c>
      <c r="N12" s="102">
        <f t="shared" ref="N12:N75" si="0">L12/$L$11</f>
        <v>0.96313665701472939</v>
      </c>
      <c r="O12" s="102">
        <f>L12/'סכום נכסי הקרן'!$C$42</f>
        <v>0.18172097715247121</v>
      </c>
    </row>
    <row r="13" spans="2:62" s="100" customFormat="1">
      <c r="B13" s="99" t="s">
        <v>1267</v>
      </c>
      <c r="C13" s="107"/>
      <c r="D13" s="107"/>
      <c r="I13" s="101">
        <v>7640032.9199999999</v>
      </c>
      <c r="K13" s="101">
        <v>15.832190000000001</v>
      </c>
      <c r="L13" s="101">
        <v>283779.96924930002</v>
      </c>
      <c r="N13" s="102">
        <f t="shared" si="0"/>
        <v>0.51589975273825439</v>
      </c>
      <c r="O13" s="102">
        <f>L13/'סכום נכסי הקרן'!$C$42</f>
        <v>9.7338011690775189E-2</v>
      </c>
    </row>
    <row r="14" spans="2:62" s="100" customFormat="1">
      <c r="B14" s="103" t="s">
        <v>1268</v>
      </c>
      <c r="C14" s="103" t="s">
        <v>1269</v>
      </c>
      <c r="D14" s="103" t="s">
        <v>100</v>
      </c>
      <c r="E14" s="103" t="s">
        <v>123</v>
      </c>
      <c r="F14" s="103" t="s">
        <v>1270</v>
      </c>
      <c r="G14" s="103" t="s">
        <v>457</v>
      </c>
      <c r="H14" s="103" t="s">
        <v>102</v>
      </c>
      <c r="I14" s="104">
        <v>199372.2</v>
      </c>
      <c r="J14" s="104">
        <v>3920</v>
      </c>
      <c r="K14" s="104">
        <v>0</v>
      </c>
      <c r="L14" s="104">
        <v>7815.3902399999997</v>
      </c>
      <c r="M14" s="105">
        <v>8.9999999999999998E-4</v>
      </c>
      <c r="N14" s="105">
        <f t="shared" si="0"/>
        <v>1.4208042600874698E-2</v>
      </c>
      <c r="O14" s="105">
        <f>L14/'סכום נכסי הקרן'!$C$42</f>
        <v>2.6807196736313228E-3</v>
      </c>
    </row>
    <row r="15" spans="2:62" s="100" customFormat="1">
      <c r="B15" s="103" t="s">
        <v>1271</v>
      </c>
      <c r="C15" s="103" t="s">
        <v>1272</v>
      </c>
      <c r="D15" s="103" t="s">
        <v>100</v>
      </c>
      <c r="E15" s="103" t="s">
        <v>123</v>
      </c>
      <c r="F15" s="103" t="s">
        <v>1273</v>
      </c>
      <c r="G15" s="103" t="s">
        <v>715</v>
      </c>
      <c r="H15" s="103" t="s">
        <v>102</v>
      </c>
      <c r="I15" s="104">
        <v>39457</v>
      </c>
      <c r="J15" s="104">
        <v>30960</v>
      </c>
      <c r="K15" s="104">
        <v>0</v>
      </c>
      <c r="L15" s="104">
        <v>12215.887199999999</v>
      </c>
      <c r="M15" s="105">
        <v>6.9999999999999999E-4</v>
      </c>
      <c r="N15" s="105">
        <f t="shared" si="0"/>
        <v>2.2207956405908134E-2</v>
      </c>
      <c r="O15" s="105">
        <f>L15/'סכום נכסי הקרן'!$C$42</f>
        <v>4.1901131155673487E-3</v>
      </c>
    </row>
    <row r="16" spans="2:62" s="100" customFormat="1">
      <c r="B16" s="103" t="s">
        <v>1274</v>
      </c>
      <c r="C16" s="103" t="s">
        <v>1275</v>
      </c>
      <c r="D16" s="103" t="s">
        <v>100</v>
      </c>
      <c r="E16" s="103" t="s">
        <v>123</v>
      </c>
      <c r="F16" s="103" t="s">
        <v>1276</v>
      </c>
      <c r="G16" s="103" t="s">
        <v>866</v>
      </c>
      <c r="H16" s="103" t="s">
        <v>102</v>
      </c>
      <c r="I16" s="104">
        <v>293878.81</v>
      </c>
      <c r="J16" s="104">
        <v>3750</v>
      </c>
      <c r="K16" s="104">
        <v>0</v>
      </c>
      <c r="L16" s="104">
        <v>11020.455375</v>
      </c>
      <c r="M16" s="105">
        <v>1.1000000000000001E-3</v>
      </c>
      <c r="N16" s="105">
        <f t="shared" si="0"/>
        <v>2.0034712873024565E-2</v>
      </c>
      <c r="O16" s="105">
        <f>L16/'סכום נכסי הקרן'!$C$42</f>
        <v>3.780073755618191E-3</v>
      </c>
    </row>
    <row r="17" spans="2:15" s="100" customFormat="1">
      <c r="B17" s="103" t="s">
        <v>1277</v>
      </c>
      <c r="C17" s="103" t="s">
        <v>1278</v>
      </c>
      <c r="D17" s="103" t="s">
        <v>100</v>
      </c>
      <c r="E17" s="103" t="s">
        <v>123</v>
      </c>
      <c r="F17" s="103" t="s">
        <v>1279</v>
      </c>
      <c r="G17" s="103" t="s">
        <v>866</v>
      </c>
      <c r="H17" s="103" t="s">
        <v>102</v>
      </c>
      <c r="I17" s="104">
        <v>322933</v>
      </c>
      <c r="J17" s="104">
        <v>3101</v>
      </c>
      <c r="K17" s="104">
        <v>0</v>
      </c>
      <c r="L17" s="104">
        <v>10014.152330000001</v>
      </c>
      <c r="M17" s="105">
        <v>1.4E-3</v>
      </c>
      <c r="N17" s="105">
        <f t="shared" si="0"/>
        <v>1.8205297310437133E-2</v>
      </c>
      <c r="O17" s="105">
        <f>L17/'סכום נכסי הקרן'!$C$42</f>
        <v>3.4349065550656308E-3</v>
      </c>
    </row>
    <row r="18" spans="2:15" s="100" customFormat="1">
      <c r="B18" s="103" t="s">
        <v>1280</v>
      </c>
      <c r="C18" s="103" t="s">
        <v>1281</v>
      </c>
      <c r="D18" s="103" t="s">
        <v>100</v>
      </c>
      <c r="E18" s="103" t="s">
        <v>123</v>
      </c>
      <c r="F18" s="103" t="s">
        <v>816</v>
      </c>
      <c r="G18" s="103" t="s">
        <v>812</v>
      </c>
      <c r="H18" s="103" t="s">
        <v>102</v>
      </c>
      <c r="I18" s="104">
        <v>8965</v>
      </c>
      <c r="J18" s="104">
        <v>57240</v>
      </c>
      <c r="K18" s="104">
        <v>15.832190000000001</v>
      </c>
      <c r="L18" s="104">
        <v>5147.3981899999999</v>
      </c>
      <c r="M18" s="105">
        <v>2.0000000000000001E-4</v>
      </c>
      <c r="N18" s="105">
        <f t="shared" si="0"/>
        <v>9.3577480485715729E-3</v>
      </c>
      <c r="O18" s="105">
        <f>L18/'סכום נכסי הקרן'!$C$42</f>
        <v>1.7655844650371882E-3</v>
      </c>
    </row>
    <row r="19" spans="2:15" s="100" customFormat="1">
      <c r="B19" s="103" t="s">
        <v>1282</v>
      </c>
      <c r="C19" s="103" t="s">
        <v>1283</v>
      </c>
      <c r="D19" s="103" t="s">
        <v>100</v>
      </c>
      <c r="E19" s="103" t="s">
        <v>123</v>
      </c>
      <c r="F19" s="103" t="s">
        <v>676</v>
      </c>
      <c r="G19" s="103" t="s">
        <v>672</v>
      </c>
      <c r="H19" s="103" t="s">
        <v>102</v>
      </c>
      <c r="I19" s="104">
        <v>170600.3</v>
      </c>
      <c r="J19" s="104">
        <v>985</v>
      </c>
      <c r="K19" s="104">
        <v>0</v>
      </c>
      <c r="L19" s="104">
        <v>1680.412955</v>
      </c>
      <c r="M19" s="105">
        <v>4.0000000000000002E-4</v>
      </c>
      <c r="N19" s="105">
        <f t="shared" si="0"/>
        <v>3.0549183237843971E-3</v>
      </c>
      <c r="O19" s="105">
        <f>L19/'סכום נכסי הקרן'!$C$42</f>
        <v>5.7639042069042561E-4</v>
      </c>
    </row>
    <row r="20" spans="2:15" s="100" customFormat="1">
      <c r="B20" s="103" t="s">
        <v>1284</v>
      </c>
      <c r="C20" s="103" t="s">
        <v>1285</v>
      </c>
      <c r="D20" s="103" t="s">
        <v>100</v>
      </c>
      <c r="E20" s="103" t="s">
        <v>123</v>
      </c>
      <c r="F20" s="103" t="s">
        <v>1286</v>
      </c>
      <c r="G20" s="103" t="s">
        <v>368</v>
      </c>
      <c r="H20" s="103" t="s">
        <v>102</v>
      </c>
      <c r="I20" s="104">
        <v>755733</v>
      </c>
      <c r="J20" s="104">
        <v>1848</v>
      </c>
      <c r="K20" s="104">
        <v>0</v>
      </c>
      <c r="L20" s="104">
        <v>13965.94584</v>
      </c>
      <c r="M20" s="105">
        <v>5.9999999999999995E-4</v>
      </c>
      <c r="N20" s="105">
        <f t="shared" si="0"/>
        <v>2.5389487583185454E-2</v>
      </c>
      <c r="O20" s="105">
        <f>L20/'סכום נכסי הקרן'!$C$42</f>
        <v>4.7903923699858051E-3</v>
      </c>
    </row>
    <row r="21" spans="2:15" s="100" customFormat="1">
      <c r="B21" s="103" t="s">
        <v>1287</v>
      </c>
      <c r="C21" s="103" t="s">
        <v>1288</v>
      </c>
      <c r="D21" s="103" t="s">
        <v>100</v>
      </c>
      <c r="E21" s="103" t="s">
        <v>123</v>
      </c>
      <c r="F21" s="103" t="s">
        <v>379</v>
      </c>
      <c r="G21" s="103" t="s">
        <v>368</v>
      </c>
      <c r="H21" s="103" t="s">
        <v>102</v>
      </c>
      <c r="I21" s="104">
        <v>945340.48</v>
      </c>
      <c r="J21" s="104">
        <v>2931</v>
      </c>
      <c r="K21" s="104">
        <v>0</v>
      </c>
      <c r="L21" s="104">
        <v>27707.929468800001</v>
      </c>
      <c r="M21" s="105">
        <v>5.9999999999999995E-4</v>
      </c>
      <c r="N21" s="105">
        <f t="shared" si="0"/>
        <v>5.0371821519528098E-2</v>
      </c>
      <c r="O21" s="105">
        <f>L21/'סכום נכסי הקרן'!$C$42</f>
        <v>9.5039645317315912E-3</v>
      </c>
    </row>
    <row r="22" spans="2:15" s="100" customFormat="1">
      <c r="B22" s="103" t="s">
        <v>1289</v>
      </c>
      <c r="C22" s="103" t="s">
        <v>1290</v>
      </c>
      <c r="D22" s="103" t="s">
        <v>100</v>
      </c>
      <c r="E22" s="103" t="s">
        <v>123</v>
      </c>
      <c r="F22" s="103" t="s">
        <v>1291</v>
      </c>
      <c r="G22" s="103" t="s">
        <v>368</v>
      </c>
      <c r="H22" s="103" t="s">
        <v>102</v>
      </c>
      <c r="I22" s="104">
        <v>148728.43</v>
      </c>
      <c r="J22" s="104">
        <v>11390</v>
      </c>
      <c r="K22" s="104">
        <v>0</v>
      </c>
      <c r="L22" s="104">
        <v>16940.168177</v>
      </c>
      <c r="M22" s="105">
        <v>5.9999999999999995E-4</v>
      </c>
      <c r="N22" s="105">
        <f t="shared" si="0"/>
        <v>3.0796495598254075E-2</v>
      </c>
      <c r="O22" s="105">
        <f>L22/'סכום נכסי הקרן'!$C$42</f>
        <v>5.8105661665216043E-3</v>
      </c>
    </row>
    <row r="23" spans="2:15" s="100" customFormat="1">
      <c r="B23" s="103" t="s">
        <v>1292</v>
      </c>
      <c r="C23" s="103" t="s">
        <v>1293</v>
      </c>
      <c r="D23" s="103" t="s">
        <v>100</v>
      </c>
      <c r="E23" s="103" t="s">
        <v>123</v>
      </c>
      <c r="F23" s="103" t="s">
        <v>440</v>
      </c>
      <c r="G23" s="103" t="s">
        <v>368</v>
      </c>
      <c r="H23" s="103" t="s">
        <v>102</v>
      </c>
      <c r="I23" s="104">
        <v>1012607.63</v>
      </c>
      <c r="J23" s="104">
        <v>3172</v>
      </c>
      <c r="K23" s="104">
        <v>0</v>
      </c>
      <c r="L23" s="104">
        <v>32119.914023599998</v>
      </c>
      <c r="M23" s="105">
        <v>8.0000000000000004E-4</v>
      </c>
      <c r="N23" s="105">
        <f t="shared" si="0"/>
        <v>5.839261927677477E-2</v>
      </c>
      <c r="O23" s="105">
        <f>L23/'סכום נכסי הקרן'!$C$42</f>
        <v>1.101729827868597E-2</v>
      </c>
    </row>
    <row r="24" spans="2:15" s="100" customFormat="1">
      <c r="B24" s="103" t="s">
        <v>1294</v>
      </c>
      <c r="C24" s="103" t="s">
        <v>1295</v>
      </c>
      <c r="D24" s="103" t="s">
        <v>100</v>
      </c>
      <c r="E24" s="103" t="s">
        <v>123</v>
      </c>
      <c r="F24" s="103" t="s">
        <v>1296</v>
      </c>
      <c r="G24" s="103" t="s">
        <v>606</v>
      </c>
      <c r="H24" s="103" t="s">
        <v>102</v>
      </c>
      <c r="I24" s="104">
        <v>2183</v>
      </c>
      <c r="J24" s="104">
        <v>190000</v>
      </c>
      <c r="K24" s="104">
        <v>0</v>
      </c>
      <c r="L24" s="104">
        <v>4147.7</v>
      </c>
      <c r="M24" s="105">
        <v>5.0000000000000001E-4</v>
      </c>
      <c r="N24" s="105">
        <f t="shared" si="0"/>
        <v>7.5403398276946412E-3</v>
      </c>
      <c r="O24" s="105">
        <f>L24/'סכום נכסי הקרן'!$C$42</f>
        <v>1.4226827642480763E-3</v>
      </c>
    </row>
    <row r="25" spans="2:15" s="100" customFormat="1">
      <c r="B25" s="103" t="s">
        <v>1297</v>
      </c>
      <c r="C25" s="103" t="s">
        <v>1298</v>
      </c>
      <c r="D25" s="103" t="s">
        <v>100</v>
      </c>
      <c r="E25" s="103" t="s">
        <v>123</v>
      </c>
      <c r="F25" s="103" t="s">
        <v>1133</v>
      </c>
      <c r="G25" s="103" t="s">
        <v>606</v>
      </c>
      <c r="H25" s="103" t="s">
        <v>102</v>
      </c>
      <c r="I25" s="104">
        <v>10907.33</v>
      </c>
      <c r="J25" s="104">
        <v>124000</v>
      </c>
      <c r="K25" s="104">
        <v>0</v>
      </c>
      <c r="L25" s="104">
        <v>13525.0892</v>
      </c>
      <c r="M25" s="105">
        <v>1.4E-3</v>
      </c>
      <c r="N25" s="105">
        <f t="shared" si="0"/>
        <v>2.4588029213270648E-2</v>
      </c>
      <c r="O25" s="105">
        <f>L25/'סכום נכסי הקרן'!$C$42</f>
        <v>4.6391762397853765E-3</v>
      </c>
    </row>
    <row r="26" spans="2:15" s="100" customFormat="1">
      <c r="B26" s="103" t="s">
        <v>1299</v>
      </c>
      <c r="C26" s="103" t="s">
        <v>1300</v>
      </c>
      <c r="D26" s="103" t="s">
        <v>100</v>
      </c>
      <c r="E26" s="103" t="s">
        <v>123</v>
      </c>
      <c r="F26" s="103" t="s">
        <v>1301</v>
      </c>
      <c r="G26" s="103" t="s">
        <v>606</v>
      </c>
      <c r="H26" s="103" t="s">
        <v>102</v>
      </c>
      <c r="I26" s="104">
        <v>39936.92</v>
      </c>
      <c r="J26" s="104">
        <v>11660</v>
      </c>
      <c r="K26" s="104">
        <v>0</v>
      </c>
      <c r="L26" s="104">
        <v>4656.6448719999999</v>
      </c>
      <c r="M26" s="105">
        <v>6.9999999999999999E-4</v>
      </c>
      <c r="N26" s="105">
        <f t="shared" si="0"/>
        <v>8.4655796686770052E-3</v>
      </c>
      <c r="O26" s="105">
        <f>L26/'סכום נכסי הקרן'!$C$42</f>
        <v>1.5972535136626539E-3</v>
      </c>
    </row>
    <row r="27" spans="2:15" s="100" customFormat="1">
      <c r="B27" s="103" t="s">
        <v>1302</v>
      </c>
      <c r="C27" s="103" t="s">
        <v>1303</v>
      </c>
      <c r="D27" s="103" t="s">
        <v>100</v>
      </c>
      <c r="E27" s="103" t="s">
        <v>123</v>
      </c>
      <c r="F27" s="103" t="s">
        <v>830</v>
      </c>
      <c r="G27" s="103" t="s">
        <v>831</v>
      </c>
      <c r="H27" s="103" t="s">
        <v>102</v>
      </c>
      <c r="I27" s="104">
        <v>56925</v>
      </c>
      <c r="J27" s="104">
        <v>15340</v>
      </c>
      <c r="K27" s="104">
        <v>0</v>
      </c>
      <c r="L27" s="104">
        <v>8732.2950000000001</v>
      </c>
      <c r="M27" s="105">
        <v>5.0000000000000001E-4</v>
      </c>
      <c r="N27" s="105">
        <f t="shared" si="0"/>
        <v>1.587493593453692E-2</v>
      </c>
      <c r="O27" s="105">
        <f>L27/'סכום נכסי הקרן'!$C$42</f>
        <v>2.9952227954841617E-3</v>
      </c>
    </row>
    <row r="28" spans="2:15" s="100" customFormat="1">
      <c r="B28" s="103" t="s">
        <v>1304</v>
      </c>
      <c r="C28" s="103" t="s">
        <v>1305</v>
      </c>
      <c r="D28" s="103" t="s">
        <v>100</v>
      </c>
      <c r="E28" s="103" t="s">
        <v>123</v>
      </c>
      <c r="F28" s="103" t="s">
        <v>1306</v>
      </c>
      <c r="G28" s="103" t="s">
        <v>831</v>
      </c>
      <c r="H28" s="103" t="s">
        <v>102</v>
      </c>
      <c r="I28" s="104">
        <v>27559.58</v>
      </c>
      <c r="J28" s="104">
        <v>28560</v>
      </c>
      <c r="K28" s="104">
        <v>0</v>
      </c>
      <c r="L28" s="104">
        <v>7871.0160480000004</v>
      </c>
      <c r="M28" s="105">
        <v>1E-3</v>
      </c>
      <c r="N28" s="105">
        <f t="shared" si="0"/>
        <v>1.4309167922260068E-2</v>
      </c>
      <c r="O28" s="105">
        <f>L28/'סכום נכסי הקרן'!$C$42</f>
        <v>2.6997996163197944E-3</v>
      </c>
    </row>
    <row r="29" spans="2:15" s="100" customFormat="1">
      <c r="B29" s="103" t="s">
        <v>1307</v>
      </c>
      <c r="C29" s="103" t="s">
        <v>1308</v>
      </c>
      <c r="D29" s="103" t="s">
        <v>100</v>
      </c>
      <c r="E29" s="103" t="s">
        <v>123</v>
      </c>
      <c r="F29" s="103" t="s">
        <v>806</v>
      </c>
      <c r="G29" s="103" t="s">
        <v>807</v>
      </c>
      <c r="H29" s="103" t="s">
        <v>102</v>
      </c>
      <c r="I29" s="104">
        <v>169940.31</v>
      </c>
      <c r="J29" s="104">
        <v>9329</v>
      </c>
      <c r="K29" s="104">
        <v>0</v>
      </c>
      <c r="L29" s="104">
        <v>15853.7315199</v>
      </c>
      <c r="M29" s="105">
        <v>1.4E-3</v>
      </c>
      <c r="N29" s="105">
        <f t="shared" si="0"/>
        <v>2.8821400582751858E-2</v>
      </c>
      <c r="O29" s="105">
        <f>L29/'סכום נכסי הקרן'!$C$42</f>
        <v>5.4379127184652192E-3</v>
      </c>
    </row>
    <row r="30" spans="2:15" s="100" customFormat="1">
      <c r="B30" s="103" t="s">
        <v>1309</v>
      </c>
      <c r="C30" s="103" t="s">
        <v>1310</v>
      </c>
      <c r="D30" s="103" t="s">
        <v>100</v>
      </c>
      <c r="E30" s="103" t="s">
        <v>123</v>
      </c>
      <c r="F30" s="103" t="s">
        <v>565</v>
      </c>
      <c r="G30" s="103" t="s">
        <v>434</v>
      </c>
      <c r="H30" s="103" t="s">
        <v>102</v>
      </c>
      <c r="I30" s="104">
        <v>197105</v>
      </c>
      <c r="J30" s="104">
        <v>3580</v>
      </c>
      <c r="K30" s="104">
        <v>0</v>
      </c>
      <c r="L30" s="104">
        <v>7056.3590000000004</v>
      </c>
      <c r="M30" s="105">
        <v>1.1000000000000001E-3</v>
      </c>
      <c r="N30" s="105">
        <f t="shared" si="0"/>
        <v>1.2828156521978816E-2</v>
      </c>
      <c r="O30" s="105">
        <f>L30/'סכום נכסי הקרן'!$C$42</f>
        <v>2.4203679937427475E-3</v>
      </c>
    </row>
    <row r="31" spans="2:15" s="100" customFormat="1">
      <c r="B31" s="103" t="s">
        <v>1311</v>
      </c>
      <c r="C31" s="103" t="s">
        <v>1312</v>
      </c>
      <c r="D31" s="103" t="s">
        <v>100</v>
      </c>
      <c r="E31" s="103" t="s">
        <v>123</v>
      </c>
      <c r="F31" s="103" t="s">
        <v>1313</v>
      </c>
      <c r="G31" s="103" t="s">
        <v>434</v>
      </c>
      <c r="H31" s="103" t="s">
        <v>102</v>
      </c>
      <c r="I31" s="104">
        <v>392758.96</v>
      </c>
      <c r="J31" s="104">
        <v>2065</v>
      </c>
      <c r="K31" s="104">
        <v>0</v>
      </c>
      <c r="L31" s="104">
        <v>8110.4725239999998</v>
      </c>
      <c r="M31" s="105">
        <v>8.0000000000000004E-4</v>
      </c>
      <c r="N31" s="105">
        <f t="shared" si="0"/>
        <v>1.4744489474682423E-2</v>
      </c>
      <c r="O31" s="105">
        <f>L31/'סכום נכסי הקרן'!$C$42</f>
        <v>2.781934438315788E-3</v>
      </c>
    </row>
    <row r="32" spans="2:15" s="100" customFormat="1">
      <c r="B32" s="103" t="s">
        <v>1314</v>
      </c>
      <c r="C32" s="103" t="s">
        <v>1315</v>
      </c>
      <c r="D32" s="103" t="s">
        <v>100</v>
      </c>
      <c r="E32" s="103" t="s">
        <v>123</v>
      </c>
      <c r="F32" s="103" t="s">
        <v>504</v>
      </c>
      <c r="G32" s="103" t="s">
        <v>434</v>
      </c>
      <c r="H32" s="103" t="s">
        <v>102</v>
      </c>
      <c r="I32" s="104">
        <v>41299.03</v>
      </c>
      <c r="J32" s="104">
        <v>36000</v>
      </c>
      <c r="K32" s="104">
        <v>0</v>
      </c>
      <c r="L32" s="104">
        <v>14867.650799999999</v>
      </c>
      <c r="M32" s="105">
        <v>1.6999999999999999E-3</v>
      </c>
      <c r="N32" s="105">
        <f t="shared" si="0"/>
        <v>2.7028748335582636E-2</v>
      </c>
      <c r="O32" s="105">
        <f>L32/'סכום נכסי הקרן'!$C$42</f>
        <v>5.0996818810471163E-3</v>
      </c>
    </row>
    <row r="33" spans="2:15" s="100" customFormat="1">
      <c r="B33" s="103" t="s">
        <v>1316</v>
      </c>
      <c r="C33" s="103" t="s">
        <v>1317</v>
      </c>
      <c r="D33" s="103" t="s">
        <v>100</v>
      </c>
      <c r="E33" s="103" t="s">
        <v>123</v>
      </c>
      <c r="F33" s="103" t="s">
        <v>519</v>
      </c>
      <c r="G33" s="103" t="s">
        <v>434</v>
      </c>
      <c r="H33" s="103" t="s">
        <v>102</v>
      </c>
      <c r="I33" s="104">
        <v>1003645.72</v>
      </c>
      <c r="J33" s="104">
        <v>1120</v>
      </c>
      <c r="K33" s="104">
        <v>0</v>
      </c>
      <c r="L33" s="104">
        <v>11240.832064</v>
      </c>
      <c r="M33" s="105">
        <v>1.2999999999999999E-3</v>
      </c>
      <c r="N33" s="105">
        <f t="shared" si="0"/>
        <v>2.0435348195049344E-2</v>
      </c>
      <c r="O33" s="105">
        <f>L33/'סכום נכסי הקרן'!$C$42</f>
        <v>3.855664111015727E-3</v>
      </c>
    </row>
    <row r="34" spans="2:15" s="100" customFormat="1">
      <c r="B34" s="103" t="s">
        <v>1318</v>
      </c>
      <c r="C34" s="103" t="s">
        <v>1319</v>
      </c>
      <c r="D34" s="103" t="s">
        <v>100</v>
      </c>
      <c r="E34" s="103" t="s">
        <v>123</v>
      </c>
      <c r="F34" s="103" t="s">
        <v>528</v>
      </c>
      <c r="G34" s="103" t="s">
        <v>434</v>
      </c>
      <c r="H34" s="103" t="s">
        <v>102</v>
      </c>
      <c r="I34" s="104">
        <v>32965.22</v>
      </c>
      <c r="J34" s="104">
        <v>25160</v>
      </c>
      <c r="K34" s="104">
        <v>0</v>
      </c>
      <c r="L34" s="104">
        <v>8294.049352</v>
      </c>
      <c r="M34" s="105">
        <v>6.9999999999999999E-4</v>
      </c>
      <c r="N34" s="105">
        <f t="shared" si="0"/>
        <v>1.5078224235540309E-2</v>
      </c>
      <c r="O34" s="105">
        <f>L34/'סכום נכסי הקרן'!$C$42</f>
        <v>2.8449022491774541E-3</v>
      </c>
    </row>
    <row r="35" spans="2:15" s="100" customFormat="1">
      <c r="B35" s="103" t="s">
        <v>1320</v>
      </c>
      <c r="C35" s="103" t="s">
        <v>1321</v>
      </c>
      <c r="D35" s="103" t="s">
        <v>100</v>
      </c>
      <c r="E35" s="103" t="s">
        <v>123</v>
      </c>
      <c r="F35" s="103" t="s">
        <v>476</v>
      </c>
      <c r="G35" s="103" t="s">
        <v>434</v>
      </c>
      <c r="H35" s="103" t="s">
        <v>102</v>
      </c>
      <c r="I35" s="104">
        <v>56547</v>
      </c>
      <c r="J35" s="104">
        <v>23360</v>
      </c>
      <c r="K35" s="104">
        <v>0</v>
      </c>
      <c r="L35" s="104">
        <v>13209.379199999999</v>
      </c>
      <c r="M35" s="105">
        <v>5.0000000000000001E-4</v>
      </c>
      <c r="N35" s="105">
        <f t="shared" si="0"/>
        <v>2.4014082040861487E-2</v>
      </c>
      <c r="O35" s="105">
        <f>L35/'סכום נכסי הקרן'!$C$42</f>
        <v>4.5308860607703172E-3</v>
      </c>
    </row>
    <row r="36" spans="2:15" s="100" customFormat="1">
      <c r="B36" s="103" t="s">
        <v>1322</v>
      </c>
      <c r="C36" s="103" t="s">
        <v>1323</v>
      </c>
      <c r="D36" s="103" t="s">
        <v>100</v>
      </c>
      <c r="E36" s="103" t="s">
        <v>123</v>
      </c>
      <c r="F36" s="103" t="s">
        <v>1155</v>
      </c>
      <c r="G36" s="103" t="s">
        <v>1324</v>
      </c>
      <c r="H36" s="103" t="s">
        <v>102</v>
      </c>
      <c r="I36" s="104">
        <v>129496</v>
      </c>
      <c r="J36" s="104">
        <v>3299</v>
      </c>
      <c r="K36" s="104">
        <v>0</v>
      </c>
      <c r="L36" s="104">
        <v>4272.0730400000002</v>
      </c>
      <c r="M36" s="105">
        <v>1E-4</v>
      </c>
      <c r="N36" s="105">
        <f t="shared" si="0"/>
        <v>7.7664446537436477E-3</v>
      </c>
      <c r="O36" s="105">
        <f>L36/'סכום נכסי הקרן'!$C$42</f>
        <v>1.4653433665927824E-3</v>
      </c>
    </row>
    <row r="37" spans="2:15" s="100" customFormat="1">
      <c r="B37" s="103" t="s">
        <v>1325</v>
      </c>
      <c r="C37" s="103" t="s">
        <v>1326</v>
      </c>
      <c r="D37" s="103" t="s">
        <v>100</v>
      </c>
      <c r="E37" s="103" t="s">
        <v>123</v>
      </c>
      <c r="F37" s="103" t="s">
        <v>1327</v>
      </c>
      <c r="G37" s="103" t="s">
        <v>129</v>
      </c>
      <c r="H37" s="103" t="s">
        <v>102</v>
      </c>
      <c r="I37" s="104">
        <v>20366</v>
      </c>
      <c r="J37" s="104">
        <v>68000</v>
      </c>
      <c r="K37" s="104">
        <v>0</v>
      </c>
      <c r="L37" s="104">
        <v>13848.88</v>
      </c>
      <c r="M37" s="105">
        <v>2.9999999999999997E-4</v>
      </c>
      <c r="N37" s="105">
        <f t="shared" si="0"/>
        <v>2.5176666931784789E-2</v>
      </c>
      <c r="O37" s="105">
        <f>L37/'סכום נכסי הקרן'!$C$42</f>
        <v>4.7502381754080331E-3</v>
      </c>
    </row>
    <row r="38" spans="2:15" s="100" customFormat="1">
      <c r="B38" s="103" t="s">
        <v>1328</v>
      </c>
      <c r="C38" s="103" t="s">
        <v>1329</v>
      </c>
      <c r="D38" s="103" t="s">
        <v>100</v>
      </c>
      <c r="E38" s="103" t="s">
        <v>123</v>
      </c>
      <c r="F38" s="103" t="s">
        <v>570</v>
      </c>
      <c r="G38" s="103" t="s">
        <v>132</v>
      </c>
      <c r="H38" s="103" t="s">
        <v>102</v>
      </c>
      <c r="I38" s="104">
        <v>1560782</v>
      </c>
      <c r="J38" s="104">
        <v>606.5</v>
      </c>
      <c r="K38" s="104">
        <v>0</v>
      </c>
      <c r="L38" s="104">
        <v>9466.1428300000007</v>
      </c>
      <c r="M38" s="105">
        <v>5.9999999999999995E-4</v>
      </c>
      <c r="N38" s="105">
        <f t="shared" si="0"/>
        <v>1.7209039659496848E-2</v>
      </c>
      <c r="O38" s="105">
        <f>L38/'סכום נכסי הקרן'!$C$42</f>
        <v>3.2469364342048628E-3</v>
      </c>
    </row>
    <row r="39" spans="2:15" s="100" customFormat="1">
      <c r="B39" s="99" t="s">
        <v>1330</v>
      </c>
      <c r="C39" s="107"/>
      <c r="D39" s="107"/>
      <c r="I39" s="101">
        <f>SUM(I40:I92)</f>
        <v>14062636.789999999</v>
      </c>
      <c r="K39" s="101">
        <v>57.937449999999998</v>
      </c>
      <c r="L39" s="101">
        <v>187497.29343542908</v>
      </c>
      <c r="N39" s="102">
        <f t="shared" si="0"/>
        <v>0.34086199804135181</v>
      </c>
      <c r="O39" s="102">
        <f>L39/'סכום נכסי הקרן'!$C$42</f>
        <v>6.4312550983376071E-2</v>
      </c>
    </row>
    <row r="40" spans="2:15" s="100" customFormat="1">
      <c r="B40" s="103" t="s">
        <v>1331</v>
      </c>
      <c r="C40" s="103" t="s">
        <v>1332</v>
      </c>
      <c r="D40" s="103" t="s">
        <v>100</v>
      </c>
      <c r="E40" s="103" t="s">
        <v>123</v>
      </c>
      <c r="F40" s="103" t="s">
        <v>1127</v>
      </c>
      <c r="G40" s="103" t="s">
        <v>457</v>
      </c>
      <c r="H40" s="103" t="s">
        <v>102</v>
      </c>
      <c r="I40" s="104">
        <v>1043764</v>
      </c>
      <c r="J40" s="104">
        <v>123.1</v>
      </c>
      <c r="K40" s="104">
        <v>0</v>
      </c>
      <c r="L40" s="104">
        <v>1284.873484</v>
      </c>
      <c r="M40" s="105">
        <v>2.9999999999999997E-4</v>
      </c>
      <c r="N40" s="105">
        <f t="shared" si="0"/>
        <v>2.3358446138712959E-3</v>
      </c>
      <c r="O40" s="105">
        <f>L40/'סכום נכסי הקרן'!$C$42</f>
        <v>4.4071831615743101E-4</v>
      </c>
    </row>
    <row r="41" spans="2:15" s="100" customFormat="1">
      <c r="B41" s="103" t="s">
        <v>1333</v>
      </c>
      <c r="C41" s="103" t="s">
        <v>1334</v>
      </c>
      <c r="D41" s="103" t="s">
        <v>100</v>
      </c>
      <c r="E41" s="103" t="s">
        <v>123</v>
      </c>
      <c r="F41" s="103" t="s">
        <v>1335</v>
      </c>
      <c r="G41" s="103" t="s">
        <v>457</v>
      </c>
      <c r="H41" s="103" t="s">
        <v>102</v>
      </c>
      <c r="I41" s="104">
        <v>9017</v>
      </c>
      <c r="J41" s="104">
        <v>43790</v>
      </c>
      <c r="K41" s="104">
        <v>0</v>
      </c>
      <c r="L41" s="104">
        <v>3948.5443</v>
      </c>
      <c r="M41" s="105">
        <v>6.9999999999999999E-4</v>
      </c>
      <c r="N41" s="105">
        <f t="shared" si="0"/>
        <v>7.178283349014312E-3</v>
      </c>
      <c r="O41" s="105">
        <f>L41/'סכום נכסי הקרן'!$C$42</f>
        <v>1.3543713189189156E-3</v>
      </c>
    </row>
    <row r="42" spans="2:15" s="100" customFormat="1">
      <c r="B42" s="103" t="s">
        <v>1336</v>
      </c>
      <c r="C42" s="103" t="s">
        <v>1337</v>
      </c>
      <c r="D42" s="103" t="s">
        <v>100</v>
      </c>
      <c r="E42" s="103" t="s">
        <v>123</v>
      </c>
      <c r="F42" s="103" t="s">
        <v>911</v>
      </c>
      <c r="G42" s="103" t="s">
        <v>715</v>
      </c>
      <c r="H42" s="103" t="s">
        <v>102</v>
      </c>
      <c r="I42" s="104">
        <v>2487617</v>
      </c>
      <c r="J42" s="104">
        <v>720</v>
      </c>
      <c r="K42" s="104">
        <v>0</v>
      </c>
      <c r="L42" s="104">
        <v>17910.842400000001</v>
      </c>
      <c r="M42" s="105">
        <v>2.3999999999999998E-3</v>
      </c>
      <c r="N42" s="105">
        <f t="shared" si="0"/>
        <v>3.256113949810302E-2</v>
      </c>
      <c r="O42" s="105">
        <f>L42/'סכום נכסי הקרן'!$C$42</f>
        <v>6.1435124950318621E-3</v>
      </c>
    </row>
    <row r="43" spans="2:15" s="100" customFormat="1">
      <c r="B43" s="103" t="s">
        <v>1338</v>
      </c>
      <c r="C43" s="103">
        <v>11667680</v>
      </c>
      <c r="D43" s="103" t="s">
        <v>100</v>
      </c>
      <c r="E43" s="103" t="s">
        <v>123</v>
      </c>
      <c r="F43" s="103" t="s">
        <v>714</v>
      </c>
      <c r="G43" s="103" t="s">
        <v>715</v>
      </c>
      <c r="H43" s="103" t="s">
        <v>102</v>
      </c>
      <c r="I43" s="104">
        <v>55600</v>
      </c>
      <c r="J43" s="104">
        <f>L43*1000/I43*100</f>
        <v>744.3562841530055</v>
      </c>
      <c r="K43" s="104">
        <v>0</v>
      </c>
      <c r="L43" s="104">
        <f>413862.093989071/1000</f>
        <v>413.86209398907101</v>
      </c>
      <c r="M43" s="105">
        <v>2.9999999999999997E-4</v>
      </c>
      <c r="N43" s="105">
        <f t="shared" si="0"/>
        <v>7.5238344877375299E-4</v>
      </c>
      <c r="O43" s="105">
        <f>L43/'סכום נכסי הקרן'!$C$42</f>
        <v>1.419568599208884E-4</v>
      </c>
    </row>
    <row r="44" spans="2:15" s="100" customFormat="1">
      <c r="B44" s="103" t="s">
        <v>1338</v>
      </c>
      <c r="C44" s="103">
        <v>1166768</v>
      </c>
      <c r="D44" s="103" t="s">
        <v>100</v>
      </c>
      <c r="E44" s="103" t="s">
        <v>123</v>
      </c>
      <c r="F44" s="103" t="s">
        <v>714</v>
      </c>
      <c r="G44" s="103" t="s">
        <v>715</v>
      </c>
      <c r="H44" s="103" t="s">
        <v>102</v>
      </c>
      <c r="I44" s="104">
        <v>2955</v>
      </c>
      <c r="J44" s="104">
        <f>L44*1000/I44*100</f>
        <v>832.4</v>
      </c>
      <c r="K44" s="104">
        <v>0</v>
      </c>
      <c r="L44" s="104">
        <f>24597.42/1000</f>
        <v>24.59742</v>
      </c>
      <c r="M44" s="105">
        <v>0</v>
      </c>
      <c r="N44" s="105">
        <f t="shared" si="0"/>
        <v>4.4717049373033906E-5</v>
      </c>
      <c r="O44" s="105">
        <f>L44/'סכום נכסי הקרן'!$C$42</f>
        <v>8.4370435371340545E-6</v>
      </c>
    </row>
    <row r="45" spans="2:15" s="100" customFormat="1">
      <c r="B45" s="103" t="s">
        <v>1339</v>
      </c>
      <c r="C45" s="103" t="s">
        <v>1340</v>
      </c>
      <c r="D45" s="103" t="s">
        <v>100</v>
      </c>
      <c r="E45" s="103" t="s">
        <v>123</v>
      </c>
      <c r="F45" s="103" t="s">
        <v>1341</v>
      </c>
      <c r="G45" s="103" t="s">
        <v>866</v>
      </c>
      <c r="H45" s="103" t="s">
        <v>102</v>
      </c>
      <c r="I45" s="104">
        <v>29211</v>
      </c>
      <c r="J45" s="104">
        <v>7600</v>
      </c>
      <c r="K45" s="104">
        <v>0</v>
      </c>
      <c r="L45" s="104">
        <v>2220.0360000000001</v>
      </c>
      <c r="M45" s="105">
        <v>2E-3</v>
      </c>
      <c r="N45" s="105">
        <f t="shared" si="0"/>
        <v>4.0359297610039063E-3</v>
      </c>
      <c r="O45" s="105">
        <f>L45/'סכום נכסי הקרן'!$C$42</f>
        <v>7.6148394368209913E-4</v>
      </c>
    </row>
    <row r="46" spans="2:15" s="100" customFormat="1">
      <c r="B46" s="103" t="s">
        <v>1342</v>
      </c>
      <c r="C46" s="103" t="s">
        <v>1343</v>
      </c>
      <c r="D46" s="103" t="s">
        <v>100</v>
      </c>
      <c r="E46" s="103" t="s">
        <v>123</v>
      </c>
      <c r="F46" s="103" t="s">
        <v>1344</v>
      </c>
      <c r="G46" s="103" t="s">
        <v>866</v>
      </c>
      <c r="H46" s="103" t="s">
        <v>102</v>
      </c>
      <c r="I46" s="104">
        <v>101302.46</v>
      </c>
      <c r="J46" s="104">
        <v>5918</v>
      </c>
      <c r="K46" s="104">
        <v>0</v>
      </c>
      <c r="L46" s="104">
        <v>5995.0795828</v>
      </c>
      <c r="M46" s="105">
        <v>1.4E-3</v>
      </c>
      <c r="N46" s="105">
        <f t="shared" si="0"/>
        <v>1.0898796284298724E-2</v>
      </c>
      <c r="O46" s="105">
        <f>L46/'סכום נכסי הקרן'!$C$42</f>
        <v>2.056343610373245E-3</v>
      </c>
    </row>
    <row r="47" spans="2:15" s="100" customFormat="1">
      <c r="B47" s="103" t="s">
        <v>1345</v>
      </c>
      <c r="C47" s="103" t="s">
        <v>1346</v>
      </c>
      <c r="D47" s="103" t="s">
        <v>100</v>
      </c>
      <c r="E47" s="103" t="s">
        <v>123</v>
      </c>
      <c r="F47" s="103" t="s">
        <v>1347</v>
      </c>
      <c r="G47" s="103" t="s">
        <v>866</v>
      </c>
      <c r="H47" s="103" t="s">
        <v>102</v>
      </c>
      <c r="I47" s="104">
        <v>811487.6</v>
      </c>
      <c r="J47" s="104">
        <v>401</v>
      </c>
      <c r="K47" s="104">
        <v>0</v>
      </c>
      <c r="L47" s="104">
        <v>3254.0652759999998</v>
      </c>
      <c r="M47" s="105">
        <v>8.0000000000000004E-4</v>
      </c>
      <c r="N47" s="105">
        <f t="shared" si="0"/>
        <v>5.9157504165057639E-3</v>
      </c>
      <c r="O47" s="105">
        <f>L47/'סכום נכסי הקרן'!$C$42</f>
        <v>1.1161613862871855E-3</v>
      </c>
    </row>
    <row r="48" spans="2:15" s="100" customFormat="1">
      <c r="B48" s="103" t="s">
        <v>1348</v>
      </c>
      <c r="C48" s="103" t="s">
        <v>1349</v>
      </c>
      <c r="D48" s="103" t="s">
        <v>100</v>
      </c>
      <c r="E48" s="103" t="s">
        <v>123</v>
      </c>
      <c r="F48" s="103" t="s">
        <v>1350</v>
      </c>
      <c r="G48" s="103" t="s">
        <v>866</v>
      </c>
      <c r="H48" s="103" t="s">
        <v>102</v>
      </c>
      <c r="I48" s="104">
        <v>35652.07</v>
      </c>
      <c r="J48" s="104">
        <v>6853</v>
      </c>
      <c r="K48" s="104">
        <v>0</v>
      </c>
      <c r="L48" s="104">
        <v>2443.2363571000001</v>
      </c>
      <c r="M48" s="105">
        <v>5.9999999999999995E-4</v>
      </c>
      <c r="N48" s="105">
        <f t="shared" si="0"/>
        <v>4.4416983899300093E-3</v>
      </c>
      <c r="O48" s="105">
        <f>L48/'סכום נכסי הקרן'!$C$42</f>
        <v>8.380428319865054E-4</v>
      </c>
    </row>
    <row r="49" spans="2:15" s="100" customFormat="1">
      <c r="B49" s="103" t="s">
        <v>1351</v>
      </c>
      <c r="C49" s="103" t="s">
        <v>1352</v>
      </c>
      <c r="D49" s="103" t="s">
        <v>100</v>
      </c>
      <c r="E49" s="103" t="s">
        <v>123</v>
      </c>
      <c r="F49" s="103" t="s">
        <v>949</v>
      </c>
      <c r="G49" s="103" t="s">
        <v>672</v>
      </c>
      <c r="H49" s="103" t="s">
        <v>102</v>
      </c>
      <c r="I49" s="104">
        <v>153253</v>
      </c>
      <c r="J49" s="104">
        <v>554.9</v>
      </c>
      <c r="K49" s="104">
        <v>0</v>
      </c>
      <c r="L49" s="104">
        <v>850.40089699999999</v>
      </c>
      <c r="M49" s="105">
        <v>5.9999999999999995E-4</v>
      </c>
      <c r="N49" s="105">
        <f t="shared" si="0"/>
        <v>1.5459921771479009E-3</v>
      </c>
      <c r="O49" s="105">
        <f>L49/'סכום נכסי הקרן'!$C$42</f>
        <v>2.9169194948115912E-4</v>
      </c>
    </row>
    <row r="50" spans="2:15" s="100" customFormat="1">
      <c r="B50" s="103" t="s">
        <v>1353</v>
      </c>
      <c r="C50" s="103" t="s">
        <v>1354</v>
      </c>
      <c r="D50" s="103" t="s">
        <v>100</v>
      </c>
      <c r="E50" s="103" t="s">
        <v>123</v>
      </c>
      <c r="F50" s="103" t="s">
        <v>1355</v>
      </c>
      <c r="G50" s="103" t="s">
        <v>672</v>
      </c>
      <c r="H50" s="103" t="s">
        <v>102</v>
      </c>
      <c r="I50" s="104">
        <v>185779</v>
      </c>
      <c r="J50" s="104">
        <v>1129</v>
      </c>
      <c r="K50" s="104">
        <v>0</v>
      </c>
      <c r="L50" s="104">
        <v>2097.4449100000002</v>
      </c>
      <c r="M50" s="105">
        <v>8.9999999999999998E-4</v>
      </c>
      <c r="N50" s="105">
        <f t="shared" si="0"/>
        <v>3.8130644432500917E-3</v>
      </c>
      <c r="O50" s="105">
        <f>L50/'סכום נכסי הקרן'!$C$42</f>
        <v>7.1943455949486658E-4</v>
      </c>
    </row>
    <row r="51" spans="2:15" s="100" customFormat="1">
      <c r="B51" s="103" t="s">
        <v>1356</v>
      </c>
      <c r="C51" s="103" t="s">
        <v>1357</v>
      </c>
      <c r="D51" s="103" t="s">
        <v>100</v>
      </c>
      <c r="E51" s="103" t="s">
        <v>123</v>
      </c>
      <c r="F51" s="103" t="s">
        <v>1358</v>
      </c>
      <c r="G51" s="103" t="s">
        <v>672</v>
      </c>
      <c r="H51" s="103" t="s">
        <v>102</v>
      </c>
      <c r="I51" s="104">
        <v>7684</v>
      </c>
      <c r="J51" s="104">
        <v>15550</v>
      </c>
      <c r="K51" s="104">
        <v>0</v>
      </c>
      <c r="L51" s="104">
        <v>1194.8620000000001</v>
      </c>
      <c r="M51" s="105">
        <v>5.9999999999999995E-4</v>
      </c>
      <c r="N51" s="105">
        <f t="shared" si="0"/>
        <v>2.1722076155939137E-3</v>
      </c>
      <c r="O51" s="105">
        <f>L51/'סכום נכסי הקרן'!$C$42</f>
        <v>4.0984390699785064E-4</v>
      </c>
    </row>
    <row r="52" spans="2:15" s="100" customFormat="1">
      <c r="B52" s="103" t="s">
        <v>1359</v>
      </c>
      <c r="C52" s="103" t="s">
        <v>1360</v>
      </c>
      <c r="D52" s="103" t="s">
        <v>100</v>
      </c>
      <c r="E52" s="103" t="s">
        <v>123</v>
      </c>
      <c r="F52" s="103" t="s">
        <v>1361</v>
      </c>
      <c r="G52" s="103" t="s">
        <v>672</v>
      </c>
      <c r="H52" s="103" t="s">
        <v>102</v>
      </c>
      <c r="I52" s="104">
        <v>4819.8</v>
      </c>
      <c r="J52" s="104">
        <v>17600</v>
      </c>
      <c r="K52" s="104">
        <v>0</v>
      </c>
      <c r="L52" s="104">
        <v>848.28480000000002</v>
      </c>
      <c r="M52" s="105">
        <v>5.0000000000000001E-4</v>
      </c>
      <c r="N52" s="105">
        <f t="shared" si="0"/>
        <v>1.5421452040089649E-3</v>
      </c>
      <c r="O52" s="105">
        <f>L52/'סכום נכסי הקרן'!$C$42</f>
        <v>2.9096611715737075E-4</v>
      </c>
    </row>
    <row r="53" spans="2:15" s="100" customFormat="1">
      <c r="B53" s="103" t="s">
        <v>1362</v>
      </c>
      <c r="C53" s="103" t="s">
        <v>1363</v>
      </c>
      <c r="D53" s="103" t="s">
        <v>100</v>
      </c>
      <c r="E53" s="103" t="s">
        <v>123</v>
      </c>
      <c r="F53" s="103" t="s">
        <v>884</v>
      </c>
      <c r="G53" s="103" t="s">
        <v>672</v>
      </c>
      <c r="H53" s="103" t="s">
        <v>102</v>
      </c>
      <c r="I53" s="104">
        <v>9882</v>
      </c>
      <c r="J53" s="104">
        <v>21860</v>
      </c>
      <c r="K53" s="104">
        <v>0</v>
      </c>
      <c r="L53" s="104">
        <v>2160.2051999999999</v>
      </c>
      <c r="M53" s="105">
        <v>5.0000000000000001E-4</v>
      </c>
      <c r="N53" s="105">
        <f t="shared" si="0"/>
        <v>3.9271599454042162E-3</v>
      </c>
      <c r="O53" s="105">
        <f>L53/'סכום נכסי הקרן'!$C$42</f>
        <v>7.4096166677413227E-4</v>
      </c>
    </row>
    <row r="54" spans="2:15" s="100" customFormat="1">
      <c r="B54" s="103" t="s">
        <v>1364</v>
      </c>
      <c r="C54" s="103" t="s">
        <v>1365</v>
      </c>
      <c r="D54" s="103" t="s">
        <v>100</v>
      </c>
      <c r="E54" s="103" t="s">
        <v>123</v>
      </c>
      <c r="F54" s="103" t="s">
        <v>944</v>
      </c>
      <c r="G54" s="103" t="s">
        <v>672</v>
      </c>
      <c r="H54" s="103" t="s">
        <v>102</v>
      </c>
      <c r="I54" s="104">
        <v>7373</v>
      </c>
      <c r="J54" s="104">
        <v>8101</v>
      </c>
      <c r="K54" s="104">
        <v>0</v>
      </c>
      <c r="L54" s="104">
        <v>597.28673000000003</v>
      </c>
      <c r="M54" s="105">
        <v>2.9999999999999997E-4</v>
      </c>
      <c r="N54" s="105">
        <f t="shared" si="0"/>
        <v>1.0858415311552176E-3</v>
      </c>
      <c r="O54" s="105">
        <f>L54/'סכום נכסי הקרן'!$C$42</f>
        <v>2.0487246813537491E-4</v>
      </c>
    </row>
    <row r="55" spans="2:15" s="100" customFormat="1">
      <c r="B55" s="103" t="s">
        <v>1366</v>
      </c>
      <c r="C55" s="103" t="s">
        <v>1367</v>
      </c>
      <c r="D55" s="103" t="s">
        <v>100</v>
      </c>
      <c r="E55" s="103" t="s">
        <v>123</v>
      </c>
      <c r="F55" s="103" t="s">
        <v>1368</v>
      </c>
      <c r="G55" s="103" t="s">
        <v>368</v>
      </c>
      <c r="H55" s="103" t="s">
        <v>102</v>
      </c>
      <c r="I55" s="104">
        <v>99919</v>
      </c>
      <c r="J55" s="104">
        <v>14660</v>
      </c>
      <c r="K55" s="104">
        <v>0</v>
      </c>
      <c r="L55" s="104">
        <v>14648.125400000001</v>
      </c>
      <c r="M55" s="105">
        <v>2.8E-3</v>
      </c>
      <c r="N55" s="105">
        <f t="shared" si="0"/>
        <v>2.6629660620267982E-2</v>
      </c>
      <c r="O55" s="105">
        <f>L55/'סכום נכסי הקרן'!$C$42</f>
        <v>5.0243835222230299E-3</v>
      </c>
    </row>
    <row r="56" spans="2:15" s="100" customFormat="1">
      <c r="B56" s="103" t="s">
        <v>1369</v>
      </c>
      <c r="C56" s="103" t="s">
        <v>1370</v>
      </c>
      <c r="D56" s="103" t="s">
        <v>100</v>
      </c>
      <c r="E56" s="103" t="s">
        <v>123</v>
      </c>
      <c r="F56" s="103" t="s">
        <v>1371</v>
      </c>
      <c r="G56" s="103" t="s">
        <v>606</v>
      </c>
      <c r="H56" s="103" t="s">
        <v>102</v>
      </c>
      <c r="I56" s="104">
        <v>25813.68</v>
      </c>
      <c r="J56" s="104">
        <v>18000</v>
      </c>
      <c r="K56" s="104">
        <v>0</v>
      </c>
      <c r="L56" s="104">
        <v>4646.4624000000003</v>
      </c>
      <c r="M56" s="105">
        <v>6.9999999999999999E-4</v>
      </c>
      <c r="N56" s="105">
        <f t="shared" si="0"/>
        <v>8.4470683734613489E-3</v>
      </c>
      <c r="O56" s="105">
        <f>L56/'סכום נכסי הקרן'!$C$42</f>
        <v>1.5937608725816118E-3</v>
      </c>
    </row>
    <row r="57" spans="2:15" s="100" customFormat="1">
      <c r="B57" s="103" t="s">
        <v>1372</v>
      </c>
      <c r="C57" s="103" t="s">
        <v>1373</v>
      </c>
      <c r="D57" s="103" t="s">
        <v>100</v>
      </c>
      <c r="E57" s="103" t="s">
        <v>123</v>
      </c>
      <c r="F57" s="103" t="s">
        <v>1374</v>
      </c>
      <c r="G57" s="103" t="s">
        <v>606</v>
      </c>
      <c r="H57" s="103" t="s">
        <v>102</v>
      </c>
      <c r="I57" s="104">
        <v>10400</v>
      </c>
      <c r="J57" s="104">
        <v>43690</v>
      </c>
      <c r="K57" s="104">
        <v>32.552999999999997</v>
      </c>
      <c r="L57" s="104">
        <v>4576.3130000000001</v>
      </c>
      <c r="M57" s="105">
        <v>1.2999999999999999E-3</v>
      </c>
      <c r="N57" s="105">
        <f t="shared" si="0"/>
        <v>8.319539787809329E-3</v>
      </c>
      <c r="O57" s="105">
        <f>L57/'סכום נכסי הקרן'!$C$42</f>
        <v>1.5696992619775797E-3</v>
      </c>
    </row>
    <row r="58" spans="2:15" s="100" customFormat="1">
      <c r="B58" s="103" t="s">
        <v>1375</v>
      </c>
      <c r="C58" s="103" t="s">
        <v>1376</v>
      </c>
      <c r="D58" s="103" t="s">
        <v>100</v>
      </c>
      <c r="E58" s="103" t="s">
        <v>123</v>
      </c>
      <c r="F58" s="103" t="s">
        <v>1108</v>
      </c>
      <c r="G58" s="103" t="s">
        <v>839</v>
      </c>
      <c r="H58" s="103" t="s">
        <v>102</v>
      </c>
      <c r="I58" s="104">
        <v>3917065.54</v>
      </c>
      <c r="J58" s="104">
        <v>118.6</v>
      </c>
      <c r="K58" s="104">
        <v>0</v>
      </c>
      <c r="L58" s="104">
        <v>4645.6397304399998</v>
      </c>
      <c r="M58" s="105">
        <v>1.5E-3</v>
      </c>
      <c r="N58" s="105">
        <f t="shared" si="0"/>
        <v>8.4455727956596026E-3</v>
      </c>
      <c r="O58" s="105">
        <f>L58/'סכום נכסי הקרן'!$C$42</f>
        <v>1.5934786926255677E-3</v>
      </c>
    </row>
    <row r="59" spans="2:15" s="100" customFormat="1">
      <c r="B59" s="103" t="s">
        <v>1377</v>
      </c>
      <c r="C59" s="103" t="s">
        <v>1378</v>
      </c>
      <c r="D59" s="103" t="s">
        <v>100</v>
      </c>
      <c r="E59" s="103" t="s">
        <v>123</v>
      </c>
      <c r="F59" s="103" t="s">
        <v>1379</v>
      </c>
      <c r="G59" s="103" t="s">
        <v>831</v>
      </c>
      <c r="H59" s="103" t="s">
        <v>102</v>
      </c>
      <c r="I59" s="104">
        <v>35086</v>
      </c>
      <c r="J59" s="104">
        <v>7615</v>
      </c>
      <c r="K59" s="104">
        <v>0</v>
      </c>
      <c r="L59" s="104">
        <v>2671.7988999999998</v>
      </c>
      <c r="M59" s="105">
        <v>8.0000000000000004E-4</v>
      </c>
      <c r="N59" s="105">
        <f t="shared" si="0"/>
        <v>4.8572152415219836E-3</v>
      </c>
      <c r="O59" s="105">
        <f>L59/'סכום נכסי הקרן'!$C$42</f>
        <v>9.1644097802805646E-4</v>
      </c>
    </row>
    <row r="60" spans="2:15" s="100" customFormat="1">
      <c r="B60" s="103" t="s">
        <v>1380</v>
      </c>
      <c r="C60" s="103" t="s">
        <v>1381</v>
      </c>
      <c r="D60" s="103" t="s">
        <v>100</v>
      </c>
      <c r="E60" s="103" t="s">
        <v>123</v>
      </c>
      <c r="F60" s="103" t="s">
        <v>1382</v>
      </c>
      <c r="G60" s="103" t="s">
        <v>807</v>
      </c>
      <c r="H60" s="103" t="s">
        <v>102</v>
      </c>
      <c r="I60" s="104">
        <v>28352</v>
      </c>
      <c r="J60" s="104">
        <v>1780</v>
      </c>
      <c r="K60" s="104">
        <v>0</v>
      </c>
      <c r="L60" s="104">
        <v>504.66559999999998</v>
      </c>
      <c r="M60" s="105">
        <v>2.9999999999999997E-4</v>
      </c>
      <c r="N60" s="105">
        <f t="shared" si="0"/>
        <v>9.1746030892962671E-4</v>
      </c>
      <c r="O60" s="105">
        <f>L60/'סכום נכסי הקרן'!$C$42</f>
        <v>1.7310293676710322E-4</v>
      </c>
    </row>
    <row r="61" spans="2:15" s="100" customFormat="1">
      <c r="B61" s="103" t="s">
        <v>1383</v>
      </c>
      <c r="C61" s="103" t="s">
        <v>1384</v>
      </c>
      <c r="D61" s="103" t="s">
        <v>100</v>
      </c>
      <c r="E61" s="103" t="s">
        <v>123</v>
      </c>
      <c r="F61" s="103" t="s">
        <v>1385</v>
      </c>
      <c r="G61" s="103" t="s">
        <v>989</v>
      </c>
      <c r="H61" s="103" t="s">
        <v>102</v>
      </c>
      <c r="I61" s="104">
        <v>19570</v>
      </c>
      <c r="J61" s="104">
        <v>9644</v>
      </c>
      <c r="K61" s="104">
        <v>0</v>
      </c>
      <c r="L61" s="104">
        <v>1887.3308</v>
      </c>
      <c r="M61" s="105">
        <v>1.1999999999999999E-3</v>
      </c>
      <c r="N61" s="105">
        <f t="shared" si="0"/>
        <v>3.4310860475142346E-3</v>
      </c>
      <c r="O61" s="105">
        <f>L61/'סכום נכסי הקרן'!$C$42</f>
        <v>6.4736432229778752E-4</v>
      </c>
    </row>
    <row r="62" spans="2:15" s="100" customFormat="1">
      <c r="B62" s="103" t="s">
        <v>1386</v>
      </c>
      <c r="C62" s="103" t="s">
        <v>1387</v>
      </c>
      <c r="D62" s="103" t="s">
        <v>100</v>
      </c>
      <c r="E62" s="103" t="s">
        <v>123</v>
      </c>
      <c r="F62" s="103" t="s">
        <v>1388</v>
      </c>
      <c r="G62" s="103" t="s">
        <v>575</v>
      </c>
      <c r="H62" s="103" t="s">
        <v>102</v>
      </c>
      <c r="I62" s="104">
        <v>29972</v>
      </c>
      <c r="J62" s="104">
        <v>4269</v>
      </c>
      <c r="K62" s="104">
        <v>0</v>
      </c>
      <c r="L62" s="104">
        <v>1279.50468</v>
      </c>
      <c r="M62" s="105">
        <v>1.1000000000000001E-3</v>
      </c>
      <c r="N62" s="105">
        <f t="shared" si="0"/>
        <v>2.3260843596030782E-3</v>
      </c>
      <c r="O62" s="105">
        <f>L62/'סכום נכסי הקרן'!$C$42</f>
        <v>4.3887678834311799E-4</v>
      </c>
    </row>
    <row r="63" spans="2:15" s="100" customFormat="1">
      <c r="B63" s="103" t="s">
        <v>1389</v>
      </c>
      <c r="C63" s="103" t="s">
        <v>1390</v>
      </c>
      <c r="D63" s="103" t="s">
        <v>100</v>
      </c>
      <c r="E63" s="103" t="s">
        <v>123</v>
      </c>
      <c r="F63" s="103" t="s">
        <v>1391</v>
      </c>
      <c r="G63" s="103" t="s">
        <v>575</v>
      </c>
      <c r="H63" s="103" t="s">
        <v>102</v>
      </c>
      <c r="I63" s="104">
        <v>49329</v>
      </c>
      <c r="J63" s="104">
        <v>4121</v>
      </c>
      <c r="K63" s="104">
        <v>0</v>
      </c>
      <c r="L63" s="104">
        <v>2032.84809</v>
      </c>
      <c r="M63" s="105">
        <v>5.0000000000000001E-4</v>
      </c>
      <c r="N63" s="105">
        <f t="shared" si="0"/>
        <v>3.6956302087132581E-3</v>
      </c>
      <c r="O63" s="105">
        <f>L63/'סכום נכסי הקרן'!$C$42</f>
        <v>6.972775128330454E-4</v>
      </c>
    </row>
    <row r="64" spans="2:15" s="100" customFormat="1">
      <c r="B64" s="103" t="s">
        <v>1392</v>
      </c>
      <c r="C64" s="103" t="s">
        <v>1393</v>
      </c>
      <c r="D64" s="103" t="s">
        <v>100</v>
      </c>
      <c r="E64" s="103" t="s">
        <v>123</v>
      </c>
      <c r="F64" s="103" t="s">
        <v>1394</v>
      </c>
      <c r="G64" s="103" t="s">
        <v>575</v>
      </c>
      <c r="H64" s="103" t="s">
        <v>102</v>
      </c>
      <c r="I64" s="104">
        <v>15922</v>
      </c>
      <c r="J64" s="104">
        <v>8739</v>
      </c>
      <c r="K64" s="104">
        <v>0</v>
      </c>
      <c r="L64" s="104">
        <v>1391.4235799999999</v>
      </c>
      <c r="M64" s="105">
        <v>8.0000000000000004E-4</v>
      </c>
      <c r="N64" s="105">
        <f t="shared" si="0"/>
        <v>2.5295480959248405E-3</v>
      </c>
      <c r="O64" s="105">
        <f>L64/'סכום נכסי הקרן'!$C$42</f>
        <v>4.7726555561741551E-4</v>
      </c>
    </row>
    <row r="65" spans="2:15" s="100" customFormat="1">
      <c r="B65" s="103" t="s">
        <v>1395</v>
      </c>
      <c r="C65" s="103" t="s">
        <v>1396</v>
      </c>
      <c r="D65" s="103" t="s">
        <v>100</v>
      </c>
      <c r="E65" s="103" t="s">
        <v>123</v>
      </c>
      <c r="F65" s="103" t="s">
        <v>874</v>
      </c>
      <c r="G65" s="103" t="s">
        <v>575</v>
      </c>
      <c r="H65" s="103" t="s">
        <v>102</v>
      </c>
      <c r="I65" s="104">
        <v>173417</v>
      </c>
      <c r="J65" s="104">
        <v>2027</v>
      </c>
      <c r="K65" s="104">
        <v>0</v>
      </c>
      <c r="L65" s="104">
        <v>3515.1625899999999</v>
      </c>
      <c r="M65" s="105">
        <v>1.9E-3</v>
      </c>
      <c r="N65" s="105">
        <f t="shared" si="0"/>
        <v>6.3904140796584253E-3</v>
      </c>
      <c r="O65" s="105">
        <f>L65/'סכום נכסי הקרן'!$C$42</f>
        <v>1.2057191287515076E-3</v>
      </c>
    </row>
    <row r="66" spans="2:15" s="100" customFormat="1">
      <c r="B66" s="103" t="s">
        <v>1397</v>
      </c>
      <c r="C66" s="103" t="s">
        <v>1398</v>
      </c>
      <c r="D66" s="103" t="s">
        <v>100</v>
      </c>
      <c r="E66" s="103" t="s">
        <v>123</v>
      </c>
      <c r="F66" s="103" t="s">
        <v>1399</v>
      </c>
      <c r="G66" s="103" t="s">
        <v>1046</v>
      </c>
      <c r="H66" s="103" t="s">
        <v>102</v>
      </c>
      <c r="I66" s="104">
        <v>100149</v>
      </c>
      <c r="J66" s="104">
        <v>1336</v>
      </c>
      <c r="K66" s="104">
        <v>0</v>
      </c>
      <c r="L66" s="104">
        <v>1337.99064</v>
      </c>
      <c r="M66" s="105">
        <v>8.0000000000000004E-4</v>
      </c>
      <c r="N66" s="105">
        <f t="shared" si="0"/>
        <v>2.4324093140474586E-3</v>
      </c>
      <c r="O66" s="105">
        <f>L66/'סכום נכסי הקרן'!$C$42</f>
        <v>4.5893777810672247E-4</v>
      </c>
    </row>
    <row r="67" spans="2:15" s="100" customFormat="1">
      <c r="B67" s="103" t="s">
        <v>1400</v>
      </c>
      <c r="C67" s="103" t="s">
        <v>1401</v>
      </c>
      <c r="D67" s="103" t="s">
        <v>100</v>
      </c>
      <c r="E67" s="103" t="s">
        <v>123</v>
      </c>
      <c r="F67" s="103" t="s">
        <v>962</v>
      </c>
      <c r="G67" s="103" t="s">
        <v>651</v>
      </c>
      <c r="H67" s="103" t="s">
        <v>102</v>
      </c>
      <c r="I67" s="104">
        <v>106038</v>
      </c>
      <c r="J67" s="104">
        <v>3380</v>
      </c>
      <c r="K67" s="104">
        <v>0</v>
      </c>
      <c r="L67" s="104">
        <v>3584.0844000000002</v>
      </c>
      <c r="M67" s="105">
        <v>1.9E-3</v>
      </c>
      <c r="N67" s="105">
        <f t="shared" si="0"/>
        <v>6.5157109596014791E-3</v>
      </c>
      <c r="O67" s="105">
        <f>L67/'סכום נכסי הקרן'!$C$42</f>
        <v>1.2293596695735971E-3</v>
      </c>
    </row>
    <row r="68" spans="2:15" s="100" customFormat="1">
      <c r="B68" s="103" t="s">
        <v>1402</v>
      </c>
      <c r="C68" s="103" t="s">
        <v>1403</v>
      </c>
      <c r="D68" s="103" t="s">
        <v>100</v>
      </c>
      <c r="E68" s="103" t="s">
        <v>123</v>
      </c>
      <c r="F68" s="103" t="s">
        <v>679</v>
      </c>
      <c r="G68" s="103" t="s">
        <v>651</v>
      </c>
      <c r="H68" s="103" t="s">
        <v>102</v>
      </c>
      <c r="I68" s="104">
        <v>79326.399999999994</v>
      </c>
      <c r="J68" s="104">
        <v>1070</v>
      </c>
      <c r="K68" s="104">
        <v>25.384450000000001</v>
      </c>
      <c r="L68" s="104">
        <v>874.17692999999997</v>
      </c>
      <c r="M68" s="105">
        <v>5.0000000000000001E-4</v>
      </c>
      <c r="N68" s="105">
        <f t="shared" si="0"/>
        <v>1.589215980357989E-3</v>
      </c>
      <c r="O68" s="105">
        <f>L68/'סכום נכסי הקרן'!$C$42</f>
        <v>2.9984725298702825E-4</v>
      </c>
    </row>
    <row r="69" spans="2:15" s="100" customFormat="1">
      <c r="B69" s="103" t="s">
        <v>1404</v>
      </c>
      <c r="C69" s="103" t="s">
        <v>1405</v>
      </c>
      <c r="D69" s="103" t="s">
        <v>100</v>
      </c>
      <c r="E69" s="103" t="s">
        <v>123</v>
      </c>
      <c r="F69" s="103" t="s">
        <v>843</v>
      </c>
      <c r="G69" s="103" t="s">
        <v>651</v>
      </c>
      <c r="H69" s="103" t="s">
        <v>102</v>
      </c>
      <c r="I69" s="104">
        <v>201315.20000000001</v>
      </c>
      <c r="J69" s="104">
        <v>4440</v>
      </c>
      <c r="K69" s="104">
        <v>0</v>
      </c>
      <c r="L69" s="104">
        <v>8938.3948799999998</v>
      </c>
      <c r="M69" s="105">
        <v>2.7000000000000001E-3</v>
      </c>
      <c r="N69" s="105">
        <f t="shared" si="0"/>
        <v>1.6249616633152317E-2</v>
      </c>
      <c r="O69" s="105">
        <f>L69/'סכום נכסי הקרן'!$C$42</f>
        <v>3.065916130824132E-3</v>
      </c>
    </row>
    <row r="70" spans="2:15" s="100" customFormat="1">
      <c r="B70" s="103" t="s">
        <v>1406</v>
      </c>
      <c r="C70" s="103" t="s">
        <v>1407</v>
      </c>
      <c r="D70" s="103" t="s">
        <v>100</v>
      </c>
      <c r="E70" s="103" t="s">
        <v>123</v>
      </c>
      <c r="F70" s="103" t="s">
        <v>1408</v>
      </c>
      <c r="G70" s="103" t="s">
        <v>434</v>
      </c>
      <c r="H70" s="103" t="s">
        <v>102</v>
      </c>
      <c r="I70" s="104">
        <v>173154</v>
      </c>
      <c r="J70" s="104">
        <v>814.7</v>
      </c>
      <c r="K70" s="104">
        <v>0</v>
      </c>
      <c r="L70" s="104">
        <v>1410.6856379999999</v>
      </c>
      <c r="M70" s="105">
        <v>1.1999999999999999E-3</v>
      </c>
      <c r="N70" s="105">
        <f t="shared" si="0"/>
        <v>2.5645656871442547E-3</v>
      </c>
      <c r="O70" s="105">
        <f>L70/'סכום נכסי הקרן'!$C$42</f>
        <v>4.8387254212091065E-4</v>
      </c>
    </row>
    <row r="71" spans="2:15" s="100" customFormat="1">
      <c r="B71" s="103" t="s">
        <v>1409</v>
      </c>
      <c r="C71" s="103" t="s">
        <v>1410</v>
      </c>
      <c r="D71" s="103" t="s">
        <v>100</v>
      </c>
      <c r="E71" s="103" t="s">
        <v>123</v>
      </c>
      <c r="F71" s="103" t="s">
        <v>588</v>
      </c>
      <c r="G71" s="103" t="s">
        <v>434</v>
      </c>
      <c r="H71" s="103" t="s">
        <v>102</v>
      </c>
      <c r="I71" s="104">
        <v>125595</v>
      </c>
      <c r="J71" s="104">
        <v>9700</v>
      </c>
      <c r="K71" s="104">
        <v>0</v>
      </c>
      <c r="L71" s="104">
        <v>12182.715</v>
      </c>
      <c r="M71" s="105">
        <v>3.3999999999999998E-3</v>
      </c>
      <c r="N71" s="105">
        <f t="shared" si="0"/>
        <v>2.2147650776081426E-2</v>
      </c>
      <c r="O71" s="105">
        <f>L71/'סכום נכסי הקרן'!$C$42</f>
        <v>4.1787348777024627E-3</v>
      </c>
    </row>
    <row r="72" spans="2:15" s="100" customFormat="1">
      <c r="B72" s="103" t="s">
        <v>1411</v>
      </c>
      <c r="C72" s="103" t="s">
        <v>1412</v>
      </c>
      <c r="D72" s="103" t="s">
        <v>100</v>
      </c>
      <c r="E72" s="103" t="s">
        <v>123</v>
      </c>
      <c r="F72" s="103" t="s">
        <v>732</v>
      </c>
      <c r="G72" s="103" t="s">
        <v>434</v>
      </c>
      <c r="H72" s="103" t="s">
        <v>102</v>
      </c>
      <c r="I72" s="104">
        <v>1228538</v>
      </c>
      <c r="J72" s="104">
        <v>166</v>
      </c>
      <c r="K72" s="104">
        <v>0</v>
      </c>
      <c r="L72" s="104">
        <v>2039.3730800000001</v>
      </c>
      <c r="M72" s="105">
        <v>1.8E-3</v>
      </c>
      <c r="N72" s="105">
        <f t="shared" si="0"/>
        <v>3.7074923592960657E-3</v>
      </c>
      <c r="O72" s="105">
        <f>L72/'סכום נכסי הקרן'!$C$42</f>
        <v>6.9951561848434398E-4</v>
      </c>
    </row>
    <row r="73" spans="2:15" s="100" customFormat="1">
      <c r="B73" s="103" t="s">
        <v>1413</v>
      </c>
      <c r="C73" s="103" t="s">
        <v>1414</v>
      </c>
      <c r="D73" s="103" t="s">
        <v>100</v>
      </c>
      <c r="E73" s="103" t="s">
        <v>123</v>
      </c>
      <c r="F73" s="103" t="s">
        <v>1415</v>
      </c>
      <c r="G73" s="103" t="s">
        <v>434</v>
      </c>
      <c r="H73" s="103" t="s">
        <v>102</v>
      </c>
      <c r="I73" s="104">
        <v>6539</v>
      </c>
      <c r="J73" s="104">
        <v>19090</v>
      </c>
      <c r="K73" s="104">
        <v>0</v>
      </c>
      <c r="L73" s="104">
        <v>1248.2951</v>
      </c>
      <c r="M73" s="105">
        <v>8.9999999999999998E-4</v>
      </c>
      <c r="N73" s="105">
        <f t="shared" si="0"/>
        <v>2.2693466883443995E-3</v>
      </c>
      <c r="O73" s="105">
        <f>L73/'סכום נכסי הקרן'!$C$42</f>
        <v>4.2817173938937945E-4</v>
      </c>
    </row>
    <row r="74" spans="2:15" s="100" customFormat="1">
      <c r="B74" s="103" t="s">
        <v>1416</v>
      </c>
      <c r="C74" s="103" t="s">
        <v>1417</v>
      </c>
      <c r="D74" s="103" t="s">
        <v>100</v>
      </c>
      <c r="E74" s="103" t="s">
        <v>123</v>
      </c>
      <c r="F74" s="103" t="s">
        <v>546</v>
      </c>
      <c r="G74" s="103" t="s">
        <v>434</v>
      </c>
      <c r="H74" s="103" t="s">
        <v>102</v>
      </c>
      <c r="I74" s="104">
        <v>7141.81</v>
      </c>
      <c r="J74" s="104">
        <v>20750</v>
      </c>
      <c r="K74" s="104">
        <v>0</v>
      </c>
      <c r="L74" s="104">
        <v>1481.925575</v>
      </c>
      <c r="M74" s="105">
        <v>5.0000000000000001E-4</v>
      </c>
      <c r="N74" s="105">
        <f t="shared" si="0"/>
        <v>2.6940768220584379E-3</v>
      </c>
      <c r="O74" s="105">
        <f>L74/'סכום נכסי הקרן'!$C$42</f>
        <v>5.083082126120308E-4</v>
      </c>
    </row>
    <row r="75" spans="2:15" s="100" customFormat="1">
      <c r="B75" s="103" t="s">
        <v>1418</v>
      </c>
      <c r="C75" s="103" t="s">
        <v>1419</v>
      </c>
      <c r="D75" s="103" t="s">
        <v>100</v>
      </c>
      <c r="E75" s="103" t="s">
        <v>123</v>
      </c>
      <c r="F75" s="103" t="s">
        <v>1420</v>
      </c>
      <c r="G75" s="103" t="s">
        <v>1421</v>
      </c>
      <c r="H75" s="103" t="s">
        <v>102</v>
      </c>
      <c r="I75" s="104">
        <v>15707</v>
      </c>
      <c r="J75" s="104">
        <v>6214</v>
      </c>
      <c r="K75" s="104">
        <v>0</v>
      </c>
      <c r="L75" s="104">
        <v>976.03297999999995</v>
      </c>
      <c r="M75" s="105">
        <v>2.0000000000000001E-4</v>
      </c>
      <c r="N75" s="105">
        <f t="shared" si="0"/>
        <v>1.7743858891041994E-3</v>
      </c>
      <c r="O75" s="105">
        <f>L75/'סכום נכסי הקרן'!$C$42</f>
        <v>3.3478441015109275E-4</v>
      </c>
    </row>
    <row r="76" spans="2:15" s="100" customFormat="1">
      <c r="B76" s="103" t="s">
        <v>1422</v>
      </c>
      <c r="C76" s="103" t="s">
        <v>1423</v>
      </c>
      <c r="D76" s="103" t="s">
        <v>100</v>
      </c>
      <c r="E76" s="103" t="s">
        <v>123</v>
      </c>
      <c r="F76" s="103" t="s">
        <v>1424</v>
      </c>
      <c r="G76" s="103" t="s">
        <v>1421</v>
      </c>
      <c r="H76" s="103" t="s">
        <v>102</v>
      </c>
      <c r="I76" s="104">
        <v>49131</v>
      </c>
      <c r="J76" s="104">
        <v>1964</v>
      </c>
      <c r="K76" s="104">
        <v>0</v>
      </c>
      <c r="L76" s="104">
        <v>964.93284000000006</v>
      </c>
      <c r="M76" s="105">
        <v>8.9999999999999998E-4</v>
      </c>
      <c r="N76" s="105">
        <f t="shared" ref="N76:N139" si="1">L76/$L$11</f>
        <v>1.7542063130174558E-3</v>
      </c>
      <c r="O76" s="105">
        <f>L76/'סכום נכסי הקרן'!$C$42</f>
        <v>3.3097700415289123E-4</v>
      </c>
    </row>
    <row r="77" spans="2:15" s="100" customFormat="1">
      <c r="B77" s="103" t="s">
        <v>1425</v>
      </c>
      <c r="C77" s="103" t="s">
        <v>1426</v>
      </c>
      <c r="D77" s="103" t="s">
        <v>100</v>
      </c>
      <c r="E77" s="103" t="s">
        <v>123</v>
      </c>
      <c r="F77" s="103" t="s">
        <v>1427</v>
      </c>
      <c r="G77" s="103" t="s">
        <v>1428</v>
      </c>
      <c r="H77" s="103" t="s">
        <v>102</v>
      </c>
      <c r="I77" s="104">
        <v>44747.57</v>
      </c>
      <c r="J77" s="104">
        <v>3500</v>
      </c>
      <c r="K77" s="104">
        <v>0</v>
      </c>
      <c r="L77" s="104">
        <v>1566.1649500000001</v>
      </c>
      <c r="M77" s="105">
        <v>4.0000000000000002E-4</v>
      </c>
      <c r="N77" s="105">
        <f t="shared" si="1"/>
        <v>2.8472203749606742E-3</v>
      </c>
      <c r="O77" s="105">
        <f>L77/'סכום נכסי הקרן'!$C$42</f>
        <v>5.3720275823575725E-4</v>
      </c>
    </row>
    <row r="78" spans="2:15" s="100" customFormat="1">
      <c r="B78" s="103" t="s">
        <v>1429</v>
      </c>
      <c r="C78" s="103" t="s">
        <v>1430</v>
      </c>
      <c r="D78" s="103" t="s">
        <v>100</v>
      </c>
      <c r="E78" s="103" t="s">
        <v>123</v>
      </c>
      <c r="F78" s="103" t="s">
        <v>849</v>
      </c>
      <c r="G78" s="103" t="s">
        <v>850</v>
      </c>
      <c r="H78" s="103" t="s">
        <v>102</v>
      </c>
      <c r="I78" s="104">
        <v>17337</v>
      </c>
      <c r="J78" s="104">
        <v>10150</v>
      </c>
      <c r="K78" s="104">
        <v>0</v>
      </c>
      <c r="L78" s="104">
        <v>1759.7055</v>
      </c>
      <c r="M78" s="105">
        <v>8.0000000000000004E-4</v>
      </c>
      <c r="N78" s="105">
        <f t="shared" si="1"/>
        <v>3.1990687529626816E-3</v>
      </c>
      <c r="O78" s="105">
        <f>L78/'סכום נכסי הקרן'!$C$42</f>
        <v>6.0358817778589187E-4</v>
      </c>
    </row>
    <row r="79" spans="2:15" s="100" customFormat="1">
      <c r="B79" s="103" t="s">
        <v>1431</v>
      </c>
      <c r="C79" s="103" t="s">
        <v>1432</v>
      </c>
      <c r="D79" s="103" t="s">
        <v>100</v>
      </c>
      <c r="E79" s="103" t="s">
        <v>123</v>
      </c>
      <c r="F79" s="103" t="s">
        <v>1433</v>
      </c>
      <c r="G79" s="103" t="s">
        <v>850</v>
      </c>
      <c r="H79" s="103" t="s">
        <v>102</v>
      </c>
      <c r="I79" s="104">
        <v>4248</v>
      </c>
      <c r="J79" s="104">
        <v>32200</v>
      </c>
      <c r="K79" s="104">
        <v>0</v>
      </c>
      <c r="L79" s="104">
        <v>1367.856</v>
      </c>
      <c r="M79" s="105">
        <v>2.9999999999999997E-4</v>
      </c>
      <c r="N79" s="105">
        <f t="shared" si="1"/>
        <v>2.4867032512841049E-3</v>
      </c>
      <c r="O79" s="105">
        <f>L79/'סכום נכסי הקרן'!$C$42</f>
        <v>4.6918175257933717E-4</v>
      </c>
    </row>
    <row r="80" spans="2:15" s="100" customFormat="1">
      <c r="B80" s="103" t="s">
        <v>1434</v>
      </c>
      <c r="C80" s="103" t="s">
        <v>1435</v>
      </c>
      <c r="D80" s="103" t="s">
        <v>100</v>
      </c>
      <c r="E80" s="103" t="s">
        <v>123</v>
      </c>
      <c r="F80" s="103" t="s">
        <v>1436</v>
      </c>
      <c r="G80" s="103" t="s">
        <v>850</v>
      </c>
      <c r="H80" s="103" t="s">
        <v>102</v>
      </c>
      <c r="I80" s="104">
        <v>38044</v>
      </c>
      <c r="J80" s="104">
        <v>6630</v>
      </c>
      <c r="K80" s="104">
        <v>0</v>
      </c>
      <c r="L80" s="104">
        <v>2522.3172</v>
      </c>
      <c r="M80" s="105">
        <v>8.0000000000000004E-4</v>
      </c>
      <c r="N80" s="105">
        <f t="shared" si="1"/>
        <v>4.5854639538151819E-3</v>
      </c>
      <c r="O80" s="105">
        <f>L80/'סכום נכסי הקרן'!$C$42</f>
        <v>8.6516797415591004E-4</v>
      </c>
    </row>
    <row r="81" spans="2:15" s="100" customFormat="1">
      <c r="B81" s="103" t="s">
        <v>1437</v>
      </c>
      <c r="C81" s="103" t="s">
        <v>1438</v>
      </c>
      <c r="D81" s="103" t="s">
        <v>100</v>
      </c>
      <c r="E81" s="103" t="s">
        <v>123</v>
      </c>
      <c r="F81" s="103" t="s">
        <v>1439</v>
      </c>
      <c r="G81" s="103" t="s">
        <v>850</v>
      </c>
      <c r="H81" s="103" t="s">
        <v>102</v>
      </c>
      <c r="I81" s="104">
        <v>595387</v>
      </c>
      <c r="J81" s="104">
        <v>2029</v>
      </c>
      <c r="K81" s="104">
        <v>0</v>
      </c>
      <c r="L81" s="104">
        <v>12080.40223</v>
      </c>
      <c r="M81" s="105">
        <v>2.2000000000000001E-3</v>
      </c>
      <c r="N81" s="105">
        <f t="shared" si="1"/>
        <v>2.1961650570060557E-2</v>
      </c>
      <c r="O81" s="105">
        <f>L81/'סכום נכסי הקרן'!$C$42</f>
        <v>4.1436410631928598E-3</v>
      </c>
    </row>
    <row r="82" spans="2:15" s="100" customFormat="1">
      <c r="B82" s="103" t="s">
        <v>1440</v>
      </c>
      <c r="C82" s="103" t="s">
        <v>1441</v>
      </c>
      <c r="D82" s="103" t="s">
        <v>100</v>
      </c>
      <c r="E82" s="103" t="s">
        <v>123</v>
      </c>
      <c r="F82" s="103" t="s">
        <v>1442</v>
      </c>
      <c r="G82" s="103" t="s">
        <v>870</v>
      </c>
      <c r="H82" s="103" t="s">
        <v>102</v>
      </c>
      <c r="I82" s="104">
        <v>146791</v>
      </c>
      <c r="J82" s="104">
        <v>4892</v>
      </c>
      <c r="K82" s="104">
        <v>0</v>
      </c>
      <c r="L82" s="104">
        <v>7181.0157200000003</v>
      </c>
      <c r="M82" s="105">
        <v>2E-3</v>
      </c>
      <c r="N82" s="105">
        <f t="shared" si="1"/>
        <v>1.3054777066040774E-2</v>
      </c>
      <c r="O82" s="105">
        <f>L82/'סכום נכסי הקרן'!$C$42</f>
        <v>2.4631258998091691E-3</v>
      </c>
    </row>
    <row r="83" spans="2:15" s="100" customFormat="1">
      <c r="B83" s="103" t="s">
        <v>1443</v>
      </c>
      <c r="C83" s="103" t="s">
        <v>1444</v>
      </c>
      <c r="D83" s="103" t="s">
        <v>100</v>
      </c>
      <c r="E83" s="103" t="s">
        <v>123</v>
      </c>
      <c r="F83" s="103" t="s">
        <v>1445</v>
      </c>
      <c r="G83" s="103" t="s">
        <v>870</v>
      </c>
      <c r="H83" s="103" t="s">
        <v>102</v>
      </c>
      <c r="I83" s="104">
        <v>33544</v>
      </c>
      <c r="J83" s="104">
        <v>7364</v>
      </c>
      <c r="K83" s="104">
        <v>0</v>
      </c>
      <c r="L83" s="104">
        <v>2470.1801599999999</v>
      </c>
      <c r="M83" s="105">
        <v>5.0000000000000001E-4</v>
      </c>
      <c r="N83" s="105">
        <f t="shared" si="1"/>
        <v>4.4906810622824993E-3</v>
      </c>
      <c r="O83" s="105">
        <f>L83/'סכום נכסי הקרן'!$C$42</f>
        <v>8.4728469711395609E-4</v>
      </c>
    </row>
    <row r="84" spans="2:15" s="100" customFormat="1">
      <c r="B84" s="103" t="s">
        <v>1446</v>
      </c>
      <c r="C84" s="103" t="s">
        <v>1447</v>
      </c>
      <c r="D84" s="103" t="s">
        <v>100</v>
      </c>
      <c r="E84" s="103" t="s">
        <v>123</v>
      </c>
      <c r="F84" s="103" t="s">
        <v>869</v>
      </c>
      <c r="G84" s="103" t="s">
        <v>870</v>
      </c>
      <c r="H84" s="103" t="s">
        <v>102</v>
      </c>
      <c r="I84" s="104">
        <v>46937.760000000002</v>
      </c>
      <c r="J84" s="104">
        <v>25490</v>
      </c>
      <c r="K84" s="104">
        <v>0</v>
      </c>
      <c r="L84" s="104">
        <v>11964.435024</v>
      </c>
      <c r="M84" s="105">
        <v>3.0000000000000001E-3</v>
      </c>
      <c r="N84" s="105">
        <f t="shared" si="1"/>
        <v>2.1750827187919063E-2</v>
      </c>
      <c r="O84" s="105">
        <f>L84/'סכום נכסי הקרן'!$C$42</f>
        <v>4.1038637058154687E-3</v>
      </c>
    </row>
    <row r="85" spans="2:15" s="100" customFormat="1">
      <c r="B85" s="103" t="s">
        <v>1448</v>
      </c>
      <c r="C85" s="103" t="s">
        <v>1449</v>
      </c>
      <c r="D85" s="103" t="s">
        <v>100</v>
      </c>
      <c r="E85" s="103" t="s">
        <v>123</v>
      </c>
      <c r="F85" s="103" t="s">
        <v>1450</v>
      </c>
      <c r="G85" s="103" t="s">
        <v>423</v>
      </c>
      <c r="H85" s="103" t="s">
        <v>102</v>
      </c>
      <c r="I85" s="104">
        <v>10561</v>
      </c>
      <c r="J85" s="104">
        <v>27500</v>
      </c>
      <c r="K85" s="104">
        <v>0</v>
      </c>
      <c r="L85" s="104">
        <v>2904.2750000000001</v>
      </c>
      <c r="M85" s="105">
        <v>1.6999999999999999E-3</v>
      </c>
      <c r="N85" s="105">
        <f t="shared" si="1"/>
        <v>5.2798467712413767E-3</v>
      </c>
      <c r="O85" s="105">
        <f>L85/'סכום נכסי הקרן'!$C$42</f>
        <v>9.9618149459618156E-4</v>
      </c>
    </row>
    <row r="86" spans="2:15" s="100" customFormat="1">
      <c r="B86" s="103" t="s">
        <v>1451</v>
      </c>
      <c r="C86" s="103" t="s">
        <v>1452</v>
      </c>
      <c r="D86" s="103" t="s">
        <v>100</v>
      </c>
      <c r="E86" s="103" t="s">
        <v>123</v>
      </c>
      <c r="F86" s="103" t="s">
        <v>1453</v>
      </c>
      <c r="G86" s="103" t="s">
        <v>423</v>
      </c>
      <c r="H86" s="103" t="s">
        <v>102</v>
      </c>
      <c r="I86" s="104">
        <v>773394</v>
      </c>
      <c r="J86" s="104">
        <v>277</v>
      </c>
      <c r="K86" s="104">
        <v>0</v>
      </c>
      <c r="L86" s="104">
        <v>2142.3013799999999</v>
      </c>
      <c r="M86" s="105">
        <v>1.5E-3</v>
      </c>
      <c r="N86" s="105">
        <f t="shared" si="1"/>
        <v>3.8946115723266371E-3</v>
      </c>
      <c r="O86" s="105">
        <f>L86/'סכום נכסי הקרן'!$C$42</f>
        <v>7.3482056299897986E-4</v>
      </c>
    </row>
    <row r="87" spans="2:15" s="100" customFormat="1">
      <c r="B87" s="103" t="s">
        <v>1454</v>
      </c>
      <c r="C87" s="103" t="s">
        <v>1455</v>
      </c>
      <c r="D87" s="103" t="s">
        <v>100</v>
      </c>
      <c r="E87" s="103" t="s">
        <v>123</v>
      </c>
      <c r="F87" s="103" t="s">
        <v>1456</v>
      </c>
      <c r="G87" s="103" t="s">
        <v>1457</v>
      </c>
      <c r="H87" s="103" t="s">
        <v>102</v>
      </c>
      <c r="I87" s="104">
        <v>194333</v>
      </c>
      <c r="J87" s="104">
        <v>688.3</v>
      </c>
      <c r="K87" s="104">
        <v>0</v>
      </c>
      <c r="L87" s="104">
        <v>1337.5940390000001</v>
      </c>
      <c r="M87" s="105">
        <v>1E-3</v>
      </c>
      <c r="N87" s="105">
        <f t="shared" si="1"/>
        <v>2.4316883105235769E-3</v>
      </c>
      <c r="O87" s="105">
        <f>L87/'סכום נכסי הקרן'!$C$42</f>
        <v>4.5880174189219796E-4</v>
      </c>
    </row>
    <row r="88" spans="2:15" s="100" customFormat="1">
      <c r="B88" s="103" t="s">
        <v>1458</v>
      </c>
      <c r="C88" s="103" t="s">
        <v>1459</v>
      </c>
      <c r="D88" s="103" t="s">
        <v>100</v>
      </c>
      <c r="E88" s="103" t="s">
        <v>123</v>
      </c>
      <c r="F88" s="103" t="s">
        <v>1460</v>
      </c>
      <c r="G88" s="103" t="s">
        <v>1457</v>
      </c>
      <c r="H88" s="103" t="s">
        <v>102</v>
      </c>
      <c r="I88" s="104">
        <v>468052</v>
      </c>
      <c r="J88" s="104">
        <v>1022</v>
      </c>
      <c r="K88" s="104">
        <v>0</v>
      </c>
      <c r="L88" s="104">
        <v>4783.4914399999998</v>
      </c>
      <c r="M88" s="105">
        <v>2.3E-3</v>
      </c>
      <c r="N88" s="105">
        <f t="shared" si="1"/>
        <v>8.6961812620171153E-3</v>
      </c>
      <c r="O88" s="105">
        <f>L88/'סכום נכסי הקרן'!$C$42</f>
        <v>1.6407625490310802E-3</v>
      </c>
    </row>
    <row r="89" spans="2:15" s="100" customFormat="1">
      <c r="B89" s="103" t="s">
        <v>1461</v>
      </c>
      <c r="C89" s="103" t="s">
        <v>1462</v>
      </c>
      <c r="D89" s="103" t="s">
        <v>100</v>
      </c>
      <c r="E89" s="103" t="s">
        <v>123</v>
      </c>
      <c r="F89" s="103" t="s">
        <v>1463</v>
      </c>
      <c r="G89" s="103" t="s">
        <v>129</v>
      </c>
      <c r="H89" s="103" t="s">
        <v>102</v>
      </c>
      <c r="I89" s="104">
        <v>125936.89</v>
      </c>
      <c r="J89" s="104">
        <v>5602</v>
      </c>
      <c r="K89" s="104">
        <v>0</v>
      </c>
      <c r="L89" s="104">
        <v>7054.9845777999999</v>
      </c>
      <c r="M89" s="105">
        <v>2.5999999999999999E-3</v>
      </c>
      <c r="N89" s="105">
        <f t="shared" si="1"/>
        <v>1.2825657881658944E-2</v>
      </c>
      <c r="O89" s="105">
        <f>L89/'סכום נכסי הקרן'!$C$42</f>
        <v>2.4198965597492712E-3</v>
      </c>
    </row>
    <row r="90" spans="2:15" s="100" customFormat="1">
      <c r="B90" s="103" t="s">
        <v>1464</v>
      </c>
      <c r="C90" s="103" t="s">
        <v>1465</v>
      </c>
      <c r="D90" s="103" t="s">
        <v>100</v>
      </c>
      <c r="E90" s="103" t="s">
        <v>123</v>
      </c>
      <c r="F90" s="103" t="s">
        <v>1466</v>
      </c>
      <c r="G90" s="103" t="s">
        <v>129</v>
      </c>
      <c r="H90" s="103" t="s">
        <v>102</v>
      </c>
      <c r="I90" s="104">
        <v>4947.1000000000004</v>
      </c>
      <c r="J90" s="104">
        <v>6670</v>
      </c>
      <c r="K90" s="104">
        <v>0</v>
      </c>
      <c r="L90" s="104">
        <v>329.97156999999999</v>
      </c>
      <c r="M90" s="105">
        <v>2.0000000000000001E-4</v>
      </c>
      <c r="N90" s="105">
        <f t="shared" si="1"/>
        <v>5.9987409197336601E-4</v>
      </c>
      <c r="O90" s="105">
        <f>L90/'סכום נכסי הקרן'!$C$42</f>
        <v>1.1318197201602759E-4</v>
      </c>
    </row>
    <row r="91" spans="2:15" s="100" customFormat="1">
      <c r="B91" s="103" t="s">
        <v>1467</v>
      </c>
      <c r="C91" s="103" t="s">
        <v>1468</v>
      </c>
      <c r="D91" s="103" t="s">
        <v>100</v>
      </c>
      <c r="E91" s="103" t="s">
        <v>123</v>
      </c>
      <c r="F91" s="103" t="s">
        <v>1118</v>
      </c>
      <c r="G91" s="103" t="s">
        <v>129</v>
      </c>
      <c r="H91" s="103" t="s">
        <v>102</v>
      </c>
      <c r="I91" s="104">
        <v>77420.91</v>
      </c>
      <c r="J91" s="104">
        <v>6433</v>
      </c>
      <c r="K91" s="104">
        <v>0</v>
      </c>
      <c r="L91" s="104">
        <v>4980.4871402999997</v>
      </c>
      <c r="M91" s="105">
        <v>1.2999999999999999E-3</v>
      </c>
      <c r="N91" s="105">
        <f t="shared" si="1"/>
        <v>9.0543109543421846E-3</v>
      </c>
      <c r="O91" s="105">
        <f>L91/'סכום נכסי הקרן'!$C$42</f>
        <v>1.7083331031810403E-3</v>
      </c>
    </row>
    <row r="92" spans="2:15" s="100" customFormat="1">
      <c r="B92" s="103" t="s">
        <v>1469</v>
      </c>
      <c r="C92" s="103" t="s">
        <v>1470</v>
      </c>
      <c r="D92" s="103" t="s">
        <v>100</v>
      </c>
      <c r="E92" s="103" t="s">
        <v>123</v>
      </c>
      <c r="F92" s="103" t="s">
        <v>902</v>
      </c>
      <c r="G92" s="103" t="s">
        <v>132</v>
      </c>
      <c r="H92" s="103" t="s">
        <v>102</v>
      </c>
      <c r="I92" s="104">
        <v>38078</v>
      </c>
      <c r="J92" s="104">
        <v>2549</v>
      </c>
      <c r="K92" s="104">
        <v>0</v>
      </c>
      <c r="L92" s="104">
        <v>970.60821999999996</v>
      </c>
      <c r="M92" s="105">
        <v>2.0000000000000001E-4</v>
      </c>
      <c r="N92" s="105">
        <f t="shared" si="1"/>
        <v>1.7645239092397721E-3</v>
      </c>
      <c r="O92" s="105">
        <f>L92/'סכום נכסי הקרן'!$C$42</f>
        <v>3.329236891365106E-4</v>
      </c>
    </row>
    <row r="93" spans="2:15" s="100" customFormat="1">
      <c r="B93" s="99" t="s">
        <v>1471</v>
      </c>
      <c r="C93" s="107"/>
      <c r="D93" s="107"/>
      <c r="I93" s="101">
        <v>5880762.4299999997</v>
      </c>
      <c r="K93" s="101">
        <v>92.2971</v>
      </c>
      <c r="L93" s="101">
        <v>58513.436883959999</v>
      </c>
      <c r="N93" s="102">
        <f t="shared" si="1"/>
        <v>0.10637490623512313</v>
      </c>
      <c r="O93" s="102">
        <f>L93/'סכום נכסי הקרן'!$C$42</f>
        <v>2.0070414478319927E-2</v>
      </c>
    </row>
    <row r="94" spans="2:15" s="100" customFormat="1">
      <c r="B94" s="103" t="s">
        <v>1472</v>
      </c>
      <c r="C94" s="103" t="s">
        <v>1473</v>
      </c>
      <c r="D94" s="103" t="s">
        <v>100</v>
      </c>
      <c r="E94" s="103" t="s">
        <v>123</v>
      </c>
      <c r="F94" s="103" t="s">
        <v>1474</v>
      </c>
      <c r="G94" s="103" t="s">
        <v>1475</v>
      </c>
      <c r="H94" s="103" t="s">
        <v>102</v>
      </c>
      <c r="I94" s="104">
        <v>95629</v>
      </c>
      <c r="J94" s="104">
        <v>4395</v>
      </c>
      <c r="K94" s="104">
        <v>0</v>
      </c>
      <c r="L94" s="104">
        <v>4202.89455</v>
      </c>
      <c r="M94" s="105">
        <v>3.8999999999999998E-3</v>
      </c>
      <c r="N94" s="105">
        <f t="shared" si="1"/>
        <v>7.6406811406238995E-3</v>
      </c>
      <c r="O94" s="105">
        <f>L94/'סכום נכסי הקרן'!$C$42</f>
        <v>1.441614783190003E-3</v>
      </c>
    </row>
    <row r="95" spans="2:15" s="100" customFormat="1">
      <c r="B95" s="103" t="s">
        <v>1476</v>
      </c>
      <c r="C95" s="103" t="s">
        <v>1477</v>
      </c>
      <c r="D95" s="103" t="s">
        <v>100</v>
      </c>
      <c r="E95" s="103" t="s">
        <v>123</v>
      </c>
      <c r="F95" s="103" t="s">
        <v>1478</v>
      </c>
      <c r="G95" s="103" t="s">
        <v>1475</v>
      </c>
      <c r="H95" s="103" t="s">
        <v>102</v>
      </c>
      <c r="I95" s="104">
        <v>180262</v>
      </c>
      <c r="J95" s="104">
        <v>248.1</v>
      </c>
      <c r="K95" s="104">
        <v>0</v>
      </c>
      <c r="L95" s="104">
        <v>447.23002200000002</v>
      </c>
      <c r="M95" s="105">
        <v>2.5000000000000001E-3</v>
      </c>
      <c r="N95" s="105">
        <f t="shared" si="1"/>
        <v>8.130449036881527E-4</v>
      </c>
      <c r="O95" s="105">
        <f>L95/'סכום נכסי הקרן'!$C$42</f>
        <v>1.5340223351584928E-4</v>
      </c>
    </row>
    <row r="96" spans="2:15" s="100" customFormat="1">
      <c r="B96" s="103" t="s">
        <v>1479</v>
      </c>
      <c r="C96" s="103" t="s">
        <v>1480</v>
      </c>
      <c r="D96" s="103" t="s">
        <v>100</v>
      </c>
      <c r="E96" s="103" t="s">
        <v>123</v>
      </c>
      <c r="F96" s="103" t="s">
        <v>740</v>
      </c>
      <c r="G96" s="103" t="s">
        <v>457</v>
      </c>
      <c r="H96" s="103" t="s">
        <v>102</v>
      </c>
      <c r="I96" s="104">
        <v>132982</v>
      </c>
      <c r="J96" s="104">
        <v>370</v>
      </c>
      <c r="K96" s="104">
        <v>0</v>
      </c>
      <c r="L96" s="104">
        <v>492.03339999999997</v>
      </c>
      <c r="M96" s="105">
        <v>2.9999999999999997E-4</v>
      </c>
      <c r="N96" s="105">
        <f t="shared" si="1"/>
        <v>8.9449551379704618E-4</v>
      </c>
      <c r="O96" s="105">
        <f>L96/'סכום נכסי הקרן'!$C$42</f>
        <v>1.687700261866527E-4</v>
      </c>
    </row>
    <row r="97" spans="2:15" s="100" customFormat="1">
      <c r="B97" s="103" t="s">
        <v>1481</v>
      </c>
      <c r="C97" s="103" t="s">
        <v>1482</v>
      </c>
      <c r="D97" s="103" t="s">
        <v>100</v>
      </c>
      <c r="E97" s="103" t="s">
        <v>123</v>
      </c>
      <c r="F97" s="103" t="s">
        <v>1483</v>
      </c>
      <c r="G97" s="103" t="s">
        <v>457</v>
      </c>
      <c r="H97" s="103" t="s">
        <v>102</v>
      </c>
      <c r="I97" s="104">
        <v>40776</v>
      </c>
      <c r="J97" s="104">
        <v>6090</v>
      </c>
      <c r="K97" s="104">
        <v>0</v>
      </c>
      <c r="L97" s="104">
        <v>2483.2584000000002</v>
      </c>
      <c r="M97" s="105">
        <v>2.5000000000000001E-3</v>
      </c>
      <c r="N97" s="105">
        <f t="shared" si="1"/>
        <v>4.5144567389100642E-3</v>
      </c>
      <c r="O97" s="105">
        <f>L97/'סכום נכסי הקרן'!$C$42</f>
        <v>8.5177060174416075E-4</v>
      </c>
    </row>
    <row r="98" spans="2:15" s="100" customFormat="1">
      <c r="B98" s="103" t="s">
        <v>1484</v>
      </c>
      <c r="C98" s="103" t="s">
        <v>1485</v>
      </c>
      <c r="D98" s="103" t="s">
        <v>100</v>
      </c>
      <c r="E98" s="103" t="s">
        <v>123</v>
      </c>
      <c r="F98" s="103" t="s">
        <v>1025</v>
      </c>
      <c r="G98" s="103" t="s">
        <v>715</v>
      </c>
      <c r="H98" s="103" t="s">
        <v>102</v>
      </c>
      <c r="I98" s="104">
        <v>63806</v>
      </c>
      <c r="J98" s="104">
        <v>5349</v>
      </c>
      <c r="K98" s="104">
        <v>0</v>
      </c>
      <c r="L98" s="104">
        <v>3412.9829399999999</v>
      </c>
      <c r="M98" s="105">
        <v>4.8999999999999998E-3</v>
      </c>
      <c r="N98" s="105">
        <f t="shared" si="1"/>
        <v>6.2046558800598773E-3</v>
      </c>
      <c r="O98" s="105">
        <f>L98/'סכום נכסי הקרן'!$C$42</f>
        <v>1.1706709750972169E-3</v>
      </c>
    </row>
    <row r="99" spans="2:15" s="100" customFormat="1">
      <c r="B99" s="103" t="s">
        <v>1486</v>
      </c>
      <c r="C99" s="103" t="s">
        <v>1487</v>
      </c>
      <c r="D99" s="103" t="s">
        <v>100</v>
      </c>
      <c r="E99" s="103" t="s">
        <v>123</v>
      </c>
      <c r="F99" s="103" t="s">
        <v>1033</v>
      </c>
      <c r="G99" s="103" t="s">
        <v>715</v>
      </c>
      <c r="H99" s="103" t="s">
        <v>102</v>
      </c>
      <c r="I99" s="104">
        <v>37879</v>
      </c>
      <c r="J99" s="104">
        <v>1292</v>
      </c>
      <c r="K99" s="104">
        <v>0</v>
      </c>
      <c r="L99" s="104">
        <v>489.39668</v>
      </c>
      <c r="M99" s="105">
        <v>8.0000000000000004E-4</v>
      </c>
      <c r="N99" s="105">
        <f t="shared" si="1"/>
        <v>8.8970207048376924E-4</v>
      </c>
      <c r="O99" s="105">
        <f>L99/'סכום נכסי הקרן'!$C$42</f>
        <v>1.6786561745454862E-4</v>
      </c>
    </row>
    <row r="100" spans="2:15" s="100" customFormat="1">
      <c r="B100" s="103" t="s">
        <v>1488</v>
      </c>
      <c r="C100" s="103" t="s">
        <v>1489</v>
      </c>
      <c r="D100" s="103" t="s">
        <v>100</v>
      </c>
      <c r="E100" s="103" t="s">
        <v>123</v>
      </c>
      <c r="F100" s="103" t="s">
        <v>751</v>
      </c>
      <c r="G100" s="103" t="s">
        <v>715</v>
      </c>
      <c r="H100" s="103" t="s">
        <v>102</v>
      </c>
      <c r="I100" s="104">
        <v>32999</v>
      </c>
      <c r="J100" s="104">
        <v>3190</v>
      </c>
      <c r="K100" s="104">
        <v>0</v>
      </c>
      <c r="L100" s="104">
        <v>1052.6681000000001</v>
      </c>
      <c r="M100" s="105">
        <v>2.3999999999999998E-3</v>
      </c>
      <c r="N100" s="105">
        <f t="shared" si="1"/>
        <v>1.9137052341716245E-3</v>
      </c>
      <c r="O100" s="105">
        <f>L100/'סכום נכסי הקרן'!$C$42</f>
        <v>3.6107065659130862E-4</v>
      </c>
    </row>
    <row r="101" spans="2:15" s="100" customFormat="1">
      <c r="B101" s="103" t="s">
        <v>1490</v>
      </c>
      <c r="C101" s="103" t="s">
        <v>1491</v>
      </c>
      <c r="D101" s="103" t="s">
        <v>100</v>
      </c>
      <c r="E101" s="103" t="s">
        <v>123</v>
      </c>
      <c r="F101" s="103" t="s">
        <v>940</v>
      </c>
      <c r="G101" s="103" t="s">
        <v>636</v>
      </c>
      <c r="H101" s="103" t="s">
        <v>102</v>
      </c>
      <c r="I101" s="104">
        <v>257774</v>
      </c>
      <c r="J101" s="104">
        <v>188</v>
      </c>
      <c r="K101" s="104">
        <v>0</v>
      </c>
      <c r="L101" s="104">
        <v>484.61511999999999</v>
      </c>
      <c r="M101" s="105">
        <v>1.1000000000000001E-3</v>
      </c>
      <c r="N101" s="105">
        <f t="shared" si="1"/>
        <v>8.8100940049642409E-4</v>
      </c>
      <c r="O101" s="105">
        <f>L101/'סכום נכסי הקרן'!$C$42</f>
        <v>1.6622551739952583E-4</v>
      </c>
    </row>
    <row r="102" spans="2:15" s="100" customFormat="1">
      <c r="B102" s="103" t="s">
        <v>1492</v>
      </c>
      <c r="C102" s="103" t="s">
        <v>1493</v>
      </c>
      <c r="D102" s="103" t="s">
        <v>100</v>
      </c>
      <c r="E102" s="103" t="s">
        <v>123</v>
      </c>
      <c r="F102" s="103" t="s">
        <v>1494</v>
      </c>
      <c r="G102" s="103" t="s">
        <v>866</v>
      </c>
      <c r="H102" s="103" t="s">
        <v>102</v>
      </c>
      <c r="I102" s="104">
        <v>23346</v>
      </c>
      <c r="J102" s="104">
        <v>305</v>
      </c>
      <c r="K102" s="104">
        <v>0</v>
      </c>
      <c r="L102" s="104">
        <v>71.205299999999994</v>
      </c>
      <c r="M102" s="105">
        <v>5.0000000000000001E-4</v>
      </c>
      <c r="N102" s="105">
        <f t="shared" si="1"/>
        <v>1.2944816634109151E-4</v>
      </c>
      <c r="O102" s="105">
        <f>L102/'סכום נכסי הקרן'!$C$42</f>
        <v>2.4423789819204271E-5</v>
      </c>
    </row>
    <row r="103" spans="2:15" s="100" customFormat="1">
      <c r="B103" s="103" t="s">
        <v>1495</v>
      </c>
      <c r="C103" s="103" t="s">
        <v>1496</v>
      </c>
      <c r="D103" s="103" t="s">
        <v>100</v>
      </c>
      <c r="E103" s="103" t="s">
        <v>123</v>
      </c>
      <c r="F103" s="103" t="s">
        <v>1497</v>
      </c>
      <c r="G103" s="103" t="s">
        <v>812</v>
      </c>
      <c r="H103" s="103" t="s">
        <v>102</v>
      </c>
      <c r="I103" s="104">
        <v>21228</v>
      </c>
      <c r="J103" s="104">
        <v>1805</v>
      </c>
      <c r="K103" s="104">
        <v>0</v>
      </c>
      <c r="L103" s="104">
        <v>383.16539999999998</v>
      </c>
      <c r="M103" s="105">
        <v>8.9999999999999998E-4</v>
      </c>
      <c r="N103" s="105">
        <f t="shared" si="1"/>
        <v>6.9657818217676022E-4</v>
      </c>
      <c r="O103" s="105">
        <f>L103/'סכום נכסי הקרן'!$C$42</f>
        <v>1.3142773354780238E-4</v>
      </c>
    </row>
    <row r="104" spans="2:15" s="100" customFormat="1">
      <c r="B104" s="103" t="s">
        <v>1498</v>
      </c>
      <c r="C104" s="103" t="s">
        <v>1499</v>
      </c>
      <c r="D104" s="103" t="s">
        <v>100</v>
      </c>
      <c r="E104" s="103" t="s">
        <v>123</v>
      </c>
      <c r="F104" s="103" t="s">
        <v>1500</v>
      </c>
      <c r="G104" s="103" t="s">
        <v>812</v>
      </c>
      <c r="H104" s="103" t="s">
        <v>102</v>
      </c>
      <c r="I104" s="104">
        <v>34634</v>
      </c>
      <c r="J104" s="104">
        <v>1387</v>
      </c>
      <c r="K104" s="104">
        <v>0</v>
      </c>
      <c r="L104" s="104">
        <v>480.37358</v>
      </c>
      <c r="M104" s="105">
        <v>5.9999999999999995E-4</v>
      </c>
      <c r="N104" s="105">
        <f t="shared" si="1"/>
        <v>8.7329846359337907E-4</v>
      </c>
      <c r="O104" s="105">
        <f>L104/'סכום נכסי הקרן'!$C$42</f>
        <v>1.6477064702513308E-4</v>
      </c>
    </row>
    <row r="105" spans="2:15" s="100" customFormat="1">
      <c r="B105" s="103" t="s">
        <v>1501</v>
      </c>
      <c r="C105" s="103" t="s">
        <v>1502</v>
      </c>
      <c r="D105" s="103" t="s">
        <v>100</v>
      </c>
      <c r="E105" s="103" t="s">
        <v>123</v>
      </c>
      <c r="F105" s="103" t="s">
        <v>722</v>
      </c>
      <c r="G105" s="103" t="s">
        <v>672</v>
      </c>
      <c r="H105" s="103" t="s">
        <v>102</v>
      </c>
      <c r="I105" s="104">
        <v>33431</v>
      </c>
      <c r="J105" s="104">
        <v>2133</v>
      </c>
      <c r="K105" s="104">
        <v>0</v>
      </c>
      <c r="L105" s="104">
        <v>713.08322999999996</v>
      </c>
      <c r="M105" s="105">
        <v>1.9E-3</v>
      </c>
      <c r="N105" s="105">
        <f t="shared" si="1"/>
        <v>1.2963545771464036E-3</v>
      </c>
      <c r="O105" s="105">
        <f>L105/'סכום נכסי הקרן'!$C$42</f>
        <v>2.4459127246313544E-4</v>
      </c>
    </row>
    <row r="106" spans="2:15" s="100" customFormat="1">
      <c r="B106" s="103" t="s">
        <v>1503</v>
      </c>
      <c r="C106" s="103" t="s">
        <v>1504</v>
      </c>
      <c r="D106" s="103" t="s">
        <v>100</v>
      </c>
      <c r="E106" s="103" t="s">
        <v>123</v>
      </c>
      <c r="F106" s="103" t="s">
        <v>1006</v>
      </c>
      <c r="G106" s="103" t="s">
        <v>672</v>
      </c>
      <c r="H106" s="103" t="s">
        <v>102</v>
      </c>
      <c r="I106" s="104">
        <v>41798</v>
      </c>
      <c r="J106" s="104">
        <v>2665</v>
      </c>
      <c r="K106" s="104">
        <v>0</v>
      </c>
      <c r="L106" s="104">
        <v>1113.9167</v>
      </c>
      <c r="M106" s="105">
        <v>2.0999999999999999E-3</v>
      </c>
      <c r="N106" s="105">
        <f t="shared" si="1"/>
        <v>2.0250525490619342E-3</v>
      </c>
      <c r="O106" s="105">
        <f>L106/'סכום נכסי הקרן'!$C$42</f>
        <v>3.8207924630472196E-4</v>
      </c>
    </row>
    <row r="107" spans="2:15" s="100" customFormat="1">
      <c r="B107" s="103" t="s">
        <v>1505</v>
      </c>
      <c r="C107" s="103" t="s">
        <v>1506</v>
      </c>
      <c r="D107" s="103" t="s">
        <v>100</v>
      </c>
      <c r="E107" s="103" t="s">
        <v>123</v>
      </c>
      <c r="F107" s="103" t="s">
        <v>1507</v>
      </c>
      <c r="G107" s="103" t="s">
        <v>606</v>
      </c>
      <c r="H107" s="103" t="s">
        <v>102</v>
      </c>
      <c r="I107" s="104">
        <v>1085813</v>
      </c>
      <c r="J107" s="104">
        <v>338.5</v>
      </c>
      <c r="K107" s="104">
        <v>0</v>
      </c>
      <c r="L107" s="104">
        <v>3675.4770050000002</v>
      </c>
      <c r="M107" s="105">
        <v>4.5999999999999999E-3</v>
      </c>
      <c r="N107" s="105">
        <f t="shared" si="1"/>
        <v>6.6818587763284041E-3</v>
      </c>
      <c r="O107" s="105">
        <f>L107/'סכום נכסי הקרן'!$C$42</f>
        <v>1.2607078104500426E-3</v>
      </c>
    </row>
    <row r="108" spans="2:15" s="100" customFormat="1">
      <c r="B108" s="103" t="s">
        <v>1508</v>
      </c>
      <c r="C108" s="103" t="s">
        <v>1509</v>
      </c>
      <c r="D108" s="103" t="s">
        <v>100</v>
      </c>
      <c r="E108" s="103" t="s">
        <v>123</v>
      </c>
      <c r="F108" s="103" t="s">
        <v>1510</v>
      </c>
      <c r="G108" s="103" t="s">
        <v>606</v>
      </c>
      <c r="H108" s="103" t="s">
        <v>102</v>
      </c>
      <c r="I108" s="104">
        <v>65771</v>
      </c>
      <c r="J108" s="104">
        <v>7899</v>
      </c>
      <c r="K108" s="104">
        <v>0</v>
      </c>
      <c r="L108" s="104">
        <v>5195.2512900000002</v>
      </c>
      <c r="M108" s="105">
        <v>6.1999999999999998E-3</v>
      </c>
      <c r="N108" s="105">
        <f t="shared" si="1"/>
        <v>9.4447429218287166E-3</v>
      </c>
      <c r="O108" s="105">
        <f>L108/'סכום נכסי הקרן'!$C$42</f>
        <v>1.7819983282832859E-3</v>
      </c>
    </row>
    <row r="109" spans="2:15" s="100" customFormat="1">
      <c r="B109" s="103" t="s">
        <v>1511</v>
      </c>
      <c r="C109" s="103" t="s">
        <v>1512</v>
      </c>
      <c r="D109" s="103" t="s">
        <v>100</v>
      </c>
      <c r="E109" s="103" t="s">
        <v>123</v>
      </c>
      <c r="F109" s="103" t="s">
        <v>1513</v>
      </c>
      <c r="G109" s="103" t="s">
        <v>606</v>
      </c>
      <c r="H109" s="103" t="s">
        <v>102</v>
      </c>
      <c r="I109" s="104">
        <v>48157</v>
      </c>
      <c r="J109" s="104">
        <v>2650</v>
      </c>
      <c r="K109" s="104">
        <v>0</v>
      </c>
      <c r="L109" s="104">
        <v>1276.1605</v>
      </c>
      <c r="M109" s="105">
        <v>2.8999999999999998E-3</v>
      </c>
      <c r="N109" s="105">
        <f t="shared" si="1"/>
        <v>2.3200047845024249E-3</v>
      </c>
      <c r="O109" s="105">
        <f>L109/'סכום נכסי הקרן'!$C$42</f>
        <v>4.3772971713581198E-4</v>
      </c>
    </row>
    <row r="110" spans="2:15" s="100" customFormat="1">
      <c r="B110" s="103" t="s">
        <v>1514</v>
      </c>
      <c r="C110" s="103" t="s">
        <v>1515</v>
      </c>
      <c r="D110" s="103" t="s">
        <v>100</v>
      </c>
      <c r="E110" s="103" t="s">
        <v>123</v>
      </c>
      <c r="F110" s="103" t="s">
        <v>1516</v>
      </c>
      <c r="G110" s="103" t="s">
        <v>1517</v>
      </c>
      <c r="H110" s="103" t="s">
        <v>102</v>
      </c>
      <c r="I110" s="104">
        <v>231192.54</v>
      </c>
      <c r="J110" s="104">
        <v>57.3</v>
      </c>
      <c r="K110" s="104">
        <v>0</v>
      </c>
      <c r="L110" s="104">
        <v>132.47332542000001</v>
      </c>
      <c r="M110" s="105">
        <v>1.6000000000000001E-3</v>
      </c>
      <c r="N110" s="105">
        <f t="shared" si="1"/>
        <v>2.408307958076956E-4</v>
      </c>
      <c r="O110" s="105">
        <f>L110/'סכום נכסי הקרן'!$C$42</f>
        <v>4.5439042553140438E-5</v>
      </c>
    </row>
    <row r="111" spans="2:15" s="100" customFormat="1">
      <c r="B111" s="103" t="s">
        <v>1518</v>
      </c>
      <c r="C111" s="103" t="s">
        <v>1519</v>
      </c>
      <c r="D111" s="103" t="s">
        <v>100</v>
      </c>
      <c r="E111" s="103" t="s">
        <v>123</v>
      </c>
      <c r="F111" s="103" t="s">
        <v>1520</v>
      </c>
      <c r="G111" s="103" t="s">
        <v>835</v>
      </c>
      <c r="H111" s="103" t="s">
        <v>102</v>
      </c>
      <c r="I111" s="104">
        <v>80660</v>
      </c>
      <c r="J111" s="104">
        <v>785.9</v>
      </c>
      <c r="K111" s="104">
        <v>0</v>
      </c>
      <c r="L111" s="104">
        <v>633.90693999999996</v>
      </c>
      <c r="M111" s="105">
        <v>5.3E-3</v>
      </c>
      <c r="N111" s="105">
        <f t="shared" si="1"/>
        <v>1.1524154945473486E-3</v>
      </c>
      <c r="O111" s="105">
        <f>L111/'סכום נכסי הקרן'!$C$42</f>
        <v>2.1743339143989187E-4</v>
      </c>
    </row>
    <row r="112" spans="2:15" s="100" customFormat="1">
      <c r="B112" s="103" t="s">
        <v>1521</v>
      </c>
      <c r="C112" s="103" t="s">
        <v>1522</v>
      </c>
      <c r="D112" s="103" t="s">
        <v>100</v>
      </c>
      <c r="E112" s="103" t="s">
        <v>123</v>
      </c>
      <c r="F112" s="103" t="s">
        <v>1523</v>
      </c>
      <c r="G112" s="103" t="s">
        <v>835</v>
      </c>
      <c r="H112" s="103" t="s">
        <v>102</v>
      </c>
      <c r="I112" s="104">
        <v>24515</v>
      </c>
      <c r="J112" s="104">
        <v>1896</v>
      </c>
      <c r="K112" s="104">
        <v>0</v>
      </c>
      <c r="L112" s="104">
        <v>464.80439999999999</v>
      </c>
      <c r="M112" s="105">
        <v>1E-3</v>
      </c>
      <c r="N112" s="105">
        <f t="shared" si="1"/>
        <v>8.4499436540919331E-4</v>
      </c>
      <c r="O112" s="105">
        <f>L112/'סכום נכסי הקרן'!$C$42</f>
        <v>1.5943033696426179E-4</v>
      </c>
    </row>
    <row r="113" spans="2:15" s="100" customFormat="1">
      <c r="B113" s="103" t="s">
        <v>1524</v>
      </c>
      <c r="C113" s="103" t="s">
        <v>1525</v>
      </c>
      <c r="D113" s="103" t="s">
        <v>100</v>
      </c>
      <c r="E113" s="103" t="s">
        <v>123</v>
      </c>
      <c r="F113" s="103" t="s">
        <v>1090</v>
      </c>
      <c r="G113" s="103" t="s">
        <v>835</v>
      </c>
      <c r="H113" s="103" t="s">
        <v>102</v>
      </c>
      <c r="I113" s="104">
        <v>216779</v>
      </c>
      <c r="J113" s="104">
        <v>409.9</v>
      </c>
      <c r="K113" s="104">
        <v>0</v>
      </c>
      <c r="L113" s="104">
        <v>888.57712100000003</v>
      </c>
      <c r="M113" s="105">
        <v>2.5000000000000001E-3</v>
      </c>
      <c r="N113" s="105">
        <f t="shared" si="1"/>
        <v>1.6153949069254144E-3</v>
      </c>
      <c r="O113" s="105">
        <f>L113/'סכום נכסי הקרן'!$C$42</f>
        <v>3.0478659371504146E-4</v>
      </c>
    </row>
    <row r="114" spans="2:15" s="100" customFormat="1">
      <c r="B114" s="103" t="s">
        <v>1526</v>
      </c>
      <c r="C114" s="103" t="s">
        <v>1527</v>
      </c>
      <c r="D114" s="103" t="s">
        <v>100</v>
      </c>
      <c r="E114" s="103" t="s">
        <v>123</v>
      </c>
      <c r="F114" s="103" t="s">
        <v>1528</v>
      </c>
      <c r="G114" s="103" t="s">
        <v>835</v>
      </c>
      <c r="H114" s="103" t="s">
        <v>102</v>
      </c>
      <c r="I114" s="104">
        <v>32242</v>
      </c>
      <c r="J114" s="104">
        <v>1193</v>
      </c>
      <c r="K114" s="104">
        <v>0</v>
      </c>
      <c r="L114" s="104">
        <v>384.64706000000001</v>
      </c>
      <c r="M114" s="105">
        <v>1.9E-3</v>
      </c>
      <c r="N114" s="105">
        <f t="shared" si="1"/>
        <v>6.9927177619491542E-4</v>
      </c>
      <c r="O114" s="105">
        <f>L114/'סכום נכסי הקרן'!$C$42</f>
        <v>1.3193595066680227E-4</v>
      </c>
    </row>
    <row r="115" spans="2:15" s="100" customFormat="1">
      <c r="B115" s="103" t="s">
        <v>1529</v>
      </c>
      <c r="C115" s="103" t="s">
        <v>1530</v>
      </c>
      <c r="D115" s="103" t="s">
        <v>100</v>
      </c>
      <c r="E115" s="103" t="s">
        <v>123</v>
      </c>
      <c r="F115" s="103" t="s">
        <v>1086</v>
      </c>
      <c r="G115" s="103" t="s">
        <v>831</v>
      </c>
      <c r="H115" s="103" t="s">
        <v>102</v>
      </c>
      <c r="I115" s="104">
        <v>24734</v>
      </c>
      <c r="J115" s="104">
        <v>6200</v>
      </c>
      <c r="K115" s="104">
        <v>0</v>
      </c>
      <c r="L115" s="104">
        <v>1533.508</v>
      </c>
      <c r="M115" s="105">
        <v>1.9E-3</v>
      </c>
      <c r="N115" s="105">
        <f t="shared" si="1"/>
        <v>2.7878514474258881E-3</v>
      </c>
      <c r="O115" s="105">
        <f>L115/'סכום נכסי הקרן'!$C$42</f>
        <v>5.2600125381212215E-4</v>
      </c>
    </row>
    <row r="116" spans="2:15" s="100" customFormat="1">
      <c r="B116" s="103" t="s">
        <v>1531</v>
      </c>
      <c r="C116" s="103" t="s">
        <v>1532</v>
      </c>
      <c r="D116" s="103" t="s">
        <v>100</v>
      </c>
      <c r="E116" s="103" t="s">
        <v>123</v>
      </c>
      <c r="F116" s="103" t="s">
        <v>1533</v>
      </c>
      <c r="G116" s="103" t="s">
        <v>807</v>
      </c>
      <c r="H116" s="103" t="s">
        <v>102</v>
      </c>
      <c r="I116" s="104">
        <v>34903</v>
      </c>
      <c r="J116" s="104">
        <v>1190</v>
      </c>
      <c r="K116" s="104">
        <v>0</v>
      </c>
      <c r="L116" s="104">
        <v>415.34570000000002</v>
      </c>
      <c r="M116" s="105">
        <v>2.2000000000000001E-3</v>
      </c>
      <c r="N116" s="105">
        <f t="shared" si="1"/>
        <v>7.5508058055590097E-4</v>
      </c>
      <c r="O116" s="105">
        <f>L116/'סכום נכסי הקרן'!$C$42</f>
        <v>1.4246574453180132E-4</v>
      </c>
    </row>
    <row r="117" spans="2:15" s="100" customFormat="1">
      <c r="B117" s="103" t="s">
        <v>1534</v>
      </c>
      <c r="C117" s="103" t="s">
        <v>1535</v>
      </c>
      <c r="D117" s="103" t="s">
        <v>100</v>
      </c>
      <c r="E117" s="103" t="s">
        <v>123</v>
      </c>
      <c r="F117" s="103" t="s">
        <v>1536</v>
      </c>
      <c r="G117" s="103" t="s">
        <v>807</v>
      </c>
      <c r="H117" s="103" t="s">
        <v>102</v>
      </c>
      <c r="I117" s="104">
        <v>86941</v>
      </c>
      <c r="J117" s="104">
        <v>2078</v>
      </c>
      <c r="K117" s="104">
        <v>0</v>
      </c>
      <c r="L117" s="104">
        <v>1806.6339800000001</v>
      </c>
      <c r="M117" s="105">
        <v>4.8999999999999998E-3</v>
      </c>
      <c r="N117" s="105">
        <f t="shared" si="1"/>
        <v>3.2843827069123817E-3</v>
      </c>
      <c r="O117" s="105">
        <f>L117/'סכום נכסי הקרן'!$C$42</f>
        <v>6.1968489154251853E-4</v>
      </c>
    </row>
    <row r="118" spans="2:15" s="100" customFormat="1">
      <c r="B118" s="103" t="s">
        <v>1537</v>
      </c>
      <c r="C118" s="103" t="s">
        <v>1538</v>
      </c>
      <c r="D118" s="103" t="s">
        <v>100</v>
      </c>
      <c r="E118" s="103" t="s">
        <v>123</v>
      </c>
      <c r="F118" s="103" t="s">
        <v>1539</v>
      </c>
      <c r="G118" s="103" t="s">
        <v>807</v>
      </c>
      <c r="H118" s="103" t="s">
        <v>102</v>
      </c>
      <c r="I118" s="104">
        <v>8304</v>
      </c>
      <c r="J118" s="104">
        <v>11570</v>
      </c>
      <c r="K118" s="104">
        <v>0</v>
      </c>
      <c r="L118" s="104">
        <v>960.77279999999996</v>
      </c>
      <c r="M118" s="105">
        <v>2.5000000000000001E-3</v>
      </c>
      <c r="N118" s="105">
        <f t="shared" si="1"/>
        <v>1.7466435396016342E-3</v>
      </c>
      <c r="O118" s="105">
        <f>L118/'סכום נכסי הקרן'!$C$42</f>
        <v>3.2955008870418887E-4</v>
      </c>
    </row>
    <row r="119" spans="2:15" s="100" customFormat="1">
      <c r="B119" s="103" t="s">
        <v>1540</v>
      </c>
      <c r="C119" s="103" t="s">
        <v>1541</v>
      </c>
      <c r="D119" s="103" t="s">
        <v>100</v>
      </c>
      <c r="E119" s="103" t="s">
        <v>123</v>
      </c>
      <c r="F119" s="103" t="s">
        <v>1542</v>
      </c>
      <c r="G119" s="103" t="s">
        <v>807</v>
      </c>
      <c r="H119" s="103" t="s">
        <v>102</v>
      </c>
      <c r="I119" s="104">
        <v>11662</v>
      </c>
      <c r="J119" s="104">
        <v>9920</v>
      </c>
      <c r="K119" s="104">
        <v>0</v>
      </c>
      <c r="L119" s="104">
        <v>1156.8704</v>
      </c>
      <c r="M119" s="105">
        <v>3.0999999999999999E-3</v>
      </c>
      <c r="N119" s="105">
        <f t="shared" si="1"/>
        <v>2.1031405242908194E-3</v>
      </c>
      <c r="O119" s="105">
        <f>L119/'סכום נכסי הקרן'!$C$42</f>
        <v>3.9681258976029558E-4</v>
      </c>
    </row>
    <row r="120" spans="2:15" s="100" customFormat="1">
      <c r="B120" s="103" t="s">
        <v>1543</v>
      </c>
      <c r="C120" s="103" t="s">
        <v>1544</v>
      </c>
      <c r="D120" s="103" t="s">
        <v>100</v>
      </c>
      <c r="E120" s="103" t="s">
        <v>123</v>
      </c>
      <c r="F120" s="103" t="s">
        <v>1545</v>
      </c>
      <c r="G120" s="103" t="s">
        <v>807</v>
      </c>
      <c r="H120" s="103" t="s">
        <v>102</v>
      </c>
      <c r="I120" s="104">
        <v>8767.86</v>
      </c>
      <c r="J120" s="104">
        <v>7804</v>
      </c>
      <c r="K120" s="104">
        <v>0</v>
      </c>
      <c r="L120" s="104">
        <v>684.24379439999996</v>
      </c>
      <c r="M120" s="105">
        <v>6.9999999999999999E-4</v>
      </c>
      <c r="N120" s="105">
        <f t="shared" si="1"/>
        <v>1.2439257262500238E-3</v>
      </c>
      <c r="O120" s="105">
        <f>L120/'סכום נכסי הקרן'!$C$42</f>
        <v>2.3469919541832448E-4</v>
      </c>
    </row>
    <row r="121" spans="2:15" s="100" customFormat="1">
      <c r="B121" s="103" t="s">
        <v>1546</v>
      </c>
      <c r="C121" s="103" t="s">
        <v>1547</v>
      </c>
      <c r="D121" s="103" t="s">
        <v>100</v>
      </c>
      <c r="E121" s="103" t="s">
        <v>123</v>
      </c>
      <c r="F121" s="103" t="s">
        <v>1548</v>
      </c>
      <c r="G121" s="103" t="s">
        <v>1549</v>
      </c>
      <c r="H121" s="103" t="s">
        <v>102</v>
      </c>
      <c r="I121" s="104">
        <v>46168</v>
      </c>
      <c r="J121" s="104">
        <v>822</v>
      </c>
      <c r="K121" s="104">
        <v>0</v>
      </c>
      <c r="L121" s="104">
        <v>379.50096000000002</v>
      </c>
      <c r="M121" s="105">
        <v>1.2999999999999999E-3</v>
      </c>
      <c r="N121" s="105">
        <f t="shared" si="1"/>
        <v>6.8991638819980981E-4</v>
      </c>
      <c r="O121" s="105">
        <f>L121/'סכום נכסי הקרן'!$C$42</f>
        <v>1.3017081148771576E-4</v>
      </c>
    </row>
    <row r="122" spans="2:15" s="100" customFormat="1">
      <c r="B122" s="103" t="s">
        <v>1550</v>
      </c>
      <c r="C122" s="103" t="s">
        <v>1551</v>
      </c>
      <c r="D122" s="103" t="s">
        <v>100</v>
      </c>
      <c r="E122" s="103" t="s">
        <v>123</v>
      </c>
      <c r="F122" s="103" t="s">
        <v>1552</v>
      </c>
      <c r="G122" s="103" t="s">
        <v>1549</v>
      </c>
      <c r="H122" s="103" t="s">
        <v>102</v>
      </c>
      <c r="I122" s="104">
        <v>63286</v>
      </c>
      <c r="J122" s="104">
        <v>801.2</v>
      </c>
      <c r="K122" s="104">
        <v>0</v>
      </c>
      <c r="L122" s="104">
        <v>507.04743200000001</v>
      </c>
      <c r="M122" s="105">
        <v>1.2999999999999999E-3</v>
      </c>
      <c r="N122" s="105">
        <f t="shared" si="1"/>
        <v>9.2179037684497213E-4</v>
      </c>
      <c r="O122" s="105">
        <f>L122/'סכום נכסי הקרן'!$C$42</f>
        <v>1.7391991758387748E-4</v>
      </c>
    </row>
    <row r="123" spans="2:15" s="100" customFormat="1">
      <c r="B123" s="103" t="s">
        <v>1553</v>
      </c>
      <c r="C123" s="103" t="s">
        <v>1554</v>
      </c>
      <c r="D123" s="103" t="s">
        <v>100</v>
      </c>
      <c r="E123" s="103" t="s">
        <v>123</v>
      </c>
      <c r="F123" s="103" t="s">
        <v>1555</v>
      </c>
      <c r="G123" s="103" t="s">
        <v>989</v>
      </c>
      <c r="H123" s="103" t="s">
        <v>102</v>
      </c>
      <c r="I123" s="104">
        <v>15428</v>
      </c>
      <c r="J123" s="104">
        <v>9226</v>
      </c>
      <c r="K123" s="104">
        <v>0</v>
      </c>
      <c r="L123" s="104">
        <v>1423.3872799999999</v>
      </c>
      <c r="M123" s="105">
        <v>2.9999999999999997E-4</v>
      </c>
      <c r="N123" s="105">
        <f t="shared" si="1"/>
        <v>2.5876567248397774E-3</v>
      </c>
      <c r="O123" s="105">
        <f>L123/'סכום נכסי הקרן'!$C$42</f>
        <v>4.882292716700703E-4</v>
      </c>
    </row>
    <row r="124" spans="2:15" s="100" customFormat="1">
      <c r="B124" s="103" t="s">
        <v>1556</v>
      </c>
      <c r="C124" s="103" t="s">
        <v>1557</v>
      </c>
      <c r="D124" s="103" t="s">
        <v>100</v>
      </c>
      <c r="E124" s="103" t="s">
        <v>123</v>
      </c>
      <c r="F124" s="103" t="s">
        <v>1558</v>
      </c>
      <c r="G124" s="103" t="s">
        <v>575</v>
      </c>
      <c r="H124" s="103" t="s">
        <v>102</v>
      </c>
      <c r="I124" s="104">
        <v>2461.67</v>
      </c>
      <c r="J124" s="104">
        <v>38060</v>
      </c>
      <c r="K124" s="104">
        <v>0</v>
      </c>
      <c r="L124" s="104">
        <v>936.91160200000002</v>
      </c>
      <c r="M124" s="105">
        <v>2E-3</v>
      </c>
      <c r="N124" s="105">
        <f t="shared" si="1"/>
        <v>1.7032649100922898E-3</v>
      </c>
      <c r="O124" s="105">
        <f>L124/'סכום נכסי הקרן'!$C$42</f>
        <v>3.2136557315848633E-4</v>
      </c>
    </row>
    <row r="125" spans="2:15" s="100" customFormat="1">
      <c r="B125" s="103" t="s">
        <v>1559</v>
      </c>
      <c r="C125" s="103" t="s">
        <v>1560</v>
      </c>
      <c r="D125" s="103" t="s">
        <v>100</v>
      </c>
      <c r="E125" s="103" t="s">
        <v>123</v>
      </c>
      <c r="F125" s="103" t="s">
        <v>1561</v>
      </c>
      <c r="G125" s="103" t="s">
        <v>1046</v>
      </c>
      <c r="H125" s="103" t="s">
        <v>102</v>
      </c>
      <c r="I125" s="104">
        <v>14497.16</v>
      </c>
      <c r="J125" s="104">
        <v>7824</v>
      </c>
      <c r="K125" s="104">
        <v>0</v>
      </c>
      <c r="L125" s="104">
        <v>1134.2577984</v>
      </c>
      <c r="M125" s="105">
        <v>1.6000000000000001E-3</v>
      </c>
      <c r="N125" s="105">
        <f t="shared" si="1"/>
        <v>2.0620317892202328E-3</v>
      </c>
      <c r="O125" s="105">
        <f>L125/'סכום נכסי הקרן'!$C$42</f>
        <v>3.8905634930145607E-4</v>
      </c>
    </row>
    <row r="126" spans="2:15" s="100" customFormat="1">
      <c r="B126" s="103" t="s">
        <v>1562</v>
      </c>
      <c r="C126" s="103" t="s">
        <v>1563</v>
      </c>
      <c r="D126" s="103" t="s">
        <v>100</v>
      </c>
      <c r="E126" s="103" t="s">
        <v>123</v>
      </c>
      <c r="F126" s="103" t="s">
        <v>1564</v>
      </c>
      <c r="G126" s="103" t="s">
        <v>1046</v>
      </c>
      <c r="H126" s="103" t="s">
        <v>102</v>
      </c>
      <c r="I126" s="104">
        <v>11419</v>
      </c>
      <c r="J126" s="104">
        <v>21880</v>
      </c>
      <c r="K126" s="104">
        <v>0</v>
      </c>
      <c r="L126" s="104">
        <v>2498.4771999999998</v>
      </c>
      <c r="M126" s="105">
        <v>4.1000000000000003E-3</v>
      </c>
      <c r="N126" s="105">
        <f t="shared" si="1"/>
        <v>4.5421238613561708E-3</v>
      </c>
      <c r="O126" s="105">
        <f>L126/'סכום נכסי הקרן'!$C$42</f>
        <v>8.5699072963492872E-4</v>
      </c>
    </row>
    <row r="127" spans="2:15" s="100" customFormat="1">
      <c r="B127" s="103" t="s">
        <v>1565</v>
      </c>
      <c r="C127" s="103" t="s">
        <v>1566</v>
      </c>
      <c r="D127" s="103" t="s">
        <v>100</v>
      </c>
      <c r="E127" s="103" t="s">
        <v>123</v>
      </c>
      <c r="F127" s="103" t="s">
        <v>650</v>
      </c>
      <c r="G127" s="103" t="s">
        <v>651</v>
      </c>
      <c r="H127" s="103" t="s">
        <v>102</v>
      </c>
      <c r="I127" s="104">
        <v>283263</v>
      </c>
      <c r="J127" s="104">
        <v>521.79999999999995</v>
      </c>
      <c r="K127" s="104">
        <v>0</v>
      </c>
      <c r="L127" s="104">
        <v>1478.0663340000001</v>
      </c>
      <c r="M127" s="105">
        <v>1.6999999999999999E-3</v>
      </c>
      <c r="N127" s="105">
        <f t="shared" si="1"/>
        <v>2.687060888259713E-3</v>
      </c>
      <c r="O127" s="105">
        <f>L127/'סכום נכסי הקרן'!$C$42</f>
        <v>5.0698447279146053E-4</v>
      </c>
    </row>
    <row r="128" spans="2:15" s="100" customFormat="1">
      <c r="B128" s="103" t="s">
        <v>1567</v>
      </c>
      <c r="C128" s="103" t="s">
        <v>1568</v>
      </c>
      <c r="D128" s="103" t="s">
        <v>100</v>
      </c>
      <c r="E128" s="103" t="s">
        <v>123</v>
      </c>
      <c r="F128" s="103" t="s">
        <v>1569</v>
      </c>
      <c r="G128" s="103" t="s">
        <v>651</v>
      </c>
      <c r="H128" s="103" t="s">
        <v>102</v>
      </c>
      <c r="I128" s="104">
        <v>16781.29</v>
      </c>
      <c r="J128" s="104">
        <v>9305</v>
      </c>
      <c r="K128" s="104">
        <v>92.2971</v>
      </c>
      <c r="L128" s="104">
        <v>1653.7961345000001</v>
      </c>
      <c r="M128" s="105">
        <v>5.7000000000000002E-3</v>
      </c>
      <c r="N128" s="105">
        <f t="shared" si="1"/>
        <v>3.0065300913416581E-3</v>
      </c>
      <c r="O128" s="105">
        <f>L128/'סכום נכסי הקרן'!$C$42</f>
        <v>5.6726071223406793E-4</v>
      </c>
    </row>
    <row r="129" spans="2:15" s="100" customFormat="1">
      <c r="B129" s="103" t="s">
        <v>1570</v>
      </c>
      <c r="C129" s="103" t="s">
        <v>1571</v>
      </c>
      <c r="D129" s="103" t="s">
        <v>100</v>
      </c>
      <c r="E129" s="103" t="s">
        <v>123</v>
      </c>
      <c r="F129" s="103" t="s">
        <v>710</v>
      </c>
      <c r="G129" s="103" t="s">
        <v>434</v>
      </c>
      <c r="H129" s="103" t="s">
        <v>102</v>
      </c>
      <c r="I129" s="104">
        <v>144319</v>
      </c>
      <c r="J129" s="104">
        <v>285</v>
      </c>
      <c r="K129" s="104">
        <v>0</v>
      </c>
      <c r="L129" s="104">
        <v>411.30914999999999</v>
      </c>
      <c r="M129" s="105">
        <v>5.0000000000000001E-4</v>
      </c>
      <c r="N129" s="105">
        <f t="shared" si="1"/>
        <v>7.477423066374688E-4</v>
      </c>
      <c r="O129" s="105">
        <f>L129/'סכום נכסי הקרן'!$C$42</f>
        <v>1.4108118679811142E-4</v>
      </c>
    </row>
    <row r="130" spans="2:15" s="100" customFormat="1">
      <c r="B130" s="103" t="s">
        <v>1572</v>
      </c>
      <c r="C130" s="103" t="s">
        <v>1573</v>
      </c>
      <c r="D130" s="103" t="s">
        <v>100</v>
      </c>
      <c r="E130" s="103" t="s">
        <v>123</v>
      </c>
      <c r="F130" s="103" t="s">
        <v>1574</v>
      </c>
      <c r="G130" s="103" t="s">
        <v>434</v>
      </c>
      <c r="H130" s="103" t="s">
        <v>102</v>
      </c>
      <c r="I130" s="104">
        <v>14503.7</v>
      </c>
      <c r="J130" s="104">
        <v>16250</v>
      </c>
      <c r="K130" s="104">
        <v>0</v>
      </c>
      <c r="L130" s="104">
        <v>2356.8512500000002</v>
      </c>
      <c r="M130" s="105">
        <v>8.0000000000000004E-4</v>
      </c>
      <c r="N130" s="105">
        <f t="shared" si="1"/>
        <v>4.2846539885543558E-3</v>
      </c>
      <c r="O130" s="105">
        <f>L130/'סכום נכסי הקרן'!$C$42</f>
        <v>8.0841228904490064E-4</v>
      </c>
    </row>
    <row r="131" spans="2:15" s="100" customFormat="1">
      <c r="B131" s="103" t="s">
        <v>1575</v>
      </c>
      <c r="C131" s="103" t="s">
        <v>1576</v>
      </c>
      <c r="D131" s="103" t="s">
        <v>100</v>
      </c>
      <c r="E131" s="103" t="s">
        <v>123</v>
      </c>
      <c r="F131" s="103" t="s">
        <v>1577</v>
      </c>
      <c r="G131" s="103" t="s">
        <v>1578</v>
      </c>
      <c r="H131" s="103" t="s">
        <v>102</v>
      </c>
      <c r="I131" s="104">
        <v>606678</v>
      </c>
      <c r="J131" s="104">
        <v>176.1</v>
      </c>
      <c r="K131" s="104">
        <v>0</v>
      </c>
      <c r="L131" s="104">
        <v>1068.359958</v>
      </c>
      <c r="M131" s="105">
        <v>2E-3</v>
      </c>
      <c r="N131" s="105">
        <f t="shared" si="1"/>
        <v>1.9422323556721978E-3</v>
      </c>
      <c r="O131" s="105">
        <f>L131/'סכום נכסי הקרן'!$C$42</f>
        <v>3.6645304584695106E-4</v>
      </c>
    </row>
    <row r="132" spans="2:15" s="100" customFormat="1">
      <c r="B132" s="103" t="s">
        <v>1579</v>
      </c>
      <c r="C132" s="103" t="s">
        <v>1580</v>
      </c>
      <c r="D132" s="103" t="s">
        <v>100</v>
      </c>
      <c r="E132" s="103" t="s">
        <v>123</v>
      </c>
      <c r="F132" s="103" t="s">
        <v>1581</v>
      </c>
      <c r="G132" s="103" t="s">
        <v>1578</v>
      </c>
      <c r="H132" s="103" t="s">
        <v>102</v>
      </c>
      <c r="I132" s="104">
        <v>14354</v>
      </c>
      <c r="J132" s="104">
        <v>859.3</v>
      </c>
      <c r="K132" s="104">
        <v>0</v>
      </c>
      <c r="L132" s="104">
        <v>123.34392200000001</v>
      </c>
      <c r="M132" s="105">
        <v>1.5E-3</v>
      </c>
      <c r="N132" s="105">
        <f t="shared" si="1"/>
        <v>2.2423393388158774E-4</v>
      </c>
      <c r="O132" s="105">
        <f>L132/'סכום נכסי הקרן'!$C$42</f>
        <v>4.230760949542135E-5</v>
      </c>
    </row>
    <row r="133" spans="2:15" s="100" customFormat="1">
      <c r="B133" s="103" t="s">
        <v>1582</v>
      </c>
      <c r="C133" s="103" t="s">
        <v>1583</v>
      </c>
      <c r="D133" s="103" t="s">
        <v>100</v>
      </c>
      <c r="E133" s="103" t="s">
        <v>123</v>
      </c>
      <c r="F133" s="103" t="s">
        <v>1584</v>
      </c>
      <c r="G133" s="103" t="s">
        <v>1578</v>
      </c>
      <c r="H133" s="103" t="s">
        <v>102</v>
      </c>
      <c r="I133" s="104">
        <v>141021</v>
      </c>
      <c r="J133" s="104">
        <v>360.7</v>
      </c>
      <c r="K133" s="104">
        <v>0</v>
      </c>
      <c r="L133" s="104">
        <v>508.66274700000002</v>
      </c>
      <c r="M133" s="105">
        <v>2.0999999999999999E-3</v>
      </c>
      <c r="N133" s="105">
        <f t="shared" si="1"/>
        <v>9.2472694989238942E-4</v>
      </c>
      <c r="O133" s="105">
        <f>L133/'סכום נכסי הקרן'!$C$42</f>
        <v>1.7447397906598355E-4</v>
      </c>
    </row>
    <row r="134" spans="2:15" s="100" customFormat="1">
      <c r="B134" s="103" t="s">
        <v>1585</v>
      </c>
      <c r="C134" s="103" t="s">
        <v>1586</v>
      </c>
      <c r="D134" s="103" t="s">
        <v>100</v>
      </c>
      <c r="E134" s="103" t="s">
        <v>123</v>
      </c>
      <c r="F134" s="103" t="s">
        <v>1587</v>
      </c>
      <c r="G134" s="103" t="s">
        <v>125</v>
      </c>
      <c r="H134" s="103" t="s">
        <v>102</v>
      </c>
      <c r="I134" s="104">
        <v>199277</v>
      </c>
      <c r="J134" s="104">
        <v>174.8</v>
      </c>
      <c r="K134" s="104">
        <v>0</v>
      </c>
      <c r="L134" s="104">
        <v>348.33619599999997</v>
      </c>
      <c r="M134" s="105">
        <v>1.8E-3</v>
      </c>
      <c r="N134" s="105">
        <f t="shared" si="1"/>
        <v>6.3326019049749177E-4</v>
      </c>
      <c r="O134" s="105">
        <f>L134/'סכום נכסי הקרן'!$C$42</f>
        <v>1.1948113465605992E-4</v>
      </c>
    </row>
    <row r="135" spans="2:15" s="100" customFormat="1">
      <c r="B135" s="103" t="s">
        <v>1588</v>
      </c>
      <c r="C135" s="103" t="s">
        <v>1589</v>
      </c>
      <c r="D135" s="103" t="s">
        <v>100</v>
      </c>
      <c r="E135" s="103" t="s">
        <v>123</v>
      </c>
      <c r="F135" s="103" t="s">
        <v>1590</v>
      </c>
      <c r="G135" s="103" t="s">
        <v>125</v>
      </c>
      <c r="H135" s="103" t="s">
        <v>102</v>
      </c>
      <c r="I135" s="104">
        <v>170500</v>
      </c>
      <c r="J135" s="104">
        <v>139.6</v>
      </c>
      <c r="K135" s="104">
        <v>0</v>
      </c>
      <c r="L135" s="104">
        <v>238.018</v>
      </c>
      <c r="M135" s="105">
        <v>2.5000000000000001E-3</v>
      </c>
      <c r="N135" s="105">
        <f t="shared" si="1"/>
        <v>4.3270646505490348E-4</v>
      </c>
      <c r="O135" s="105">
        <f>L135/'סכום נכסי הקרן'!$C$42</f>
        <v>8.1641417214552321E-5</v>
      </c>
    </row>
    <row r="136" spans="2:15" s="100" customFormat="1">
      <c r="B136" s="103" t="s">
        <v>1591</v>
      </c>
      <c r="C136" s="103" t="s">
        <v>1592</v>
      </c>
      <c r="D136" s="103" t="s">
        <v>100</v>
      </c>
      <c r="E136" s="103" t="s">
        <v>123</v>
      </c>
      <c r="F136" s="103" t="s">
        <v>1593</v>
      </c>
      <c r="G136" s="103" t="s">
        <v>125</v>
      </c>
      <c r="H136" s="103" t="s">
        <v>102</v>
      </c>
      <c r="I136" s="104">
        <v>171975</v>
      </c>
      <c r="J136" s="104">
        <v>239</v>
      </c>
      <c r="K136" s="104">
        <v>0</v>
      </c>
      <c r="L136" s="104">
        <v>411.02024999999998</v>
      </c>
      <c r="M136" s="105">
        <v>2.2000000000000001E-3</v>
      </c>
      <c r="N136" s="105">
        <f t="shared" si="1"/>
        <v>7.4721709888950704E-4</v>
      </c>
      <c r="O136" s="105">
        <f>L136/'סכום נכסי הקרן'!$C$42</f>
        <v>1.4098209258913021E-4</v>
      </c>
    </row>
    <row r="137" spans="2:15" s="100" customFormat="1">
      <c r="B137" s="103" t="s">
        <v>1594</v>
      </c>
      <c r="C137" s="103" t="s">
        <v>1595</v>
      </c>
      <c r="D137" s="103" t="s">
        <v>100</v>
      </c>
      <c r="E137" s="103" t="s">
        <v>123</v>
      </c>
      <c r="F137" s="103" t="s">
        <v>1596</v>
      </c>
      <c r="G137" s="103" t="s">
        <v>1428</v>
      </c>
      <c r="H137" s="103" t="s">
        <v>102</v>
      </c>
      <c r="I137" s="104">
        <v>69761</v>
      </c>
      <c r="J137" s="104">
        <v>67.099999999999994</v>
      </c>
      <c r="K137" s="104">
        <v>0</v>
      </c>
      <c r="L137" s="104">
        <v>46.809631000000003</v>
      </c>
      <c r="M137" s="105">
        <v>2E-3</v>
      </c>
      <c r="N137" s="105">
        <f t="shared" si="1"/>
        <v>8.5097891590276491E-5</v>
      </c>
      <c r="O137" s="105">
        <f>L137/'סכום נכסי הקרן'!$C$42</f>
        <v>1.6055947928855139E-5</v>
      </c>
    </row>
    <row r="138" spans="2:15" s="100" customFormat="1">
      <c r="B138" s="103" t="s">
        <v>1597</v>
      </c>
      <c r="C138" s="103" t="s">
        <v>1598</v>
      </c>
      <c r="D138" s="103" t="s">
        <v>100</v>
      </c>
      <c r="E138" s="103" t="s">
        <v>123</v>
      </c>
      <c r="F138" s="103" t="s">
        <v>1599</v>
      </c>
      <c r="G138" s="103" t="s">
        <v>1428</v>
      </c>
      <c r="H138" s="103" t="s">
        <v>102</v>
      </c>
      <c r="I138" s="104">
        <v>302000</v>
      </c>
      <c r="J138" s="104">
        <v>41.8</v>
      </c>
      <c r="K138" s="104">
        <v>0</v>
      </c>
      <c r="L138" s="104">
        <v>126.236</v>
      </c>
      <c r="M138" s="105">
        <v>3.3E-3</v>
      </c>
      <c r="N138" s="105">
        <f t="shared" si="1"/>
        <v>2.2949160703253873E-4</v>
      </c>
      <c r="O138" s="105">
        <f>L138/'סכום נכסי הקרן'!$C$42</f>
        <v>4.3299607355310217E-5</v>
      </c>
    </row>
    <row r="139" spans="2:15" s="100" customFormat="1">
      <c r="B139" s="103" t="s">
        <v>1600</v>
      </c>
      <c r="C139" s="103" t="s">
        <v>1601</v>
      </c>
      <c r="D139" s="103" t="s">
        <v>100</v>
      </c>
      <c r="E139" s="103" t="s">
        <v>123</v>
      </c>
      <c r="F139" s="103" t="s">
        <v>932</v>
      </c>
      <c r="G139" s="103" t="s">
        <v>850</v>
      </c>
      <c r="H139" s="103" t="s">
        <v>102</v>
      </c>
      <c r="I139" s="104">
        <v>31291</v>
      </c>
      <c r="J139" s="104">
        <v>4038</v>
      </c>
      <c r="K139" s="104">
        <v>0</v>
      </c>
      <c r="L139" s="104">
        <v>1263.5305800000001</v>
      </c>
      <c r="M139" s="105">
        <v>2.2000000000000001E-3</v>
      </c>
      <c r="N139" s="105">
        <f t="shared" si="1"/>
        <v>2.297044134311573E-3</v>
      </c>
      <c r="O139" s="105">
        <f>L139/'סכום נכסי הקרן'!$C$42</f>
        <v>4.3339758860727037E-4</v>
      </c>
    </row>
    <row r="140" spans="2:15" s="100" customFormat="1">
      <c r="B140" s="103" t="s">
        <v>1602</v>
      </c>
      <c r="C140" s="103" t="s">
        <v>1603</v>
      </c>
      <c r="D140" s="103" t="s">
        <v>100</v>
      </c>
      <c r="E140" s="103" t="s">
        <v>123</v>
      </c>
      <c r="F140" s="103" t="s">
        <v>1604</v>
      </c>
      <c r="G140" s="103" t="s">
        <v>870</v>
      </c>
      <c r="H140" s="103" t="s">
        <v>102</v>
      </c>
      <c r="I140" s="104">
        <v>2413</v>
      </c>
      <c r="J140" s="104">
        <v>23660</v>
      </c>
      <c r="K140" s="104">
        <v>0</v>
      </c>
      <c r="L140" s="104">
        <v>570.91579999999999</v>
      </c>
      <c r="M140" s="105">
        <v>5.0000000000000001E-4</v>
      </c>
      <c r="N140" s="105">
        <f t="shared" ref="N140:N162" si="2">L140/$L$11</f>
        <v>1.0379003170432164E-3</v>
      </c>
      <c r="O140" s="105">
        <f>L140/'סכום נכסי הקרן'!$C$42</f>
        <v>1.9582710140485135E-4</v>
      </c>
    </row>
    <row r="141" spans="2:15" s="100" customFormat="1">
      <c r="B141" s="103" t="s">
        <v>1605</v>
      </c>
      <c r="C141" s="103" t="s">
        <v>1606</v>
      </c>
      <c r="D141" s="103" t="s">
        <v>100</v>
      </c>
      <c r="E141" s="103" t="s">
        <v>123</v>
      </c>
      <c r="F141" s="103" t="s">
        <v>1607</v>
      </c>
      <c r="G141" s="103" t="s">
        <v>423</v>
      </c>
      <c r="H141" s="103" t="s">
        <v>102</v>
      </c>
      <c r="I141" s="104">
        <v>445087.48</v>
      </c>
      <c r="J141" s="104">
        <v>491.3</v>
      </c>
      <c r="K141" s="104">
        <v>0</v>
      </c>
      <c r="L141" s="104">
        <v>2186.7147892399998</v>
      </c>
      <c r="M141" s="105">
        <v>8.0999999999999996E-3</v>
      </c>
      <c r="N141" s="105">
        <f t="shared" si="2"/>
        <v>3.9753532360381092E-3</v>
      </c>
      <c r="O141" s="105">
        <f>L141/'סכום נכסי הקרן'!$C$42</f>
        <v>7.5005459434822016E-4</v>
      </c>
    </row>
    <row r="142" spans="2:15" s="100" customFormat="1">
      <c r="B142" s="103" t="s">
        <v>1608</v>
      </c>
      <c r="C142" s="103" t="s">
        <v>1609</v>
      </c>
      <c r="D142" s="103" t="s">
        <v>100</v>
      </c>
      <c r="E142" s="103" t="s">
        <v>123</v>
      </c>
      <c r="F142" s="103" t="s">
        <v>954</v>
      </c>
      <c r="G142" s="103" t="s">
        <v>423</v>
      </c>
      <c r="H142" s="103" t="s">
        <v>102</v>
      </c>
      <c r="I142" s="104">
        <v>78496</v>
      </c>
      <c r="J142" s="104">
        <v>2967</v>
      </c>
      <c r="K142" s="104">
        <v>0</v>
      </c>
      <c r="L142" s="104">
        <v>2328.9763200000002</v>
      </c>
      <c r="M142" s="105">
        <v>4.5999999999999999E-3</v>
      </c>
      <c r="N142" s="105">
        <f t="shared" si="2"/>
        <v>4.2339785672670886E-3</v>
      </c>
      <c r="O142" s="105">
        <f>L142/'סכום נכסי הקרן'!$C$42</f>
        <v>7.9885104245869102E-4</v>
      </c>
    </row>
    <row r="143" spans="2:15" s="100" customFormat="1">
      <c r="B143" s="103" t="s">
        <v>1610</v>
      </c>
      <c r="C143" s="103" t="s">
        <v>1611</v>
      </c>
      <c r="D143" s="103" t="s">
        <v>100</v>
      </c>
      <c r="E143" s="103" t="s">
        <v>123</v>
      </c>
      <c r="F143" s="103" t="s">
        <v>1612</v>
      </c>
      <c r="G143" s="103" t="s">
        <v>129</v>
      </c>
      <c r="H143" s="103" t="s">
        <v>102</v>
      </c>
      <c r="I143" s="104">
        <v>7963</v>
      </c>
      <c r="J143" s="104">
        <v>2186</v>
      </c>
      <c r="K143" s="104">
        <v>0</v>
      </c>
      <c r="L143" s="104">
        <v>174.07118</v>
      </c>
      <c r="M143" s="105">
        <v>6.9999999999999999E-4</v>
      </c>
      <c r="N143" s="105">
        <f t="shared" si="2"/>
        <v>3.1645390250206208E-4</v>
      </c>
      <c r="O143" s="105">
        <f>L143/'סכום נכסי הקרן'!$C$42</f>
        <v>5.9707323947808299E-5</v>
      </c>
    </row>
    <row r="144" spans="2:15" s="100" customFormat="1">
      <c r="B144" s="103" t="s">
        <v>1613</v>
      </c>
      <c r="C144" s="103" t="s">
        <v>1614</v>
      </c>
      <c r="D144" s="103" t="s">
        <v>100</v>
      </c>
      <c r="E144" s="103" t="s">
        <v>123</v>
      </c>
      <c r="F144" s="103" t="s">
        <v>1036</v>
      </c>
      <c r="G144" s="103" t="s">
        <v>132</v>
      </c>
      <c r="H144" s="103" t="s">
        <v>102</v>
      </c>
      <c r="I144" s="104">
        <v>70833.73</v>
      </c>
      <c r="J144" s="104">
        <v>1840</v>
      </c>
      <c r="K144" s="104">
        <v>0</v>
      </c>
      <c r="L144" s="104">
        <v>1303.3406319999999</v>
      </c>
      <c r="M144" s="105">
        <v>5.9999999999999995E-4</v>
      </c>
      <c r="N144" s="105">
        <f t="shared" si="2"/>
        <v>2.3694170929725645E-3</v>
      </c>
      <c r="O144" s="105">
        <f>L144/'סכום נכסי הקרן'!$C$42</f>
        <v>4.4705264437895577E-4</v>
      </c>
    </row>
    <row r="145" spans="2:15" s="100" customFormat="1">
      <c r="B145" s="99" t="s">
        <v>1615</v>
      </c>
      <c r="C145" s="107"/>
      <c r="D145" s="107"/>
      <c r="I145" s="101">
        <v>0</v>
      </c>
      <c r="K145" s="101">
        <v>0</v>
      </c>
      <c r="L145" s="101">
        <v>0</v>
      </c>
      <c r="N145" s="102">
        <f t="shared" si="2"/>
        <v>0</v>
      </c>
      <c r="O145" s="102">
        <f>L145/'סכום נכסי הקרן'!$C$42</f>
        <v>0</v>
      </c>
    </row>
    <row r="146" spans="2:15" s="100" customFormat="1">
      <c r="B146" s="103" t="s">
        <v>220</v>
      </c>
      <c r="C146" s="103" t="s">
        <v>220</v>
      </c>
      <c r="D146" s="107"/>
      <c r="G146" s="103" t="s">
        <v>220</v>
      </c>
      <c r="H146" s="103" t="s">
        <v>220</v>
      </c>
      <c r="I146" s="104">
        <v>0</v>
      </c>
      <c r="J146" s="104">
        <v>0</v>
      </c>
      <c r="L146" s="104">
        <v>0</v>
      </c>
      <c r="M146" s="105">
        <v>0</v>
      </c>
      <c r="N146" s="105">
        <f t="shared" si="2"/>
        <v>0</v>
      </c>
      <c r="O146" s="105">
        <f>L146/'סכום נכסי הקרן'!$C$42</f>
        <v>0</v>
      </c>
    </row>
    <row r="147" spans="2:15" s="100" customFormat="1">
      <c r="B147" s="99" t="s">
        <v>226</v>
      </c>
      <c r="C147" s="107"/>
      <c r="D147" s="107"/>
      <c r="I147" s="101">
        <v>396738.65</v>
      </c>
      <c r="K147" s="101">
        <v>16.172249999999998</v>
      </c>
      <c r="L147" s="101">
        <v>20277.347068421699</v>
      </c>
      <c r="N147" s="102">
        <f t="shared" si="2"/>
        <v>3.6863342985270713E-2</v>
      </c>
      <c r="O147" s="102">
        <f>L147/'סכום נכסי הקרן'!$C$42</f>
        <v>6.9552359570170964E-3</v>
      </c>
    </row>
    <row r="148" spans="2:15" s="100" customFormat="1">
      <c r="B148" s="99" t="s">
        <v>359</v>
      </c>
      <c r="C148" s="107"/>
      <c r="D148" s="107"/>
      <c r="I148" s="101">
        <v>114542</v>
      </c>
      <c r="K148" s="101">
        <v>2.4476800000000001</v>
      </c>
      <c r="L148" s="101">
        <v>14946.454812190001</v>
      </c>
      <c r="N148" s="102">
        <f t="shared" si="2"/>
        <v>2.7172010633168864E-2</v>
      </c>
      <c r="O148" s="102">
        <f>L148/'סכום נכסי הקרן'!$C$42</f>
        <v>5.1267120688370501E-3</v>
      </c>
    </row>
    <row r="149" spans="2:15" s="100" customFormat="1">
      <c r="B149" s="103" t="s">
        <v>1616</v>
      </c>
      <c r="C149" s="103" t="s">
        <v>1617</v>
      </c>
      <c r="D149" s="103" t="s">
        <v>1618</v>
      </c>
      <c r="E149" s="103" t="s">
        <v>1144</v>
      </c>
      <c r="F149" s="103" t="s">
        <v>1619</v>
      </c>
      <c r="G149" s="103" t="s">
        <v>1620</v>
      </c>
      <c r="H149" s="103" t="s">
        <v>106</v>
      </c>
      <c r="I149" s="104">
        <v>7825</v>
      </c>
      <c r="J149" s="104">
        <v>571</v>
      </c>
      <c r="K149" s="104">
        <v>0</v>
      </c>
      <c r="L149" s="104">
        <v>157.23155925</v>
      </c>
      <c r="M149" s="105">
        <v>2.0000000000000001E-4</v>
      </c>
      <c r="N149" s="105">
        <f t="shared" si="2"/>
        <v>2.8584019779234391E-4</v>
      </c>
      <c r="O149" s="105">
        <f>L149/'סכום נכסי הקרן'!$C$42</f>
        <v>5.3931246073926564E-5</v>
      </c>
    </row>
    <row r="150" spans="2:15" s="100" customFormat="1">
      <c r="B150" s="103" t="s">
        <v>1621</v>
      </c>
      <c r="C150" s="103" t="s">
        <v>1622</v>
      </c>
      <c r="D150" s="103" t="s">
        <v>350</v>
      </c>
      <c r="E150" s="103" t="s">
        <v>1144</v>
      </c>
      <c r="F150" s="103" t="s">
        <v>1623</v>
      </c>
      <c r="G150" s="103" t="s">
        <v>1620</v>
      </c>
      <c r="H150" s="103" t="s">
        <v>106</v>
      </c>
      <c r="I150" s="104">
        <v>23283</v>
      </c>
      <c r="J150" s="104">
        <v>2297</v>
      </c>
      <c r="K150" s="104">
        <v>0</v>
      </c>
      <c r="L150" s="104">
        <v>1881.99818469</v>
      </c>
      <c r="M150" s="105">
        <v>5.0000000000000001E-4</v>
      </c>
      <c r="N150" s="105">
        <f t="shared" si="2"/>
        <v>3.4213915827246482E-3</v>
      </c>
      <c r="O150" s="105">
        <f>L150/'סכום נכסי הקרן'!$C$42</f>
        <v>6.4553520739316517E-4</v>
      </c>
    </row>
    <row r="151" spans="2:15" s="100" customFormat="1">
      <c r="B151" s="103" t="s">
        <v>1624</v>
      </c>
      <c r="C151" s="103" t="s">
        <v>1625</v>
      </c>
      <c r="D151" s="103" t="s">
        <v>1618</v>
      </c>
      <c r="E151" s="103" t="s">
        <v>1144</v>
      </c>
      <c r="F151" s="103" t="s">
        <v>1626</v>
      </c>
      <c r="G151" s="103" t="s">
        <v>1627</v>
      </c>
      <c r="H151" s="103" t="s">
        <v>106</v>
      </c>
      <c r="I151" s="104">
        <v>17220</v>
      </c>
      <c r="J151" s="104">
        <v>3570</v>
      </c>
      <c r="K151" s="104">
        <v>0</v>
      </c>
      <c r="L151" s="104">
        <v>2163.3193259999998</v>
      </c>
      <c r="M151" s="105">
        <v>2.0000000000000001E-4</v>
      </c>
      <c r="N151" s="105">
        <f t="shared" si="2"/>
        <v>3.9328212922485539E-3</v>
      </c>
      <c r="O151" s="105">
        <f>L151/'סכום נכסי הקרן'!$C$42</f>
        <v>7.4202982825782133E-4</v>
      </c>
    </row>
    <row r="152" spans="2:15" s="100" customFormat="1">
      <c r="B152" s="103" t="s">
        <v>1628</v>
      </c>
      <c r="C152" s="103" t="s">
        <v>1629</v>
      </c>
      <c r="D152" s="103" t="s">
        <v>1618</v>
      </c>
      <c r="E152" s="103" t="s">
        <v>1144</v>
      </c>
      <c r="F152" s="103" t="s">
        <v>1630</v>
      </c>
      <c r="G152" s="103" t="s">
        <v>1201</v>
      </c>
      <c r="H152" s="103" t="s">
        <v>106</v>
      </c>
      <c r="I152" s="104">
        <v>1325</v>
      </c>
      <c r="J152" s="104">
        <v>7683</v>
      </c>
      <c r="K152" s="104">
        <v>0</v>
      </c>
      <c r="L152" s="104">
        <v>358.23332025000002</v>
      </c>
      <c r="M152" s="105">
        <v>0</v>
      </c>
      <c r="N152" s="105">
        <f t="shared" si="2"/>
        <v>6.5125273580258082E-4</v>
      </c>
      <c r="O152" s="105">
        <f>L152/'סכום נכסי הקרן'!$C$42</f>
        <v>1.2287589996842502E-4</v>
      </c>
    </row>
    <row r="153" spans="2:15" s="100" customFormat="1">
      <c r="B153" s="103" t="s">
        <v>1631</v>
      </c>
      <c r="C153" s="103" t="s">
        <v>1632</v>
      </c>
      <c r="D153" s="103" t="s">
        <v>350</v>
      </c>
      <c r="E153" s="103" t="s">
        <v>1144</v>
      </c>
      <c r="F153" s="103" t="s">
        <v>1633</v>
      </c>
      <c r="G153" s="103" t="s">
        <v>1163</v>
      </c>
      <c r="H153" s="103" t="s">
        <v>106</v>
      </c>
      <c r="I153" s="104">
        <v>6600</v>
      </c>
      <c r="J153" s="104">
        <v>2113</v>
      </c>
      <c r="K153" s="104">
        <v>2.4476800000000001</v>
      </c>
      <c r="L153" s="104">
        <v>493.20038199999999</v>
      </c>
      <c r="M153" s="105">
        <v>2.9999999999999997E-4</v>
      </c>
      <c r="N153" s="105">
        <f t="shared" si="2"/>
        <v>8.966170367743114E-4</v>
      </c>
      <c r="O153" s="105">
        <f>L153/'סכום נכסי הקרן'!$C$42</f>
        <v>1.6917030710802787E-4</v>
      </c>
    </row>
    <row r="154" spans="2:15" s="100" customFormat="1">
      <c r="B154" s="103" t="s">
        <v>1634</v>
      </c>
      <c r="C154" s="103" t="s">
        <v>1635</v>
      </c>
      <c r="D154" s="103" t="s">
        <v>1618</v>
      </c>
      <c r="E154" s="103" t="s">
        <v>1144</v>
      </c>
      <c r="F154" s="103" t="s">
        <v>1636</v>
      </c>
      <c r="G154" s="103" t="s">
        <v>1163</v>
      </c>
      <c r="H154" s="103" t="s">
        <v>106</v>
      </c>
      <c r="I154" s="104">
        <v>19550</v>
      </c>
      <c r="J154" s="104">
        <v>1975</v>
      </c>
      <c r="K154" s="104">
        <v>0</v>
      </c>
      <c r="L154" s="104">
        <v>1358.7298874999999</v>
      </c>
      <c r="M154" s="105">
        <v>4.0000000000000002E-4</v>
      </c>
      <c r="N154" s="105">
        <f t="shared" si="2"/>
        <v>2.4701123721087132E-3</v>
      </c>
      <c r="O154" s="105">
        <f>L154/'סכום נכסי הקרן'!$C$42</f>
        <v>4.660514483243672E-4</v>
      </c>
    </row>
    <row r="155" spans="2:15" s="100" customFormat="1">
      <c r="B155" s="103" t="s">
        <v>1637</v>
      </c>
      <c r="C155" s="103" t="s">
        <v>1638</v>
      </c>
      <c r="D155" s="103" t="s">
        <v>350</v>
      </c>
      <c r="E155" s="103" t="s">
        <v>1144</v>
      </c>
      <c r="F155" s="103" t="s">
        <v>1639</v>
      </c>
      <c r="G155" s="103" t="s">
        <v>1163</v>
      </c>
      <c r="H155" s="103" t="s">
        <v>106</v>
      </c>
      <c r="I155" s="104">
        <v>5929</v>
      </c>
      <c r="J155" s="104">
        <v>28327</v>
      </c>
      <c r="K155" s="104">
        <v>0</v>
      </c>
      <c r="L155" s="104">
        <v>5910.1880537699999</v>
      </c>
      <c r="M155" s="105">
        <v>1E-4</v>
      </c>
      <c r="N155" s="105">
        <f t="shared" si="2"/>
        <v>1.0744467143478799E-2</v>
      </c>
      <c r="O155" s="105">
        <f>L155/'סכום נכסי הקרן'!$C$42</f>
        <v>2.0272253725109007E-3</v>
      </c>
    </row>
    <row r="156" spans="2:15" s="100" customFormat="1">
      <c r="B156" s="103" t="s">
        <v>1640</v>
      </c>
      <c r="C156" s="103" t="s">
        <v>1641</v>
      </c>
      <c r="D156" s="103" t="s">
        <v>350</v>
      </c>
      <c r="E156" s="103" t="s">
        <v>1144</v>
      </c>
      <c r="F156" s="103" t="s">
        <v>1642</v>
      </c>
      <c r="G156" s="103" t="s">
        <v>1163</v>
      </c>
      <c r="H156" s="103" t="s">
        <v>106</v>
      </c>
      <c r="I156" s="104">
        <v>12387</v>
      </c>
      <c r="J156" s="104">
        <v>4215</v>
      </c>
      <c r="K156" s="104">
        <v>0</v>
      </c>
      <c r="L156" s="104">
        <v>1837.3123039499999</v>
      </c>
      <c r="M156" s="105">
        <v>1.9E-3</v>
      </c>
      <c r="N156" s="105">
        <f t="shared" si="2"/>
        <v>3.3401545775701203E-3</v>
      </c>
      <c r="O156" s="105">
        <f>L156/'סכום נכסי הקרן'!$C$42</f>
        <v>6.3020771689625279E-4</v>
      </c>
    </row>
    <row r="157" spans="2:15" s="100" customFormat="1">
      <c r="B157" s="103" t="s">
        <v>1643</v>
      </c>
      <c r="C157" s="103" t="s">
        <v>1644</v>
      </c>
      <c r="D157" s="103" t="s">
        <v>350</v>
      </c>
      <c r="E157" s="103" t="s">
        <v>1144</v>
      </c>
      <c r="F157" s="103" t="s">
        <v>1645</v>
      </c>
      <c r="G157" s="103" t="s">
        <v>1189</v>
      </c>
      <c r="H157" s="103" t="s">
        <v>106</v>
      </c>
      <c r="I157" s="104">
        <v>20423</v>
      </c>
      <c r="J157" s="104">
        <v>1094</v>
      </c>
      <c r="K157" s="104">
        <v>0</v>
      </c>
      <c r="L157" s="104">
        <v>786.24179477999996</v>
      </c>
      <c r="M157" s="105">
        <v>1.4E-3</v>
      </c>
      <c r="N157" s="105">
        <f t="shared" si="2"/>
        <v>1.4293536946687925E-3</v>
      </c>
      <c r="O157" s="105">
        <f>L157/'סכום נכסי הקרן'!$C$42</f>
        <v>2.6968504230416357E-4</v>
      </c>
    </row>
    <row r="158" spans="2:15" s="100" customFormat="1">
      <c r="B158" s="99" t="s">
        <v>360</v>
      </c>
      <c r="C158" s="107"/>
      <c r="D158" s="107"/>
      <c r="I158" s="101">
        <v>282196.65000000002</v>
      </c>
      <c r="K158" s="101">
        <v>13.72457</v>
      </c>
      <c r="L158" s="101">
        <v>5330.8922562317002</v>
      </c>
      <c r="N158" s="102">
        <f t="shared" si="2"/>
        <v>9.6913323521018498E-3</v>
      </c>
      <c r="O158" s="102">
        <f>L158/'סכום נכסי הקרן'!$C$42</f>
        <v>1.8285238881800467E-3</v>
      </c>
    </row>
    <row r="159" spans="2:15" s="100" customFormat="1">
      <c r="B159" s="103" t="s">
        <v>1646</v>
      </c>
      <c r="C159" s="103" t="s">
        <v>1647</v>
      </c>
      <c r="D159" s="103" t="s">
        <v>350</v>
      </c>
      <c r="E159" s="103" t="s">
        <v>1144</v>
      </c>
      <c r="F159" s="103" t="s">
        <v>1648</v>
      </c>
      <c r="G159" s="103" t="s">
        <v>1184</v>
      </c>
      <c r="H159" s="103" t="s">
        <v>106</v>
      </c>
      <c r="I159" s="104">
        <v>6396.35</v>
      </c>
      <c r="J159" s="104">
        <v>10484</v>
      </c>
      <c r="K159" s="104">
        <v>13.72457</v>
      </c>
      <c r="L159" s="104">
        <v>2373.542512346</v>
      </c>
      <c r="M159" s="105">
        <v>0</v>
      </c>
      <c r="N159" s="105">
        <f t="shared" si="2"/>
        <v>4.3149979840800797E-3</v>
      </c>
      <c r="O159" s="105">
        <f>L159/'סכום נכסי הקרן'!$C$42</f>
        <v>8.1413747921130534E-4</v>
      </c>
    </row>
    <row r="160" spans="2:15" s="100" customFormat="1">
      <c r="B160" s="103" t="s">
        <v>1649</v>
      </c>
      <c r="C160" s="103" t="s">
        <v>1650</v>
      </c>
      <c r="D160" s="103" t="s">
        <v>1618</v>
      </c>
      <c r="E160" s="103" t="s">
        <v>1144</v>
      </c>
      <c r="F160" s="103" t="s">
        <v>1237</v>
      </c>
      <c r="G160" s="103" t="s">
        <v>1156</v>
      </c>
      <c r="H160" s="103" t="s">
        <v>106</v>
      </c>
      <c r="I160" s="104">
        <v>6672</v>
      </c>
      <c r="J160" s="104">
        <v>1113</v>
      </c>
      <c r="K160" s="104">
        <v>0</v>
      </c>
      <c r="L160" s="104">
        <v>261.31868784</v>
      </c>
      <c r="M160" s="105">
        <v>0</v>
      </c>
      <c r="N160" s="105">
        <f t="shared" si="2"/>
        <v>4.7506611125222543E-4</v>
      </c>
      <c r="O160" s="105">
        <f>L160/'סכום נכסי הקרן'!$C$42</f>
        <v>8.9633674847720756E-5</v>
      </c>
    </row>
    <row r="161" spans="2:15" s="100" customFormat="1">
      <c r="B161" s="103" t="s">
        <v>1651</v>
      </c>
      <c r="C161" s="103" t="s">
        <v>1652</v>
      </c>
      <c r="D161" s="103" t="s">
        <v>350</v>
      </c>
      <c r="E161" s="103" t="s">
        <v>1144</v>
      </c>
      <c r="F161" s="103" t="s">
        <v>1653</v>
      </c>
      <c r="G161" s="103" t="s">
        <v>1156</v>
      </c>
      <c r="H161" s="103" t="s">
        <v>106</v>
      </c>
      <c r="I161" s="104">
        <v>4394</v>
      </c>
      <c r="J161" s="104">
        <v>3409</v>
      </c>
      <c r="K161" s="104">
        <v>0</v>
      </c>
      <c r="L161" s="104">
        <v>527.11614773999997</v>
      </c>
      <c r="M161" s="105">
        <v>0</v>
      </c>
      <c r="N161" s="105">
        <f t="shared" si="2"/>
        <v>9.5827443706750606E-4</v>
      </c>
      <c r="O161" s="105">
        <f>L161/'סכום נכסי הקרן'!$C$42</f>
        <v>1.808035919055237E-4</v>
      </c>
    </row>
    <row r="162" spans="2:15" s="100" customFormat="1">
      <c r="B162" s="103" t="s">
        <v>1654</v>
      </c>
      <c r="C162" s="103" t="s">
        <v>1655</v>
      </c>
      <c r="D162" s="103" t="s">
        <v>1204</v>
      </c>
      <c r="E162" s="103" t="s">
        <v>1144</v>
      </c>
      <c r="F162" s="103" t="s">
        <v>1205</v>
      </c>
      <c r="G162" s="103" t="s">
        <v>1206</v>
      </c>
      <c r="H162" s="103" t="s">
        <v>110</v>
      </c>
      <c r="I162" s="104">
        <v>264734.3</v>
      </c>
      <c r="J162" s="104">
        <v>218.3</v>
      </c>
      <c r="K162" s="104">
        <v>0</v>
      </c>
      <c r="L162" s="104">
        <v>2168.9149083057</v>
      </c>
      <c r="M162" s="105">
        <v>2.0000000000000001E-4</v>
      </c>
      <c r="N162" s="105">
        <f t="shared" si="2"/>
        <v>3.9429938197020377E-3</v>
      </c>
      <c r="O162" s="105">
        <f>L162/'סכום נכסי הקרן'!$C$42</f>
        <v>7.4394914221549691E-4</v>
      </c>
    </row>
    <row r="163" spans="2:15" s="100" customFormat="1">
      <c r="B163" s="103" t="s">
        <v>228</v>
      </c>
      <c r="C163" s="107"/>
      <c r="D163" s="107"/>
    </row>
    <row r="164" spans="2:15" s="100" customFormat="1">
      <c r="B164" s="103" t="s">
        <v>353</v>
      </c>
      <c r="C164" s="107"/>
      <c r="D164" s="107"/>
    </row>
    <row r="165" spans="2:15" s="100" customFormat="1">
      <c r="B165" s="103" t="s">
        <v>354</v>
      </c>
      <c r="C165" s="107"/>
      <c r="D165" s="107"/>
    </row>
    <row r="166" spans="2:15" s="100" customFormat="1">
      <c r="B166" s="103" t="s">
        <v>355</v>
      </c>
      <c r="C166" s="107"/>
      <c r="D166" s="107"/>
    </row>
    <row r="167" spans="2:15" s="100" customFormat="1">
      <c r="B167" s="103" t="s">
        <v>356</v>
      </c>
      <c r="C167" s="107"/>
      <c r="D167" s="107"/>
    </row>
    <row r="168" spans="2:15" s="100" customFormat="1">
      <c r="B168" s="107"/>
      <c r="C168" s="107"/>
      <c r="D168" s="107"/>
    </row>
    <row r="169" spans="2:15" s="100" customFormat="1">
      <c r="B169" s="107"/>
      <c r="C169" s="107"/>
      <c r="D169" s="107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3291146</v>
      </c>
      <c r="I11" s="7"/>
      <c r="J11" s="75">
        <v>0</v>
      </c>
      <c r="K11" s="75">
        <v>364035.30159013998</v>
      </c>
      <c r="L11" s="7"/>
      <c r="M11" s="76">
        <v>1</v>
      </c>
      <c r="N11" s="76">
        <v>0.125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2732984</v>
      </c>
      <c r="J12" s="81">
        <v>0</v>
      </c>
      <c r="K12" s="81">
        <v>184190.39035999999</v>
      </c>
      <c r="M12" s="80">
        <v>0.50600000000000001</v>
      </c>
      <c r="N12" s="80">
        <v>6.3200000000000006E-2</v>
      </c>
    </row>
    <row r="13" spans="2:63">
      <c r="B13" s="79" t="s">
        <v>1656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1657</v>
      </c>
      <c r="D15" s="16"/>
      <c r="E15" s="16"/>
      <c r="F15" s="16"/>
      <c r="G15" s="16"/>
      <c r="H15" s="81">
        <v>2732984</v>
      </c>
      <c r="J15" s="81">
        <v>0</v>
      </c>
      <c r="K15" s="81">
        <v>184190.39035999999</v>
      </c>
      <c r="M15" s="80">
        <v>0.50600000000000001</v>
      </c>
      <c r="N15" s="80">
        <v>6.3200000000000006E-2</v>
      </c>
    </row>
    <row r="16" spans="2:63">
      <c r="B16" t="s">
        <v>1658</v>
      </c>
      <c r="C16" t="s">
        <v>1659</v>
      </c>
      <c r="D16" t="s">
        <v>100</v>
      </c>
      <c r="E16" t="s">
        <v>1660</v>
      </c>
      <c r="F16" t="s">
        <v>1661</v>
      </c>
      <c r="G16" t="s">
        <v>102</v>
      </c>
      <c r="H16" s="77">
        <v>216129</v>
      </c>
      <c r="I16" s="77">
        <v>13690</v>
      </c>
      <c r="J16" s="77">
        <v>0</v>
      </c>
      <c r="K16" s="77">
        <v>29588.060099999999</v>
      </c>
      <c r="L16" s="78">
        <v>2.93E-2</v>
      </c>
      <c r="M16" s="78">
        <v>8.1299999999999997E-2</v>
      </c>
      <c r="N16" s="78">
        <v>1.0200000000000001E-2</v>
      </c>
    </row>
    <row r="17" spans="2:14">
      <c r="B17" t="s">
        <v>1662</v>
      </c>
      <c r="C17" t="s">
        <v>1663</v>
      </c>
      <c r="D17" t="s">
        <v>100</v>
      </c>
      <c r="E17" t="s">
        <v>1660</v>
      </c>
      <c r="F17" t="s">
        <v>1661</v>
      </c>
      <c r="G17" t="s">
        <v>102</v>
      </c>
      <c r="H17" s="77">
        <v>523131</v>
      </c>
      <c r="I17" s="77">
        <v>1758</v>
      </c>
      <c r="J17" s="77">
        <v>0</v>
      </c>
      <c r="K17" s="77">
        <v>9196.6429800000005</v>
      </c>
      <c r="L17" s="78">
        <v>4.5100000000000001E-2</v>
      </c>
      <c r="M17" s="78">
        <v>2.53E-2</v>
      </c>
      <c r="N17" s="78">
        <v>3.2000000000000002E-3</v>
      </c>
    </row>
    <row r="18" spans="2:14">
      <c r="B18" t="s">
        <v>1664</v>
      </c>
      <c r="C18" t="s">
        <v>1665</v>
      </c>
      <c r="D18" t="s">
        <v>100</v>
      </c>
      <c r="E18" t="s">
        <v>1666</v>
      </c>
      <c r="F18" t="s">
        <v>1661</v>
      </c>
      <c r="G18" t="s">
        <v>102</v>
      </c>
      <c r="H18" s="77">
        <v>634354</v>
      </c>
      <c r="I18" s="77">
        <v>5357</v>
      </c>
      <c r="J18" s="77">
        <v>0</v>
      </c>
      <c r="K18" s="77">
        <v>33982.343780000003</v>
      </c>
      <c r="L18" s="78">
        <v>0.14099999999999999</v>
      </c>
      <c r="M18" s="78">
        <v>9.3299999999999994E-2</v>
      </c>
      <c r="N18" s="78">
        <v>1.17E-2</v>
      </c>
    </row>
    <row r="19" spans="2:14">
      <c r="B19" t="s">
        <v>1667</v>
      </c>
      <c r="C19" t="s">
        <v>1668</v>
      </c>
      <c r="D19" t="s">
        <v>100</v>
      </c>
      <c r="E19" t="s">
        <v>1666</v>
      </c>
      <c r="F19" t="s">
        <v>1661</v>
      </c>
      <c r="G19" t="s">
        <v>102</v>
      </c>
      <c r="H19" s="77">
        <v>704865</v>
      </c>
      <c r="I19" s="77">
        <v>5650</v>
      </c>
      <c r="J19" s="77">
        <v>0</v>
      </c>
      <c r="K19" s="77">
        <v>39824.872499999998</v>
      </c>
      <c r="L19" s="78">
        <v>1.3299999999999999E-2</v>
      </c>
      <c r="M19" s="78">
        <v>0.1094</v>
      </c>
      <c r="N19" s="78">
        <v>1.37E-2</v>
      </c>
    </row>
    <row r="20" spans="2:14">
      <c r="B20" t="s">
        <v>1669</v>
      </c>
      <c r="C20" t="s">
        <v>1670</v>
      </c>
      <c r="D20" t="s">
        <v>100</v>
      </c>
      <c r="E20" t="s">
        <v>1671</v>
      </c>
      <c r="F20" t="s">
        <v>1661</v>
      </c>
      <c r="G20" t="s">
        <v>102</v>
      </c>
      <c r="H20" s="77">
        <v>92538</v>
      </c>
      <c r="I20" s="77">
        <v>19980</v>
      </c>
      <c r="J20" s="77">
        <v>0</v>
      </c>
      <c r="K20" s="77">
        <v>18489.092400000001</v>
      </c>
      <c r="L20" s="78">
        <v>5.4000000000000003E-3</v>
      </c>
      <c r="M20" s="78">
        <v>5.0799999999999998E-2</v>
      </c>
      <c r="N20" s="78">
        <v>6.3E-3</v>
      </c>
    </row>
    <row r="21" spans="2:14">
      <c r="B21" t="s">
        <v>1672</v>
      </c>
      <c r="C21" t="s">
        <v>1673</v>
      </c>
      <c r="D21" t="s">
        <v>100</v>
      </c>
      <c r="E21" t="s">
        <v>1671</v>
      </c>
      <c r="F21" t="s">
        <v>1661</v>
      </c>
      <c r="G21" t="s">
        <v>102</v>
      </c>
      <c r="H21" s="77">
        <v>385075</v>
      </c>
      <c r="I21" s="77">
        <v>6612</v>
      </c>
      <c r="J21" s="77">
        <v>0</v>
      </c>
      <c r="K21" s="77">
        <v>25461.159</v>
      </c>
      <c r="L21" s="78">
        <v>4.1200000000000001E-2</v>
      </c>
      <c r="M21" s="78">
        <v>6.9900000000000004E-2</v>
      </c>
      <c r="N21" s="78">
        <v>8.6999999999999994E-3</v>
      </c>
    </row>
    <row r="22" spans="2:14">
      <c r="B22" t="s">
        <v>1674</v>
      </c>
      <c r="C22" t="s">
        <v>1675</v>
      </c>
      <c r="D22" t="s">
        <v>100</v>
      </c>
      <c r="E22" t="s">
        <v>1671</v>
      </c>
      <c r="F22" t="s">
        <v>1661</v>
      </c>
      <c r="G22" t="s">
        <v>102</v>
      </c>
      <c r="H22" s="77">
        <v>176892</v>
      </c>
      <c r="I22" s="77">
        <v>15630</v>
      </c>
      <c r="J22" s="77">
        <v>0</v>
      </c>
      <c r="K22" s="77">
        <v>27648.2196</v>
      </c>
      <c r="L22" s="78">
        <v>6.7999999999999996E-3</v>
      </c>
      <c r="M22" s="78">
        <v>7.5899999999999995E-2</v>
      </c>
      <c r="N22" s="78">
        <v>9.4999999999999998E-3</v>
      </c>
    </row>
    <row r="23" spans="2:14">
      <c r="B23" s="79" t="s">
        <v>1676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1677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1141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220</v>
      </c>
      <c r="C28" t="s">
        <v>220</v>
      </c>
      <c r="D28" s="16"/>
      <c r="E28" s="16"/>
      <c r="F28" t="s">
        <v>220</v>
      </c>
      <c r="G28" t="s">
        <v>220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1678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220</v>
      </c>
      <c r="C30" t="s">
        <v>220</v>
      </c>
      <c r="D30" s="16"/>
      <c r="E30" s="16"/>
      <c r="F30" t="s">
        <v>220</v>
      </c>
      <c r="G30" t="s">
        <v>220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226</v>
      </c>
      <c r="D31" s="16"/>
      <c r="E31" s="16"/>
      <c r="F31" s="16"/>
      <c r="G31" s="16"/>
      <c r="H31" s="81">
        <v>558162</v>
      </c>
      <c r="J31" s="81">
        <v>0</v>
      </c>
      <c r="K31" s="81">
        <v>179844.91123013999</v>
      </c>
      <c r="M31" s="80">
        <v>0.49399999999999999</v>
      </c>
      <c r="N31" s="80">
        <v>6.1800000000000001E-2</v>
      </c>
    </row>
    <row r="32" spans="2:14">
      <c r="B32" s="79" t="s">
        <v>1679</v>
      </c>
      <c r="D32" s="16"/>
      <c r="E32" s="16"/>
      <c r="F32" s="16"/>
      <c r="G32" s="16"/>
      <c r="H32" s="81">
        <v>558162</v>
      </c>
      <c r="J32" s="81">
        <v>0</v>
      </c>
      <c r="K32" s="81">
        <v>179844.91123013999</v>
      </c>
      <c r="M32" s="80">
        <v>0.49399999999999999</v>
      </c>
      <c r="N32" s="80">
        <v>6.1800000000000001E-2</v>
      </c>
    </row>
    <row r="33" spans="2:14">
      <c r="B33" t="s">
        <v>1680</v>
      </c>
      <c r="C33" t="s">
        <v>1681</v>
      </c>
      <c r="D33" t="s">
        <v>350</v>
      </c>
      <c r="E33" t="s">
        <v>1682</v>
      </c>
      <c r="F33" t="s">
        <v>1156</v>
      </c>
      <c r="G33" t="s">
        <v>106</v>
      </c>
      <c r="H33" s="77">
        <v>7230</v>
      </c>
      <c r="I33" s="77">
        <v>8300</v>
      </c>
      <c r="J33" s="77">
        <v>0</v>
      </c>
      <c r="K33" s="77">
        <v>2111.7167100000001</v>
      </c>
      <c r="L33" s="78">
        <v>0</v>
      </c>
      <c r="M33" s="78">
        <v>5.7999999999999996E-3</v>
      </c>
      <c r="N33" s="78">
        <v>6.9999999999999999E-4</v>
      </c>
    </row>
    <row r="34" spans="2:14">
      <c r="B34" t="s">
        <v>1683</v>
      </c>
      <c r="C34" t="s">
        <v>1684</v>
      </c>
      <c r="D34" t="s">
        <v>1618</v>
      </c>
      <c r="E34" t="s">
        <v>1685</v>
      </c>
      <c r="F34" t="s">
        <v>1661</v>
      </c>
      <c r="G34" t="s">
        <v>106</v>
      </c>
      <c r="H34" s="77">
        <v>73895</v>
      </c>
      <c r="I34" s="77">
        <v>26628</v>
      </c>
      <c r="J34" s="77">
        <v>0</v>
      </c>
      <c r="K34" s="77">
        <v>69242.520551399997</v>
      </c>
      <c r="L34" s="78">
        <v>0</v>
      </c>
      <c r="M34" s="78">
        <v>0.19020000000000001</v>
      </c>
      <c r="N34" s="78">
        <v>2.3800000000000002E-2</v>
      </c>
    </row>
    <row r="35" spans="2:14">
      <c r="B35" t="s">
        <v>1686</v>
      </c>
      <c r="C35" t="s">
        <v>1687</v>
      </c>
      <c r="D35" t="s">
        <v>123</v>
      </c>
      <c r="E35" t="s">
        <v>1688</v>
      </c>
      <c r="F35" t="s">
        <v>1661</v>
      </c>
      <c r="G35" t="s">
        <v>106</v>
      </c>
      <c r="H35" s="77">
        <v>254356</v>
      </c>
      <c r="I35" s="77">
        <v>2864</v>
      </c>
      <c r="J35" s="77">
        <v>0</v>
      </c>
      <c r="K35" s="77">
        <v>25635.055800959999</v>
      </c>
      <c r="L35" s="78">
        <v>0</v>
      </c>
      <c r="M35" s="78">
        <v>7.0400000000000004E-2</v>
      </c>
      <c r="N35" s="78">
        <v>8.8000000000000005E-3</v>
      </c>
    </row>
    <row r="36" spans="2:14">
      <c r="B36" t="s">
        <v>1689</v>
      </c>
      <c r="C36" t="s">
        <v>1690</v>
      </c>
      <c r="D36" t="s">
        <v>1691</v>
      </c>
      <c r="E36" t="s">
        <v>1692</v>
      </c>
      <c r="F36" t="s">
        <v>1661</v>
      </c>
      <c r="G36" t="s">
        <v>106</v>
      </c>
      <c r="H36" s="77">
        <v>12841</v>
      </c>
      <c r="I36" s="77">
        <v>26582</v>
      </c>
      <c r="J36" s="77">
        <v>0</v>
      </c>
      <c r="K36" s="77">
        <v>12011.73566778</v>
      </c>
      <c r="L36" s="78">
        <v>0</v>
      </c>
      <c r="M36" s="78">
        <v>3.3000000000000002E-2</v>
      </c>
      <c r="N36" s="78">
        <v>4.1000000000000003E-3</v>
      </c>
    </row>
    <row r="37" spans="2:14">
      <c r="B37" t="s">
        <v>1693</v>
      </c>
      <c r="C37" t="s">
        <v>1694</v>
      </c>
      <c r="D37" t="s">
        <v>123</v>
      </c>
      <c r="E37" t="s">
        <v>1692</v>
      </c>
      <c r="F37" t="s">
        <v>1661</v>
      </c>
      <c r="G37" t="s">
        <v>110</v>
      </c>
      <c r="H37" s="77">
        <v>51631</v>
      </c>
      <c r="I37" s="77">
        <v>18810</v>
      </c>
      <c r="J37" s="77">
        <v>0</v>
      </c>
      <c r="K37" s="77">
        <v>36448.351998300001</v>
      </c>
      <c r="L37" s="78">
        <v>0</v>
      </c>
      <c r="M37" s="78">
        <v>0.10009999999999999</v>
      </c>
      <c r="N37" s="78">
        <v>1.2500000000000001E-2</v>
      </c>
    </row>
    <row r="38" spans="2:14">
      <c r="B38" t="s">
        <v>1695</v>
      </c>
      <c r="C38" t="s">
        <v>1696</v>
      </c>
      <c r="D38" t="s">
        <v>350</v>
      </c>
      <c r="E38" t="s">
        <v>1697</v>
      </c>
      <c r="F38" t="s">
        <v>1661</v>
      </c>
      <c r="G38" t="s">
        <v>106</v>
      </c>
      <c r="H38" s="77">
        <v>24753</v>
      </c>
      <c r="I38" s="77">
        <v>13585</v>
      </c>
      <c r="J38" s="77">
        <v>0</v>
      </c>
      <c r="K38" s="77">
        <v>11833.32388095</v>
      </c>
      <c r="L38" s="78">
        <v>0</v>
      </c>
      <c r="M38" s="78">
        <v>3.2500000000000001E-2</v>
      </c>
      <c r="N38" s="78">
        <v>4.1000000000000003E-3</v>
      </c>
    </row>
    <row r="39" spans="2:14">
      <c r="B39" t="s">
        <v>1698</v>
      </c>
      <c r="C39" t="s">
        <v>1699</v>
      </c>
      <c r="D39" t="s">
        <v>350</v>
      </c>
      <c r="E39" t="s">
        <v>1697</v>
      </c>
      <c r="F39" t="s">
        <v>1661</v>
      </c>
      <c r="G39" t="s">
        <v>106</v>
      </c>
      <c r="H39" s="77">
        <v>87673</v>
      </c>
      <c r="I39" s="77">
        <v>3420</v>
      </c>
      <c r="J39" s="77">
        <v>0</v>
      </c>
      <c r="K39" s="77">
        <v>10551.428015400001</v>
      </c>
      <c r="L39" s="78">
        <v>0</v>
      </c>
      <c r="M39" s="78">
        <v>2.9000000000000001E-2</v>
      </c>
      <c r="N39" s="78">
        <v>3.5999999999999999E-3</v>
      </c>
    </row>
    <row r="40" spans="2:14">
      <c r="B40" t="s">
        <v>1700</v>
      </c>
      <c r="C40" t="s">
        <v>1701</v>
      </c>
      <c r="D40" t="s">
        <v>350</v>
      </c>
      <c r="E40" t="s">
        <v>1697</v>
      </c>
      <c r="F40" t="s">
        <v>1661</v>
      </c>
      <c r="G40" t="s">
        <v>106</v>
      </c>
      <c r="H40" s="77">
        <v>45783</v>
      </c>
      <c r="I40" s="77">
        <v>7455</v>
      </c>
      <c r="J40" s="77">
        <v>0</v>
      </c>
      <c r="K40" s="77">
        <v>12010.77860535</v>
      </c>
      <c r="L40" s="78">
        <v>0</v>
      </c>
      <c r="M40" s="78">
        <v>3.3000000000000002E-2</v>
      </c>
      <c r="N40" s="78">
        <v>4.1000000000000003E-3</v>
      </c>
    </row>
    <row r="41" spans="2:14">
      <c r="B41" s="79" t="s">
        <v>1702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220</v>
      </c>
      <c r="C42" t="s">
        <v>220</v>
      </c>
      <c r="D42" s="16"/>
      <c r="E42" s="16"/>
      <c r="F42" t="s">
        <v>220</v>
      </c>
      <c r="G42" t="s">
        <v>220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1141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220</v>
      </c>
      <c r="C44" t="s">
        <v>220</v>
      </c>
      <c r="D44" s="16"/>
      <c r="E44" s="16"/>
      <c r="F44" t="s">
        <v>220</v>
      </c>
      <c r="G44" t="s">
        <v>220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1678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220</v>
      </c>
      <c r="C46" t="s">
        <v>220</v>
      </c>
      <c r="D46" s="16"/>
      <c r="E46" s="16"/>
      <c r="F46" t="s">
        <v>220</v>
      </c>
      <c r="G46" t="s">
        <v>220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228</v>
      </c>
      <c r="D47" s="16"/>
      <c r="E47" s="16"/>
      <c r="F47" s="16"/>
      <c r="G47" s="16"/>
    </row>
    <row r="48" spans="2:14">
      <c r="B48" t="s">
        <v>353</v>
      </c>
      <c r="D48" s="16"/>
      <c r="E48" s="16"/>
      <c r="F48" s="16"/>
      <c r="G48" s="16"/>
    </row>
    <row r="49" spans="2:7">
      <c r="B49" t="s">
        <v>354</v>
      </c>
      <c r="D49" s="16"/>
      <c r="E49" s="16"/>
      <c r="F49" s="16"/>
      <c r="G49" s="16"/>
    </row>
    <row r="50" spans="2:7">
      <c r="B50" t="s">
        <v>355</v>
      </c>
      <c r="D50" s="16"/>
      <c r="E50" s="16"/>
      <c r="F50" s="16"/>
      <c r="G50" s="16"/>
    </row>
    <row r="51" spans="2:7">
      <c r="B51" t="s">
        <v>356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1703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1704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I18" t="s">
        <v>220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1703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1704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1141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228</v>
      </c>
      <c r="C30" s="16"/>
      <c r="D30" s="16"/>
      <c r="E30" s="16"/>
    </row>
    <row r="31" spans="2:15">
      <c r="B31" t="s">
        <v>353</v>
      </c>
      <c r="C31" s="16"/>
      <c r="D31" s="16"/>
      <c r="E31" s="16"/>
    </row>
    <row r="32" spans="2:15">
      <c r="B32" t="s">
        <v>354</v>
      </c>
      <c r="C32" s="16"/>
      <c r="D32" s="16"/>
      <c r="E32" s="16"/>
    </row>
    <row r="33" spans="2:5">
      <c r="B33" t="s">
        <v>355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1715700.28</v>
      </c>
      <c r="H11" s="7"/>
      <c r="I11" s="75">
        <v>293.89523079999998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1715700.28</v>
      </c>
      <c r="I12" s="81">
        <v>293.89523079999998</v>
      </c>
      <c r="K12" s="80">
        <v>1</v>
      </c>
      <c r="L12" s="80">
        <v>1E-4</v>
      </c>
    </row>
    <row r="13" spans="2:60">
      <c r="B13" s="79" t="s">
        <v>1705</v>
      </c>
      <c r="D13" s="16"/>
      <c r="E13" s="16"/>
      <c r="G13" s="81">
        <v>1715700.28</v>
      </c>
      <c r="I13" s="81">
        <v>293.89523079999998</v>
      </c>
      <c r="K13" s="80">
        <v>1</v>
      </c>
      <c r="L13" s="80">
        <v>1E-4</v>
      </c>
    </row>
    <row r="14" spans="2:60">
      <c r="B14" t="s">
        <v>1706</v>
      </c>
      <c r="C14" t="s">
        <v>1707</v>
      </c>
      <c r="D14" t="s">
        <v>100</v>
      </c>
      <c r="E14" t="s">
        <v>715</v>
      </c>
      <c r="F14" t="s">
        <v>102</v>
      </c>
      <c r="G14" s="77">
        <v>3590</v>
      </c>
      <c r="H14" s="77">
        <v>588.4</v>
      </c>
      <c r="I14" s="77">
        <v>21.123560000000001</v>
      </c>
      <c r="J14" s="78">
        <v>9.2999999999999992E-3</v>
      </c>
      <c r="K14" s="78">
        <v>7.1900000000000006E-2</v>
      </c>
      <c r="L14" s="78">
        <v>0</v>
      </c>
    </row>
    <row r="15" spans="2:60">
      <c r="B15" t="s">
        <v>1708</v>
      </c>
      <c r="C15" t="s">
        <v>1709</v>
      </c>
      <c r="D15" t="s">
        <v>100</v>
      </c>
      <c r="E15" t="s">
        <v>606</v>
      </c>
      <c r="F15" t="s">
        <v>102</v>
      </c>
      <c r="G15" s="77">
        <v>1596600</v>
      </c>
      <c r="H15" s="77">
        <v>1.3</v>
      </c>
      <c r="I15" s="77">
        <v>20.755800000000001</v>
      </c>
      <c r="J15" s="78">
        <v>9.7000000000000003E-3</v>
      </c>
      <c r="K15" s="78">
        <v>7.0599999999999996E-2</v>
      </c>
      <c r="L15" s="78">
        <v>0</v>
      </c>
    </row>
    <row r="16" spans="2:60">
      <c r="B16" t="s">
        <v>1710</v>
      </c>
      <c r="C16" t="s">
        <v>1711</v>
      </c>
      <c r="D16" t="s">
        <v>100</v>
      </c>
      <c r="E16" t="s">
        <v>434</v>
      </c>
      <c r="F16" t="s">
        <v>102</v>
      </c>
      <c r="G16" s="77">
        <v>4685.28</v>
      </c>
      <c r="H16" s="77">
        <v>3936</v>
      </c>
      <c r="I16" s="77">
        <v>184.41262080000001</v>
      </c>
      <c r="J16" s="78">
        <v>3.5000000000000001E-3</v>
      </c>
      <c r="K16" s="78">
        <v>0.62749999999999995</v>
      </c>
      <c r="L16" s="78">
        <v>1E-4</v>
      </c>
    </row>
    <row r="17" spans="2:12">
      <c r="B17" t="s">
        <v>1712</v>
      </c>
      <c r="C17" t="s">
        <v>1713</v>
      </c>
      <c r="D17" t="s">
        <v>100</v>
      </c>
      <c r="E17" t="s">
        <v>125</v>
      </c>
      <c r="F17" t="s">
        <v>102</v>
      </c>
      <c r="G17" s="77">
        <v>110825</v>
      </c>
      <c r="H17" s="77">
        <v>61</v>
      </c>
      <c r="I17" s="77">
        <v>67.603250000000003</v>
      </c>
      <c r="J17" s="78">
        <v>4.0000000000000001E-3</v>
      </c>
      <c r="K17" s="78">
        <v>0.23</v>
      </c>
      <c r="L17" s="78">
        <v>0</v>
      </c>
    </row>
    <row r="18" spans="2:12">
      <c r="B18" s="79" t="s">
        <v>226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1714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228</v>
      </c>
      <c r="D21" s="16"/>
      <c r="E21" s="16"/>
    </row>
    <row r="22" spans="2:12">
      <c r="B22" t="s">
        <v>353</v>
      </c>
      <c r="D22" s="16"/>
      <c r="E22" s="16"/>
    </row>
    <row r="23" spans="2:12">
      <c r="B23" t="s">
        <v>354</v>
      </c>
      <c r="D23" s="16"/>
      <c r="E23" s="16"/>
    </row>
    <row r="24" spans="2:12">
      <c r="B24" t="s">
        <v>355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1715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1718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353</v>
      </c>
      <c r="C33" s="16"/>
      <c r="D33" s="16"/>
      <c r="E33" s="16"/>
    </row>
    <row r="34" spans="2:5">
      <c r="B34" t="s">
        <v>354</v>
      </c>
      <c r="C34" s="16"/>
      <c r="D34" s="16"/>
      <c r="E34" s="16"/>
    </row>
    <row r="35" spans="2:5">
      <c r="B35" t="s">
        <v>355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-3245122.02</v>
      </c>
      <c r="H11" s="25"/>
      <c r="I11" s="75">
        <v>-10912.835058950666</v>
      </c>
      <c r="J11" s="76">
        <v>1</v>
      </c>
      <c r="K11" s="76">
        <v>-3.7000000000000002E-3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-3245122.02</v>
      </c>
      <c r="H14" s="19"/>
      <c r="I14" s="81">
        <v>-10912.835058950666</v>
      </c>
      <c r="J14" s="80">
        <v>1</v>
      </c>
      <c r="K14" s="80">
        <v>-3.7000000000000002E-3</v>
      </c>
      <c r="BF14" s="16" t="s">
        <v>126</v>
      </c>
    </row>
    <row r="15" spans="1:60">
      <c r="B15" t="s">
        <v>1720</v>
      </c>
      <c r="C15" t="s">
        <v>1721</v>
      </c>
      <c r="D15" t="s">
        <v>123</v>
      </c>
      <c r="E15" t="s">
        <v>1242</v>
      </c>
      <c r="F15" t="s">
        <v>110</v>
      </c>
      <c r="G15" s="77">
        <v>17</v>
      </c>
      <c r="H15" s="77">
        <v>1.3988E-2</v>
      </c>
      <c r="I15" s="77">
        <v>8.9244838800000007E-6</v>
      </c>
      <c r="J15" s="78">
        <v>0</v>
      </c>
      <c r="K15" s="78">
        <v>0</v>
      </c>
      <c r="BF15" s="16" t="s">
        <v>127</v>
      </c>
    </row>
    <row r="16" spans="1:60">
      <c r="B16" t="s">
        <v>1722</v>
      </c>
      <c r="C16" t="s">
        <v>1723</v>
      </c>
      <c r="D16" t="s">
        <v>123</v>
      </c>
      <c r="E16" t="s">
        <v>1242</v>
      </c>
      <c r="F16" t="s">
        <v>106</v>
      </c>
      <c r="G16" s="77">
        <v>44</v>
      </c>
      <c r="H16" s="77">
        <v>3.3285000000000002E-2</v>
      </c>
      <c r="I16" s="77">
        <v>5.1537162599999997E-5</v>
      </c>
      <c r="J16" s="78">
        <v>0</v>
      </c>
      <c r="K16" s="78">
        <v>0</v>
      </c>
      <c r="BF16" s="16" t="s">
        <v>128</v>
      </c>
    </row>
    <row r="17" spans="2:58">
      <c r="B17" t="s">
        <v>1724</v>
      </c>
      <c r="C17" t="s">
        <v>1725</v>
      </c>
      <c r="D17" t="s">
        <v>123</v>
      </c>
      <c r="E17" t="s">
        <v>1242</v>
      </c>
      <c r="F17" t="s">
        <v>106</v>
      </c>
      <c r="G17" s="77">
        <v>35</v>
      </c>
      <c r="H17" s="77">
        <v>1.7708999999999999E-3</v>
      </c>
      <c r="I17" s="77">
        <v>2.1811289850000002E-6</v>
      </c>
      <c r="J17" s="78">
        <v>0</v>
      </c>
      <c r="K17" s="78">
        <v>0</v>
      </c>
      <c r="BF17" s="16" t="s">
        <v>129</v>
      </c>
    </row>
    <row r="18" spans="2:58">
      <c r="B18" t="s">
        <v>1726</v>
      </c>
      <c r="C18" t="s">
        <v>1727</v>
      </c>
      <c r="D18" t="s">
        <v>123</v>
      </c>
      <c r="E18" t="s">
        <v>1242</v>
      </c>
      <c r="F18" t="s">
        <v>110</v>
      </c>
      <c r="G18" s="77">
        <v>102</v>
      </c>
      <c r="H18" s="77">
        <v>3.7850000000000002E-3</v>
      </c>
      <c r="I18" s="77">
        <v>1.4489207099999999E-5</v>
      </c>
      <c r="J18" s="78">
        <v>0</v>
      </c>
      <c r="K18" s="78">
        <v>0</v>
      </c>
      <c r="BF18" s="16" t="s">
        <v>130</v>
      </c>
    </row>
    <row r="19" spans="2:58">
      <c r="B19" t="s">
        <v>1728</v>
      </c>
      <c r="C19" t="s">
        <v>1729</v>
      </c>
      <c r="D19" t="s">
        <v>123</v>
      </c>
      <c r="E19" t="s">
        <v>1242</v>
      </c>
      <c r="F19" t="s">
        <v>113</v>
      </c>
      <c r="G19" s="77">
        <v>17</v>
      </c>
      <c r="H19" s="77">
        <v>7.4660000000000004E-3</v>
      </c>
      <c r="I19" s="77">
        <v>5.3784466719999999E-6</v>
      </c>
      <c r="J19" s="78">
        <v>0</v>
      </c>
      <c r="K19" s="78">
        <v>0</v>
      </c>
      <c r="BF19" s="16" t="s">
        <v>131</v>
      </c>
    </row>
    <row r="20" spans="2:58">
      <c r="B20" t="s">
        <v>1730</v>
      </c>
      <c r="C20" t="s">
        <v>1731</v>
      </c>
      <c r="D20" t="s">
        <v>123</v>
      </c>
      <c r="E20" t="s">
        <v>1242</v>
      </c>
      <c r="F20" t="s">
        <v>120</v>
      </c>
      <c r="G20" s="77">
        <v>-344100</v>
      </c>
      <c r="H20" s="77">
        <v>100</v>
      </c>
      <c r="I20" s="77">
        <v>-822.84632999999997</v>
      </c>
      <c r="J20" s="78">
        <v>7.5399999999999995E-2</v>
      </c>
      <c r="K20" s="78">
        <v>-2.9999999999999997E-4</v>
      </c>
      <c r="BF20" s="16" t="s">
        <v>132</v>
      </c>
    </row>
    <row r="21" spans="2:58">
      <c r="B21" t="s">
        <v>1732</v>
      </c>
      <c r="C21" t="s">
        <v>1733</v>
      </c>
      <c r="D21" t="s">
        <v>123</v>
      </c>
      <c r="E21" t="s">
        <v>1242</v>
      </c>
      <c r="F21" t="s">
        <v>110</v>
      </c>
      <c r="G21" s="77">
        <v>-340127.5</v>
      </c>
      <c r="H21" s="77">
        <v>100</v>
      </c>
      <c r="I21" s="77">
        <v>-1276.4985075</v>
      </c>
      <c r="J21" s="78">
        <v>0.11700000000000001</v>
      </c>
      <c r="K21" s="78">
        <v>-4.0000000000000002E-4</v>
      </c>
      <c r="BF21" s="16" t="s">
        <v>123</v>
      </c>
    </row>
    <row r="22" spans="2:58">
      <c r="B22" t="s">
        <v>1734</v>
      </c>
      <c r="C22" t="s">
        <v>1735</v>
      </c>
      <c r="D22" t="s">
        <v>123</v>
      </c>
      <c r="E22" t="s">
        <v>1242</v>
      </c>
      <c r="F22" t="s">
        <v>113</v>
      </c>
      <c r="G22" s="77">
        <v>-425</v>
      </c>
      <c r="H22" s="77">
        <v>100</v>
      </c>
      <c r="I22" s="77">
        <v>-1.80098</v>
      </c>
      <c r="J22" s="78">
        <v>2.0000000000000001E-4</v>
      </c>
      <c r="K22" s="78">
        <v>0</v>
      </c>
    </row>
    <row r="23" spans="2:58">
      <c r="B23" t="s">
        <v>1736</v>
      </c>
      <c r="C23" t="s">
        <v>1737</v>
      </c>
      <c r="D23" t="s">
        <v>123</v>
      </c>
      <c r="E23" t="s">
        <v>1242</v>
      </c>
      <c r="F23" t="s">
        <v>200</v>
      </c>
      <c r="G23" s="77">
        <v>-65550</v>
      </c>
      <c r="H23" s="77">
        <v>100</v>
      </c>
      <c r="I23" s="77">
        <v>-29.576160000000002</v>
      </c>
      <c r="J23" s="78">
        <v>2.7000000000000001E-3</v>
      </c>
      <c r="K23" s="78">
        <v>0</v>
      </c>
    </row>
    <row r="24" spans="2:58">
      <c r="B24" t="s">
        <v>1738</v>
      </c>
      <c r="C24" t="s">
        <v>1739</v>
      </c>
      <c r="D24" t="s">
        <v>123</v>
      </c>
      <c r="E24" t="s">
        <v>1242</v>
      </c>
      <c r="F24" t="s">
        <v>106</v>
      </c>
      <c r="G24" s="77">
        <v>-2495627.52</v>
      </c>
      <c r="H24" s="77">
        <v>100</v>
      </c>
      <c r="I24" s="77">
        <v>-8782.1132428799992</v>
      </c>
      <c r="J24" s="78">
        <v>0.80479999999999996</v>
      </c>
      <c r="K24" s="78">
        <v>-3.0000000000000001E-3</v>
      </c>
    </row>
    <row r="25" spans="2:58">
      <c r="B25" t="s">
        <v>1740</v>
      </c>
      <c r="C25" t="s">
        <v>1741</v>
      </c>
      <c r="D25" t="s">
        <v>123</v>
      </c>
      <c r="E25" t="s">
        <v>1242</v>
      </c>
      <c r="F25" t="s">
        <v>200</v>
      </c>
      <c r="G25" s="77">
        <v>23</v>
      </c>
      <c r="H25" s="77">
        <v>1.9914999999999999E-2</v>
      </c>
      <c r="I25" s="77">
        <v>2.06669904E-6</v>
      </c>
      <c r="J25" s="78">
        <v>0</v>
      </c>
      <c r="K25" s="78">
        <v>0</v>
      </c>
    </row>
    <row r="26" spans="2:58">
      <c r="B26" t="s">
        <v>1742</v>
      </c>
      <c r="C26" t="s">
        <v>1743</v>
      </c>
      <c r="D26" t="s">
        <v>123</v>
      </c>
      <c r="E26" t="s">
        <v>1242</v>
      </c>
      <c r="F26" t="s">
        <v>106</v>
      </c>
      <c r="G26" s="77">
        <v>40</v>
      </c>
      <c r="H26" s="77">
        <v>1.1022250000000001E-2</v>
      </c>
      <c r="I26" s="77">
        <v>1.55149191E-5</v>
      </c>
      <c r="J26" s="78">
        <v>0</v>
      </c>
      <c r="K26" s="78">
        <v>0</v>
      </c>
    </row>
    <row r="27" spans="2:58">
      <c r="B27" t="s">
        <v>1744</v>
      </c>
      <c r="C27" t="s">
        <v>1745</v>
      </c>
      <c r="D27" t="s">
        <v>123</v>
      </c>
      <c r="E27" t="s">
        <v>1242</v>
      </c>
      <c r="F27" t="s">
        <v>106</v>
      </c>
      <c r="G27" s="77">
        <v>337</v>
      </c>
      <c r="H27" s="77">
        <v>3.8609999999999998E-3</v>
      </c>
      <c r="I27" s="77">
        <v>4.5787714830000003E-5</v>
      </c>
      <c r="J27" s="78">
        <v>0</v>
      </c>
      <c r="K27" s="78">
        <v>0</v>
      </c>
    </row>
    <row r="28" spans="2:58">
      <c r="B28" t="s">
        <v>1746</v>
      </c>
      <c r="C28" t="s">
        <v>1747</v>
      </c>
      <c r="D28" t="s">
        <v>123</v>
      </c>
      <c r="E28" t="s">
        <v>1242</v>
      </c>
      <c r="F28" t="s">
        <v>120</v>
      </c>
      <c r="G28" s="77">
        <v>93</v>
      </c>
      <c r="H28" s="77">
        <v>6.992E-3</v>
      </c>
      <c r="I28" s="77">
        <v>1.5549571727999998E-5</v>
      </c>
      <c r="J28" s="78">
        <v>0</v>
      </c>
      <c r="K28" s="78">
        <v>0</v>
      </c>
    </row>
    <row r="29" spans="2:58">
      <c r="B29" t="s">
        <v>228</v>
      </c>
      <c r="C29" s="19"/>
      <c r="D29" s="19"/>
      <c r="E29" s="19"/>
      <c r="F29" s="19"/>
      <c r="G29" s="19"/>
      <c r="H29" s="19"/>
    </row>
    <row r="30" spans="2:58">
      <c r="B30" t="s">
        <v>353</v>
      </c>
      <c r="C30" s="19"/>
      <c r="D30" s="19"/>
      <c r="E30" s="19"/>
      <c r="F30" s="19"/>
      <c r="G30" s="19"/>
      <c r="H30" s="19"/>
    </row>
    <row r="31" spans="2:58">
      <c r="B31" t="s">
        <v>354</v>
      </c>
      <c r="C31" s="19"/>
      <c r="D31" s="19"/>
      <c r="E31" s="19"/>
      <c r="F31" s="19"/>
      <c r="G31" s="19"/>
      <c r="H31" s="19"/>
    </row>
    <row r="32" spans="2:58">
      <c r="B32" t="s">
        <v>355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1748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1749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1750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1751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1752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1753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1750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1751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1752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1753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353</v>
      </c>
    </row>
    <row r="42" spans="2:17">
      <c r="B42" t="s">
        <v>354</v>
      </c>
    </row>
    <row r="43" spans="2:17">
      <c r="B43" t="s">
        <v>355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1756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1757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1758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353</v>
      </c>
    </row>
    <row r="29" spans="2:16">
      <c r="B29" t="s">
        <v>354</v>
      </c>
    </row>
    <row r="30" spans="2:16">
      <c r="B30" t="s">
        <v>355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1761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1763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353</v>
      </c>
      <c r="D27" s="16"/>
      <c r="E27" s="16"/>
      <c r="F27" s="16"/>
    </row>
    <row r="28" spans="2:19">
      <c r="B28" t="s">
        <v>354</v>
      </c>
      <c r="D28" s="16"/>
      <c r="E28" s="16"/>
      <c r="F28" s="16"/>
    </row>
    <row r="29" spans="2:19">
      <c r="B29" t="s">
        <v>355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5.55</v>
      </c>
      <c r="K11" s="7"/>
      <c r="L11" s="7"/>
      <c r="M11" s="76">
        <v>3.9800000000000002E-2</v>
      </c>
      <c r="N11" s="75">
        <v>32795241.510000002</v>
      </c>
      <c r="O11" s="7"/>
      <c r="P11" s="75">
        <v>34670.554372389</v>
      </c>
      <c r="Q11" s="7"/>
      <c r="R11" s="76">
        <v>1</v>
      </c>
      <c r="S11" s="76">
        <v>1.1900000000000001E-2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5.55</v>
      </c>
      <c r="M12" s="80">
        <v>3.9800000000000002E-2</v>
      </c>
      <c r="N12" s="81">
        <v>32795241.510000002</v>
      </c>
      <c r="P12" s="81">
        <v>34670.554372389</v>
      </c>
      <c r="R12" s="80">
        <v>1</v>
      </c>
      <c r="S12" s="80">
        <v>1.1900000000000001E-2</v>
      </c>
    </row>
    <row r="13" spans="2:81">
      <c r="B13" s="79" t="s">
        <v>1760</v>
      </c>
      <c r="C13" s="16"/>
      <c r="D13" s="16"/>
      <c r="E13" s="16"/>
      <c r="J13" s="81">
        <v>7.79</v>
      </c>
      <c r="M13" s="80">
        <v>2.1499999999999998E-2</v>
      </c>
      <c r="N13" s="81">
        <v>16246445.800000001</v>
      </c>
      <c r="P13" s="81">
        <v>17962.158608720001</v>
      </c>
      <c r="R13" s="80">
        <v>0.5181</v>
      </c>
      <c r="S13" s="80">
        <v>6.1999999999999998E-3</v>
      </c>
    </row>
    <row r="14" spans="2:81">
      <c r="B14" t="s">
        <v>1764</v>
      </c>
      <c r="C14" t="s">
        <v>1765</v>
      </c>
      <c r="D14" t="s">
        <v>123</v>
      </c>
      <c r="E14" t="s">
        <v>422</v>
      </c>
      <c r="F14" t="s">
        <v>423</v>
      </c>
      <c r="G14" t="s">
        <v>206</v>
      </c>
      <c r="H14" t="s">
        <v>207</v>
      </c>
      <c r="I14" t="s">
        <v>1766</v>
      </c>
      <c r="J14" s="77">
        <v>10.48</v>
      </c>
      <c r="K14" t="s">
        <v>102</v>
      </c>
      <c r="L14" s="78">
        <v>4.1000000000000002E-2</v>
      </c>
      <c r="M14" s="78">
        <v>2.06E-2</v>
      </c>
      <c r="N14" s="77">
        <v>4680000.8</v>
      </c>
      <c r="O14" s="77">
        <v>138.63999999999999</v>
      </c>
      <c r="P14" s="77">
        <v>6488.3531091200002</v>
      </c>
      <c r="Q14" s="78">
        <v>1.1999999999999999E-3</v>
      </c>
      <c r="R14" s="78">
        <v>0.18709999999999999</v>
      </c>
      <c r="S14" s="78">
        <v>2.2000000000000001E-3</v>
      </c>
    </row>
    <row r="15" spans="2:81">
      <c r="B15" t="s">
        <v>1767</v>
      </c>
      <c r="C15" t="s">
        <v>1768</v>
      </c>
      <c r="D15" t="s">
        <v>123</v>
      </c>
      <c r="E15" t="s">
        <v>1769</v>
      </c>
      <c r="F15" t="s">
        <v>423</v>
      </c>
      <c r="G15" t="s">
        <v>383</v>
      </c>
      <c r="H15" t="s">
        <v>150</v>
      </c>
      <c r="I15" t="s">
        <v>1076</v>
      </c>
      <c r="J15" s="77">
        <v>5.31</v>
      </c>
      <c r="K15" t="s">
        <v>102</v>
      </c>
      <c r="L15" s="78">
        <v>1.55E-2</v>
      </c>
      <c r="M15" s="78">
        <v>2.1999999999999999E-2</v>
      </c>
      <c r="N15" s="77">
        <v>7522398</v>
      </c>
      <c r="O15" s="77">
        <v>98.71</v>
      </c>
      <c r="P15" s="77">
        <v>7486.0252458000004</v>
      </c>
      <c r="Q15" s="78">
        <v>1.2500000000000001E-2</v>
      </c>
      <c r="R15" s="78">
        <v>0.21590000000000001</v>
      </c>
      <c r="S15" s="78">
        <v>2.5999999999999999E-3</v>
      </c>
    </row>
    <row r="16" spans="2:81">
      <c r="B16" t="s">
        <v>1770</v>
      </c>
      <c r="C16" t="s">
        <v>1771</v>
      </c>
      <c r="D16" t="s">
        <v>123</v>
      </c>
      <c r="E16" t="s">
        <v>1769</v>
      </c>
      <c r="F16" t="s">
        <v>423</v>
      </c>
      <c r="G16" t="s">
        <v>383</v>
      </c>
      <c r="H16" t="s">
        <v>150</v>
      </c>
      <c r="I16" t="s">
        <v>1772</v>
      </c>
      <c r="J16" s="77">
        <v>7.91</v>
      </c>
      <c r="K16" t="s">
        <v>102</v>
      </c>
      <c r="L16" s="78">
        <v>1.7500000000000002E-2</v>
      </c>
      <c r="M16" s="78">
        <v>2.2800000000000001E-2</v>
      </c>
      <c r="N16" s="77">
        <v>2850000</v>
      </c>
      <c r="O16" s="77">
        <v>97.96</v>
      </c>
      <c r="P16" s="77">
        <v>2817.7539400000001</v>
      </c>
      <c r="Q16" s="78">
        <v>7.1000000000000004E-3</v>
      </c>
      <c r="R16" s="78">
        <v>8.1299999999999997E-2</v>
      </c>
      <c r="S16" s="78">
        <v>1E-3</v>
      </c>
    </row>
    <row r="17" spans="2:19">
      <c r="B17" t="s">
        <v>1773</v>
      </c>
      <c r="C17" t="s">
        <v>1774</v>
      </c>
      <c r="D17" t="s">
        <v>123</v>
      </c>
      <c r="E17" t="s">
        <v>1775</v>
      </c>
      <c r="F17" t="s">
        <v>457</v>
      </c>
      <c r="G17" t="s">
        <v>383</v>
      </c>
      <c r="H17" t="s">
        <v>150</v>
      </c>
      <c r="I17" t="s">
        <v>1776</v>
      </c>
      <c r="J17" s="77">
        <v>8.52</v>
      </c>
      <c r="K17" t="s">
        <v>102</v>
      </c>
      <c r="L17" s="78">
        <v>8.3000000000000001E-3</v>
      </c>
      <c r="M17" s="78">
        <v>0.02</v>
      </c>
      <c r="N17" s="77">
        <v>1194047</v>
      </c>
      <c r="O17" s="77">
        <v>97.54</v>
      </c>
      <c r="P17" s="77">
        <v>1170.0263138</v>
      </c>
      <c r="Q17" s="78">
        <v>3.3999999999999998E-3</v>
      </c>
      <c r="R17" s="78">
        <v>3.3700000000000001E-2</v>
      </c>
      <c r="S17" s="78">
        <v>4.0000000000000002E-4</v>
      </c>
    </row>
    <row r="18" spans="2:19">
      <c r="B18" s="79" t="s">
        <v>1761</v>
      </c>
      <c r="C18" s="16"/>
      <c r="D18" s="16"/>
      <c r="E18" s="16"/>
      <c r="J18" s="81">
        <v>3.14</v>
      </c>
      <c r="M18" s="80">
        <v>5.9400000000000001E-2</v>
      </c>
      <c r="N18" s="81">
        <v>16548795.710000001</v>
      </c>
      <c r="P18" s="81">
        <v>16708.395763668999</v>
      </c>
      <c r="R18" s="80">
        <v>0.4819</v>
      </c>
      <c r="S18" s="80">
        <v>5.7000000000000002E-3</v>
      </c>
    </row>
    <row r="19" spans="2:19">
      <c r="B19" t="s">
        <v>1777</v>
      </c>
      <c r="C19" t="s">
        <v>1778</v>
      </c>
      <c r="D19" t="s">
        <v>123</v>
      </c>
      <c r="E19" t="s">
        <v>1779</v>
      </c>
      <c r="F19" t="s">
        <v>812</v>
      </c>
      <c r="G19" t="s">
        <v>383</v>
      </c>
      <c r="H19" t="s">
        <v>150</v>
      </c>
      <c r="I19" t="s">
        <v>1780</v>
      </c>
      <c r="J19" s="77">
        <v>5.25</v>
      </c>
      <c r="K19" t="s">
        <v>102</v>
      </c>
      <c r="L19" s="78">
        <v>3.7400000000000003E-2</v>
      </c>
      <c r="M19" s="78">
        <v>4.82E-2</v>
      </c>
      <c r="N19" s="77">
        <v>1543132.64</v>
      </c>
      <c r="O19" s="77">
        <v>95.85</v>
      </c>
      <c r="P19" s="77">
        <v>1479.0926354400001</v>
      </c>
      <c r="Q19" s="78">
        <v>2.3E-3</v>
      </c>
      <c r="R19" s="78">
        <v>4.2700000000000002E-2</v>
      </c>
      <c r="S19" s="78">
        <v>5.0000000000000001E-4</v>
      </c>
    </row>
    <row r="20" spans="2:19">
      <c r="B20" t="s">
        <v>1781</v>
      </c>
      <c r="C20" t="s">
        <v>1782</v>
      </c>
      <c r="D20" t="s">
        <v>123</v>
      </c>
      <c r="E20" t="s">
        <v>1779</v>
      </c>
      <c r="F20" t="s">
        <v>812</v>
      </c>
      <c r="G20" t="s">
        <v>383</v>
      </c>
      <c r="H20" t="s">
        <v>150</v>
      </c>
      <c r="I20" t="s">
        <v>1780</v>
      </c>
      <c r="J20" s="77">
        <v>1.63</v>
      </c>
      <c r="K20" t="s">
        <v>102</v>
      </c>
      <c r="L20" s="78">
        <v>2.5000000000000001E-2</v>
      </c>
      <c r="M20" s="78">
        <v>4.3799999999999999E-2</v>
      </c>
      <c r="N20" s="77">
        <v>1439848.78</v>
      </c>
      <c r="O20" s="77">
        <v>97.83</v>
      </c>
      <c r="P20" s="77">
        <v>1408.604061474</v>
      </c>
      <c r="Q20" s="78">
        <v>2.5999999999999999E-3</v>
      </c>
      <c r="R20" s="78">
        <v>4.0599999999999997E-2</v>
      </c>
      <c r="S20" s="78">
        <v>5.0000000000000001E-4</v>
      </c>
    </row>
    <row r="21" spans="2:19">
      <c r="B21" t="s">
        <v>1783</v>
      </c>
      <c r="C21" t="s">
        <v>1784</v>
      </c>
      <c r="D21" t="s">
        <v>123</v>
      </c>
      <c r="E21" t="s">
        <v>1273</v>
      </c>
      <c r="F21" t="s">
        <v>715</v>
      </c>
      <c r="G21" t="s">
        <v>566</v>
      </c>
      <c r="H21" t="s">
        <v>207</v>
      </c>
      <c r="I21" t="s">
        <v>1785</v>
      </c>
      <c r="J21" s="77">
        <v>3.89</v>
      </c>
      <c r="K21" t="s">
        <v>102</v>
      </c>
      <c r="L21" s="78">
        <v>3.3500000000000002E-2</v>
      </c>
      <c r="M21" s="78">
        <v>6.4299999999999996E-2</v>
      </c>
      <c r="N21" s="77">
        <v>4140000</v>
      </c>
      <c r="O21" s="77">
        <v>89.17</v>
      </c>
      <c r="P21" s="77">
        <v>3691.6379999999999</v>
      </c>
      <c r="Q21" s="78">
        <v>4.5999999999999999E-3</v>
      </c>
      <c r="R21" s="78">
        <v>0.1065</v>
      </c>
      <c r="S21" s="78">
        <v>1.2999999999999999E-3</v>
      </c>
    </row>
    <row r="22" spans="2:19">
      <c r="B22" t="s">
        <v>1786</v>
      </c>
      <c r="C22" t="s">
        <v>1787</v>
      </c>
      <c r="D22" t="s">
        <v>123</v>
      </c>
      <c r="E22" t="s">
        <v>1788</v>
      </c>
      <c r="F22" t="s">
        <v>606</v>
      </c>
      <c r="G22" t="s">
        <v>656</v>
      </c>
      <c r="H22" t="s">
        <v>207</v>
      </c>
      <c r="I22" t="s">
        <v>1789</v>
      </c>
      <c r="J22" s="77">
        <v>3.28</v>
      </c>
      <c r="K22" t="s">
        <v>102</v>
      </c>
      <c r="L22" s="78">
        <v>2.86E-2</v>
      </c>
      <c r="M22" s="78">
        <v>5.1299999999999998E-2</v>
      </c>
      <c r="N22" s="77">
        <v>2742857.28</v>
      </c>
      <c r="O22" s="77">
        <v>93</v>
      </c>
      <c r="P22" s="77">
        <v>3111.3046304</v>
      </c>
      <c r="Q22" s="78">
        <v>0.02</v>
      </c>
      <c r="R22" s="78">
        <v>8.9700000000000002E-2</v>
      </c>
      <c r="S22" s="78">
        <v>1.1000000000000001E-3</v>
      </c>
    </row>
    <row r="23" spans="2:19">
      <c r="B23" t="s">
        <v>1790</v>
      </c>
      <c r="C23" t="s">
        <v>1791</v>
      </c>
      <c r="D23" t="s">
        <v>123</v>
      </c>
      <c r="E23" t="s">
        <v>1792</v>
      </c>
      <c r="F23" t="s">
        <v>606</v>
      </c>
      <c r="G23" t="s">
        <v>652</v>
      </c>
      <c r="H23" t="s">
        <v>150</v>
      </c>
      <c r="I23" t="s">
        <v>1793</v>
      </c>
      <c r="J23" s="77">
        <v>3.2</v>
      </c>
      <c r="K23" t="s">
        <v>102</v>
      </c>
      <c r="L23" s="78">
        <v>4.4699999999999997E-2</v>
      </c>
      <c r="M23" s="78">
        <v>6.6699999999999995E-2</v>
      </c>
      <c r="N23" s="77">
        <v>2542512.39</v>
      </c>
      <c r="O23" s="77">
        <v>93.63</v>
      </c>
      <c r="P23" s="77">
        <v>2581.787090757</v>
      </c>
      <c r="Q23" s="78">
        <v>4.7000000000000002E-3</v>
      </c>
      <c r="R23" s="78">
        <v>7.4499999999999997E-2</v>
      </c>
      <c r="S23" s="78">
        <v>8.9999999999999998E-4</v>
      </c>
    </row>
    <row r="24" spans="2:19">
      <c r="B24" t="s">
        <v>1794</v>
      </c>
      <c r="C24" t="s">
        <v>1795</v>
      </c>
      <c r="D24" t="s">
        <v>123</v>
      </c>
      <c r="E24" t="s">
        <v>1796</v>
      </c>
      <c r="F24" t="s">
        <v>575</v>
      </c>
      <c r="G24" t="s">
        <v>685</v>
      </c>
      <c r="H24" t="s">
        <v>150</v>
      </c>
      <c r="I24" t="s">
        <v>1797</v>
      </c>
      <c r="J24" s="77">
        <v>2.77</v>
      </c>
      <c r="K24" t="s">
        <v>102</v>
      </c>
      <c r="L24" s="78">
        <v>4.2999999999999997E-2</v>
      </c>
      <c r="M24" s="78">
        <v>5.4699999999999999E-2</v>
      </c>
      <c r="N24" s="77">
        <v>2824000</v>
      </c>
      <c r="O24" s="77">
        <v>97.06</v>
      </c>
      <c r="P24" s="77">
        <v>3162.2799</v>
      </c>
      <c r="Q24" s="78">
        <v>1.7299999999999999E-2</v>
      </c>
      <c r="R24" s="78">
        <v>9.1200000000000003E-2</v>
      </c>
      <c r="S24" s="78">
        <v>1.1000000000000001E-3</v>
      </c>
    </row>
    <row r="25" spans="2:19">
      <c r="B25" t="s">
        <v>1798</v>
      </c>
      <c r="C25" t="s">
        <v>1799</v>
      </c>
      <c r="D25" t="s">
        <v>123</v>
      </c>
      <c r="E25" t="s">
        <v>1800</v>
      </c>
      <c r="F25" t="s">
        <v>672</v>
      </c>
      <c r="G25" t="s">
        <v>220</v>
      </c>
      <c r="H25" t="s">
        <v>711</v>
      </c>
      <c r="I25" t="s">
        <v>1801</v>
      </c>
      <c r="J25" s="77">
        <v>0</v>
      </c>
      <c r="K25" t="s">
        <v>102</v>
      </c>
      <c r="L25" s="78">
        <v>8.6499999999999994E-2</v>
      </c>
      <c r="M25" s="78">
        <v>0</v>
      </c>
      <c r="N25" s="77">
        <v>41444.620000000003</v>
      </c>
      <c r="O25" s="77">
        <v>51.29</v>
      </c>
      <c r="P25" s="77">
        <v>21.256945598000001</v>
      </c>
      <c r="Q25" s="78">
        <v>1.5E-3</v>
      </c>
      <c r="R25" s="78">
        <v>5.9999999999999995E-4</v>
      </c>
      <c r="S25" s="78">
        <v>0</v>
      </c>
    </row>
    <row r="26" spans="2:19">
      <c r="B26" t="s">
        <v>1802</v>
      </c>
      <c r="C26" t="s">
        <v>1803</v>
      </c>
      <c r="D26" t="s">
        <v>123</v>
      </c>
      <c r="E26" t="s">
        <v>1804</v>
      </c>
      <c r="F26" t="s">
        <v>1457</v>
      </c>
      <c r="G26" t="s">
        <v>220</v>
      </c>
      <c r="H26" t="s">
        <v>711</v>
      </c>
      <c r="I26" t="s">
        <v>1115</v>
      </c>
      <c r="J26" s="77">
        <v>0.64</v>
      </c>
      <c r="K26" t="s">
        <v>102</v>
      </c>
      <c r="L26" s="78">
        <v>4.1500000000000002E-2</v>
      </c>
      <c r="M26" s="78">
        <v>9.4200000000000006E-2</v>
      </c>
      <c r="N26" s="77">
        <v>1275000</v>
      </c>
      <c r="O26" s="77">
        <v>98.23</v>
      </c>
      <c r="P26" s="77">
        <v>1252.4324999999999</v>
      </c>
      <c r="Q26" s="78">
        <v>1.06E-2</v>
      </c>
      <c r="R26" s="78">
        <v>3.61E-2</v>
      </c>
      <c r="S26" s="78">
        <v>4.0000000000000002E-4</v>
      </c>
    </row>
    <row r="27" spans="2:19">
      <c r="B27" s="79" t="s">
        <v>358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220</v>
      </c>
      <c r="C28" t="s">
        <v>220</v>
      </c>
      <c r="D28" s="16"/>
      <c r="E28" s="16"/>
      <c r="F28" t="s">
        <v>220</v>
      </c>
      <c r="G28" t="s">
        <v>220</v>
      </c>
      <c r="J28" s="77">
        <v>0</v>
      </c>
      <c r="K28" t="s">
        <v>220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1141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220</v>
      </c>
      <c r="C30" t="s">
        <v>220</v>
      </c>
      <c r="D30" s="16"/>
      <c r="E30" s="16"/>
      <c r="F30" t="s">
        <v>220</v>
      </c>
      <c r="G30" t="s">
        <v>220</v>
      </c>
      <c r="J30" s="77">
        <v>0</v>
      </c>
      <c r="K30" t="s">
        <v>220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226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359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220</v>
      </c>
      <c r="C33" t="s">
        <v>220</v>
      </c>
      <c r="D33" s="16"/>
      <c r="E33" s="16"/>
      <c r="F33" t="s">
        <v>220</v>
      </c>
      <c r="G33" t="s">
        <v>220</v>
      </c>
      <c r="J33" s="77">
        <v>0</v>
      </c>
      <c r="K33" t="s">
        <v>220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360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220</v>
      </c>
      <c r="C35" t="s">
        <v>220</v>
      </c>
      <c r="D35" s="16"/>
      <c r="E35" s="16"/>
      <c r="F35" t="s">
        <v>220</v>
      </c>
      <c r="G35" t="s">
        <v>220</v>
      </c>
      <c r="J35" s="77">
        <v>0</v>
      </c>
      <c r="K35" t="s">
        <v>220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228</v>
      </c>
      <c r="C36" s="16"/>
      <c r="D36" s="16"/>
      <c r="E36" s="16"/>
    </row>
    <row r="37" spans="2:19">
      <c r="B37" t="s">
        <v>353</v>
      </c>
      <c r="C37" s="16"/>
      <c r="D37" s="16"/>
      <c r="E37" s="16"/>
    </row>
    <row r="38" spans="2:19">
      <c r="B38" t="s">
        <v>354</v>
      </c>
      <c r="C38" s="16"/>
      <c r="D38" s="16"/>
      <c r="E38" s="16"/>
    </row>
    <row r="39" spans="2:19">
      <c r="B39" t="s">
        <v>355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360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228</v>
      </c>
      <c r="C19" s="16"/>
      <c r="D19" s="16"/>
      <c r="E19" s="16"/>
    </row>
    <row r="20" spans="2:13">
      <c r="B20" t="s">
        <v>353</v>
      </c>
      <c r="C20" s="16"/>
      <c r="D20" s="16"/>
      <c r="E20" s="16"/>
    </row>
    <row r="21" spans="2:13">
      <c r="B21" t="s">
        <v>354</v>
      </c>
      <c r="C21" s="16"/>
      <c r="D21" s="16"/>
      <c r="E21" s="16"/>
    </row>
    <row r="22" spans="2:13">
      <c r="B22" t="s">
        <v>355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0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8943151.0199999996</v>
      </c>
      <c r="G11" s="7"/>
      <c r="H11" s="75">
        <v>10153.8308047846</v>
      </c>
      <c r="I11" s="7"/>
      <c r="J11" s="76">
        <v>1</v>
      </c>
      <c r="K11" s="76">
        <v>3.5000000000000001E-3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8943151.0199999996</v>
      </c>
      <c r="H12" s="81">
        <v>10153.8308047846</v>
      </c>
      <c r="J12" s="80">
        <v>1</v>
      </c>
      <c r="K12" s="80">
        <v>3.5000000000000001E-3</v>
      </c>
    </row>
    <row r="13" spans="2:55">
      <c r="B13" s="79" t="s">
        <v>1805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1806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220</v>
      </c>
      <c r="C16" t="s">
        <v>220</v>
      </c>
      <c r="D16" t="s">
        <v>220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1807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1808</v>
      </c>
      <c r="C19" s="16"/>
      <c r="F19" s="81">
        <v>8943151.0199999996</v>
      </c>
      <c r="H19" s="81">
        <v>10153.8308047846</v>
      </c>
      <c r="J19" s="80">
        <v>1</v>
      </c>
      <c r="K19" s="80">
        <v>3.5000000000000001E-3</v>
      </c>
    </row>
    <row r="20" spans="2:11">
      <c r="B20" t="s">
        <v>1809</v>
      </c>
      <c r="C20" t="s">
        <v>1810</v>
      </c>
      <c r="D20" t="s">
        <v>102</v>
      </c>
      <c r="E20" t="s">
        <v>877</v>
      </c>
      <c r="F20" s="77">
        <v>8943151.0199999996</v>
      </c>
      <c r="G20" s="77">
        <v>113.5375080000002</v>
      </c>
      <c r="H20" s="77">
        <v>10153.8308047846</v>
      </c>
      <c r="I20" s="78">
        <v>2.24E-2</v>
      </c>
      <c r="J20" s="78">
        <v>1</v>
      </c>
      <c r="K20" s="78">
        <v>3.5000000000000001E-3</v>
      </c>
    </row>
    <row r="21" spans="2:11">
      <c r="B21" s="79" t="s">
        <v>226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1811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1812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1813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1814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228</v>
      </c>
      <c r="C30" s="16"/>
    </row>
    <row r="31" spans="2:11">
      <c r="B31" t="s">
        <v>353</v>
      </c>
      <c r="C31" s="16"/>
    </row>
    <row r="32" spans="2:11">
      <c r="B32" t="s">
        <v>354</v>
      </c>
      <c r="C32" s="16"/>
    </row>
    <row r="33" spans="2:3">
      <c r="B33" t="s">
        <v>355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156035</v>
      </c>
      <c r="H11" s="7"/>
      <c r="I11" s="75">
        <v>11.3397385311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1815</v>
      </c>
      <c r="C12" s="16"/>
      <c r="D12" s="16"/>
      <c r="G12" s="81">
        <v>156035</v>
      </c>
      <c r="I12" s="81">
        <v>11.3397385311</v>
      </c>
      <c r="K12" s="80">
        <v>1</v>
      </c>
      <c r="L12" s="80">
        <v>0</v>
      </c>
    </row>
    <row r="13" spans="2:59">
      <c r="B13" t="s">
        <v>1816</v>
      </c>
      <c r="C13" t="s">
        <v>1817</v>
      </c>
      <c r="D13" t="s">
        <v>989</v>
      </c>
      <c r="E13" t="s">
        <v>102</v>
      </c>
      <c r="F13" t="s">
        <v>387</v>
      </c>
      <c r="G13" s="77">
        <v>5035</v>
      </c>
      <c r="H13" s="77">
        <v>225.208946</v>
      </c>
      <c r="I13" s="77">
        <v>11.339270431099999</v>
      </c>
      <c r="J13" s="78">
        <v>0</v>
      </c>
      <c r="K13" s="78">
        <v>1</v>
      </c>
      <c r="L13" s="78">
        <v>0</v>
      </c>
    </row>
    <row r="14" spans="2:59">
      <c r="B14" t="s">
        <v>1818</v>
      </c>
      <c r="C14" t="s">
        <v>1819</v>
      </c>
      <c r="D14" t="s">
        <v>1428</v>
      </c>
      <c r="E14" t="s">
        <v>102</v>
      </c>
      <c r="F14" t="s">
        <v>1820</v>
      </c>
      <c r="G14" s="77">
        <v>151000</v>
      </c>
      <c r="H14" s="77">
        <v>3.1E-4</v>
      </c>
      <c r="I14" s="77">
        <v>4.6809999999999999E-4</v>
      </c>
      <c r="J14" s="78">
        <v>0</v>
      </c>
      <c r="K14" s="78">
        <v>0</v>
      </c>
      <c r="L14" s="78">
        <v>0</v>
      </c>
    </row>
    <row r="15" spans="2:59">
      <c r="B15" s="79" t="s">
        <v>1714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228</v>
      </c>
      <c r="C17" s="16"/>
      <c r="D17" s="16"/>
    </row>
    <row r="18" spans="2:4">
      <c r="B18" t="s">
        <v>353</v>
      </c>
      <c r="C18" s="16"/>
      <c r="D18" s="16"/>
    </row>
    <row r="19" spans="2:4">
      <c r="B19" t="s">
        <v>354</v>
      </c>
      <c r="C19" s="16"/>
      <c r="D19" s="16"/>
    </row>
    <row r="20" spans="2:4">
      <c r="B20" t="s">
        <v>355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353</v>
      </c>
      <c r="C35" s="16"/>
      <c r="D35" s="16"/>
    </row>
    <row r="36" spans="2:12">
      <c r="B36" t="s">
        <v>354</v>
      </c>
      <c r="C36" s="16"/>
      <c r="D36" s="16"/>
    </row>
    <row r="37" spans="2:12">
      <c r="B37" t="s">
        <v>355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1715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1716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1821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1717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1141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1715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1718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1717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1141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228</v>
      </c>
      <c r="C32" s="16"/>
      <c r="D32" s="16"/>
    </row>
    <row r="33" spans="2:4">
      <c r="B33" t="s">
        <v>353</v>
      </c>
      <c r="C33" s="16"/>
      <c r="D33" s="16"/>
    </row>
    <row r="34" spans="2:4">
      <c r="B34" t="s">
        <v>354</v>
      </c>
      <c r="C34" s="16"/>
      <c r="D34" s="16"/>
    </row>
    <row r="35" spans="2:4">
      <c r="B35" t="s">
        <v>355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353</v>
      </c>
      <c r="D41" s="16"/>
    </row>
    <row r="42" spans="2:17">
      <c r="B42" t="s">
        <v>354</v>
      </c>
      <c r="D42" s="16"/>
    </row>
    <row r="43" spans="2:17">
      <c r="B43" t="s">
        <v>355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3.54</v>
      </c>
      <c r="J11" s="18"/>
      <c r="K11" s="18"/>
      <c r="L11" s="18"/>
      <c r="M11" s="76">
        <v>0</v>
      </c>
      <c r="N11" s="75">
        <v>60405442.460000001</v>
      </c>
      <c r="O11" s="7"/>
      <c r="P11" s="75">
        <v>73353.177429999996</v>
      </c>
      <c r="Q11" s="76">
        <v>1</v>
      </c>
      <c r="R11" s="76">
        <v>2.52E-2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3.54</v>
      </c>
      <c r="M12" s="80">
        <v>0</v>
      </c>
      <c r="N12" s="81">
        <v>60405442.460000001</v>
      </c>
      <c r="P12" s="81">
        <v>73353.177429999996</v>
      </c>
      <c r="Q12" s="80">
        <v>1</v>
      </c>
      <c r="R12" s="80">
        <v>2.52E-2</v>
      </c>
    </row>
    <row r="13" spans="2:60">
      <c r="B13" s="79" t="s">
        <v>1822</v>
      </c>
      <c r="I13" s="81">
        <v>3.54</v>
      </c>
      <c r="M13" s="80">
        <v>0</v>
      </c>
      <c r="N13" s="81">
        <v>60405442.460000001</v>
      </c>
      <c r="P13" s="81">
        <v>73353.177429999996</v>
      </c>
      <c r="Q13" s="80">
        <v>1</v>
      </c>
      <c r="R13" s="80">
        <v>2.52E-2</v>
      </c>
    </row>
    <row r="14" spans="2:60">
      <c r="B14" t="s">
        <v>1852</v>
      </c>
      <c r="C14" t="s">
        <v>1823</v>
      </c>
      <c r="D14" t="s">
        <v>1824</v>
      </c>
      <c r="F14" t="s">
        <v>1825</v>
      </c>
      <c r="G14" t="s">
        <v>268</v>
      </c>
      <c r="H14" t="s">
        <v>1826</v>
      </c>
      <c r="I14" s="77">
        <v>3.54</v>
      </c>
      <c r="J14" t="s">
        <v>1827</v>
      </c>
      <c r="K14" t="s">
        <v>102</v>
      </c>
      <c r="L14" s="78">
        <v>0</v>
      </c>
      <c r="M14" s="78">
        <v>0</v>
      </c>
      <c r="N14" s="77">
        <v>60405442.460000001</v>
      </c>
      <c r="O14" s="77">
        <v>121.43471588437397</v>
      </c>
      <c r="P14" s="77">
        <v>73353.177429999996</v>
      </c>
      <c r="Q14" s="78">
        <v>1</v>
      </c>
      <c r="R14" s="78">
        <v>2.52E-2</v>
      </c>
    </row>
    <row r="15" spans="2:60">
      <c r="B15" s="79" t="s">
        <v>1828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220</v>
      </c>
      <c r="D20" t="s">
        <v>220</v>
      </c>
      <c r="F20" t="s">
        <v>220</v>
      </c>
      <c r="I20" s="77">
        <v>0</v>
      </c>
      <c r="J20" t="s">
        <v>220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220</v>
      </c>
      <c r="D22" t="s">
        <v>220</v>
      </c>
      <c r="F22" t="s">
        <v>220</v>
      </c>
      <c r="I22" s="77">
        <v>0</v>
      </c>
      <c r="J22" t="s">
        <v>220</v>
      </c>
      <c r="K22" t="s">
        <v>220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220</v>
      </c>
      <c r="D25" t="s">
        <v>220</v>
      </c>
      <c r="F25" t="s">
        <v>220</v>
      </c>
      <c r="I25" s="77">
        <v>0</v>
      </c>
      <c r="J25" t="s">
        <v>220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220</v>
      </c>
      <c r="D27" t="s">
        <v>220</v>
      </c>
      <c r="F27" t="s">
        <v>220</v>
      </c>
      <c r="I27" s="77">
        <v>0</v>
      </c>
      <c r="J27" t="s">
        <v>220</v>
      </c>
      <c r="K27" t="s">
        <v>220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220</v>
      </c>
      <c r="D29" t="s">
        <v>220</v>
      </c>
      <c r="F29" t="s">
        <v>220</v>
      </c>
      <c r="I29" s="77">
        <v>0</v>
      </c>
      <c r="J29" t="s">
        <v>220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220</v>
      </c>
      <c r="D31" t="s">
        <v>220</v>
      </c>
      <c r="F31" t="s">
        <v>220</v>
      </c>
      <c r="I31" s="77">
        <v>0</v>
      </c>
      <c r="J31" t="s">
        <v>220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220</v>
      </c>
      <c r="D34" t="s">
        <v>220</v>
      </c>
      <c r="F34" t="s">
        <v>220</v>
      </c>
      <c r="I34" s="77">
        <v>0</v>
      </c>
      <c r="J34" t="s">
        <v>220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220</v>
      </c>
      <c r="D36" t="s">
        <v>220</v>
      </c>
      <c r="F36" t="s">
        <v>220</v>
      </c>
      <c r="I36" s="77">
        <v>0</v>
      </c>
      <c r="J36" t="s">
        <v>220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220</v>
      </c>
      <c r="D38" t="s">
        <v>220</v>
      </c>
      <c r="F38" t="s">
        <v>220</v>
      </c>
      <c r="I38" s="77">
        <v>0</v>
      </c>
      <c r="J38" t="s">
        <v>220</v>
      </c>
      <c r="K38" t="s">
        <v>220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220</v>
      </c>
      <c r="D40" t="s">
        <v>220</v>
      </c>
      <c r="F40" t="s">
        <v>220</v>
      </c>
      <c r="I40" s="77">
        <v>0</v>
      </c>
      <c r="J40" t="s">
        <v>220</v>
      </c>
      <c r="K40" t="s">
        <v>220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353</v>
      </c>
    </row>
    <row r="43" spans="2:18">
      <c r="B43" t="s">
        <v>354</v>
      </c>
    </row>
    <row r="44" spans="2:18">
      <c r="B44" t="s">
        <v>355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M20" sqref="M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f>K17</f>
        <v>2400000</v>
      </c>
      <c r="L11" s="7"/>
      <c r="M11" s="75">
        <f>M17</f>
        <v>8487.4599999999991</v>
      </c>
      <c r="N11" s="76">
        <f>M11/$M$11</f>
        <v>1</v>
      </c>
      <c r="O11" s="76">
        <f>M11/'סכום נכסי הקרן'!$C$42</f>
        <v>2.911243111663085E-3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f t="shared" ref="N12:N24" si="0">M12/$M$11</f>
        <v>0</v>
      </c>
      <c r="O12" s="80">
        <f>M12/'סכום נכסי הקרן'!$C$42</f>
        <v>0</v>
      </c>
    </row>
    <row r="13" spans="2:64">
      <c r="B13" s="79" t="s">
        <v>1760</v>
      </c>
      <c r="G13" s="81">
        <v>0</v>
      </c>
      <c r="J13" s="80">
        <v>0</v>
      </c>
      <c r="K13" s="81">
        <v>0</v>
      </c>
      <c r="M13" s="81">
        <v>0</v>
      </c>
      <c r="N13" s="80">
        <f t="shared" si="0"/>
        <v>0</v>
      </c>
      <c r="O13" s="80">
        <f>M13/'סכום נכסי הקרן'!$C$42</f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f t="shared" si="0"/>
        <v>0</v>
      </c>
      <c r="O14" s="78">
        <f>M14/'סכום נכסי הקרן'!$C$42</f>
        <v>0</v>
      </c>
    </row>
    <row r="15" spans="2:64">
      <c r="B15" s="79" t="s">
        <v>1761</v>
      </c>
      <c r="G15" s="81">
        <v>0</v>
      </c>
      <c r="J15" s="80">
        <v>0</v>
      </c>
      <c r="K15" s="81">
        <v>0</v>
      </c>
      <c r="M15" s="81">
        <v>0</v>
      </c>
      <c r="N15" s="80">
        <f t="shared" si="0"/>
        <v>0</v>
      </c>
      <c r="O15" s="80">
        <f>M15/'סכום נכסי הקרן'!$C$42</f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f t="shared" si="0"/>
        <v>0</v>
      </c>
      <c r="O16" s="78">
        <f>M16/'סכום נכסי הקרן'!$C$42</f>
        <v>0</v>
      </c>
    </row>
    <row r="17" spans="2:15">
      <c r="B17" s="79" t="s">
        <v>1838</v>
      </c>
      <c r="G17" s="81">
        <v>0</v>
      </c>
      <c r="J17" s="80">
        <v>0</v>
      </c>
      <c r="K17" s="81">
        <f>K18</f>
        <v>2400000</v>
      </c>
      <c r="M17" s="81">
        <f>M18</f>
        <v>8487.4599999999991</v>
      </c>
      <c r="N17" s="80">
        <f t="shared" si="0"/>
        <v>1</v>
      </c>
      <c r="O17" s="80">
        <f>M17/'סכום נכסי הקרן'!$C$42</f>
        <v>2.911243111663085E-3</v>
      </c>
    </row>
    <row r="18" spans="2:15">
      <c r="B18" t="s">
        <v>225</v>
      </c>
      <c r="C18">
        <v>96053</v>
      </c>
      <c r="D18" t="s">
        <v>205</v>
      </c>
      <c r="E18" t="s">
        <v>206</v>
      </c>
      <c r="F18" t="s">
        <v>207</v>
      </c>
      <c r="G18" s="77">
        <v>0</v>
      </c>
      <c r="H18" t="s">
        <v>106</v>
      </c>
      <c r="I18" s="78">
        <v>6.7000000000000004E-2</v>
      </c>
      <c r="J18" s="78">
        <v>0</v>
      </c>
      <c r="K18" s="77">
        <v>2400000</v>
      </c>
      <c r="L18" s="77">
        <v>100.5</v>
      </c>
      <c r="M18" s="77">
        <v>8487.4599999999991</v>
      </c>
      <c r="N18" s="78">
        <f t="shared" si="0"/>
        <v>1</v>
      </c>
      <c r="O18" s="78">
        <f>M18/'סכום נכסי הקרן'!$C$42</f>
        <v>2.911243111663085E-3</v>
      </c>
    </row>
    <row r="19" spans="2:15">
      <c r="B19" s="79" t="s">
        <v>1839</v>
      </c>
      <c r="G19" s="81">
        <v>0</v>
      </c>
      <c r="J19" s="80">
        <v>0</v>
      </c>
      <c r="K19" s="81">
        <v>0</v>
      </c>
      <c r="M19" s="81">
        <v>0</v>
      </c>
      <c r="N19" s="80">
        <f t="shared" si="0"/>
        <v>0</v>
      </c>
      <c r="O19" s="80">
        <f>M19/'סכום נכסי הקרן'!$C$42</f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f t="shared" si="0"/>
        <v>0</v>
      </c>
      <c r="O20" s="78">
        <f>M20/'סכום נכסי הקרן'!$C$42</f>
        <v>0</v>
      </c>
    </row>
    <row r="21" spans="2:15">
      <c r="B21" s="79" t="s">
        <v>1141</v>
      </c>
      <c r="G21" s="81">
        <v>0</v>
      </c>
      <c r="J21" s="80">
        <v>0</v>
      </c>
      <c r="K21" s="81">
        <v>0</v>
      </c>
      <c r="M21" s="81">
        <v>0</v>
      </c>
      <c r="N21" s="80">
        <f t="shared" si="0"/>
        <v>0</v>
      </c>
      <c r="O21" s="80">
        <f>M21/'סכום נכסי הקרן'!$C$42</f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f t="shared" si="0"/>
        <v>0</v>
      </c>
      <c r="O22" s="78">
        <f>M22/'סכום נכסי הקרן'!$C$42</f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f t="shared" si="0"/>
        <v>0</v>
      </c>
      <c r="O23" s="80">
        <f>M23/'סכום נכסי הקרן'!$C$42</f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f t="shared" si="0"/>
        <v>0</v>
      </c>
      <c r="O24" s="78">
        <f>M24/'סכום נכסי הקרן'!$C$42</f>
        <v>0</v>
      </c>
    </row>
    <row r="25" spans="2:15">
      <c r="B25" t="s">
        <v>228</v>
      </c>
    </row>
    <row r="26" spans="2:15">
      <c r="B26" t="s">
        <v>353</v>
      </c>
    </row>
    <row r="27" spans="2:15">
      <c r="B27" t="s">
        <v>354</v>
      </c>
    </row>
    <row r="28" spans="2:15">
      <c r="B28" t="s">
        <v>355</v>
      </c>
    </row>
  </sheetData>
  <mergeCells count="1">
    <mergeCell ref="B7:O7"/>
  </mergeCells>
  <dataValidations count="1">
    <dataValidation allowBlank="1" showInputMessage="1" showErrorMessage="1" sqref="A1:XFD17 A19:XFD1048576 G18 J18:L18 N18:O18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1841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1841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56229.735004823</v>
      </c>
      <c r="J11" s="76">
        <v>1</v>
      </c>
      <c r="K11" s="76">
        <v>1.9300000000000001E-2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C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56229.735004823</v>
      </c>
      <c r="J14" s="80">
        <v>1</v>
      </c>
      <c r="K14" s="80">
        <v>1.9300000000000001E-2</v>
      </c>
    </row>
    <row r="15" spans="2:60">
      <c r="B15" t="s">
        <v>1842</v>
      </c>
      <c r="C15" t="s">
        <v>1843</v>
      </c>
      <c r="D15" t="s">
        <v>220</v>
      </c>
      <c r="E15" t="s">
        <v>711</v>
      </c>
      <c r="F15" s="78">
        <v>0</v>
      </c>
      <c r="G15" t="s">
        <v>113</v>
      </c>
      <c r="H15" s="78">
        <v>0</v>
      </c>
      <c r="I15" s="77">
        <v>1072.526262632</v>
      </c>
      <c r="J15" s="78">
        <v>1.9099999999999999E-2</v>
      </c>
      <c r="K15" s="78">
        <v>4.0000000000000002E-4</v>
      </c>
    </row>
    <row r="16" spans="2:60">
      <c r="B16" t="s">
        <v>1844</v>
      </c>
      <c r="C16" t="s">
        <v>1845</v>
      </c>
      <c r="D16" t="s">
        <v>220</v>
      </c>
      <c r="E16" t="s">
        <v>711</v>
      </c>
      <c r="F16" s="78">
        <v>0</v>
      </c>
      <c r="G16" t="s">
        <v>200</v>
      </c>
      <c r="H16" s="78">
        <v>0</v>
      </c>
      <c r="I16" s="77">
        <v>2441.7758562240001</v>
      </c>
      <c r="J16" s="78">
        <v>4.3400000000000001E-2</v>
      </c>
      <c r="K16" s="78">
        <v>8.0000000000000004E-4</v>
      </c>
    </row>
    <row r="17" spans="2:11">
      <c r="B17" t="s">
        <v>1846</v>
      </c>
      <c r="C17" t="s">
        <v>1847</v>
      </c>
      <c r="D17" t="s">
        <v>220</v>
      </c>
      <c r="E17" t="s">
        <v>711</v>
      </c>
      <c r="F17" s="78">
        <v>0</v>
      </c>
      <c r="G17" t="s">
        <v>120</v>
      </c>
      <c r="H17" s="78">
        <v>0</v>
      </c>
      <c r="I17" s="77">
        <v>4545.660885147</v>
      </c>
      <c r="J17" s="78">
        <v>8.0799999999999997E-2</v>
      </c>
      <c r="K17" s="78">
        <v>1.6000000000000001E-3</v>
      </c>
    </row>
    <row r="18" spans="2:11">
      <c r="B18" t="s">
        <v>1848</v>
      </c>
      <c r="C18" t="s">
        <v>1849</v>
      </c>
      <c r="D18" t="s">
        <v>220</v>
      </c>
      <c r="E18" t="s">
        <v>711</v>
      </c>
      <c r="F18" s="78">
        <v>0</v>
      </c>
      <c r="G18" t="s">
        <v>110</v>
      </c>
      <c r="H18" s="78">
        <v>0</v>
      </c>
      <c r="I18" s="77">
        <v>4322.1912765300003</v>
      </c>
      <c r="J18" s="78">
        <v>7.6899999999999996E-2</v>
      </c>
      <c r="K18" s="78">
        <v>1.5E-3</v>
      </c>
    </row>
    <row r="19" spans="2:11">
      <c r="B19" t="s">
        <v>1850</v>
      </c>
      <c r="C19" t="s">
        <v>1851</v>
      </c>
      <c r="D19" t="s">
        <v>220</v>
      </c>
      <c r="E19" t="s">
        <v>711</v>
      </c>
      <c r="F19" s="78">
        <v>0</v>
      </c>
      <c r="G19" t="s">
        <v>106</v>
      </c>
      <c r="H19" s="78">
        <v>0</v>
      </c>
      <c r="I19" s="77">
        <v>43847.580724289997</v>
      </c>
      <c r="J19" s="78">
        <v>0.77980000000000005</v>
      </c>
      <c r="K19" s="78">
        <v>1.5100000000000001E-2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220</v>
      </c>
      <c r="C13" s="77">
        <v>0</v>
      </c>
    </row>
    <row r="14" spans="2:17">
      <c r="B14" s="79" t="s">
        <v>226</v>
      </c>
      <c r="C14" s="81">
        <v>0</v>
      </c>
    </row>
    <row r="15" spans="2:17">
      <c r="B15" t="s">
        <v>220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353</v>
      </c>
      <c r="D27" s="16"/>
    </row>
    <row r="28" spans="2:16">
      <c r="B28" t="s">
        <v>355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353</v>
      </c>
      <c r="D27" s="16"/>
    </row>
    <row r="28" spans="2:23">
      <c r="B28" t="s">
        <v>354</v>
      </c>
      <c r="D28" s="16"/>
    </row>
    <row r="29" spans="2:23">
      <c r="B29" t="s">
        <v>355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744A98-ADD5-45BE-AAC7-8200E95B949E}"/>
</file>

<file path=customXml/itemProps2.xml><?xml version="1.0" encoding="utf-8"?>
<ds:datastoreItem xmlns:ds="http://schemas.openxmlformats.org/officeDocument/2006/customXml" ds:itemID="{828AEB86-B3DC-40B0-88E2-C7AD193F5CCB}"/>
</file>

<file path=customXml/itemProps3.xml><?xml version="1.0" encoding="utf-8"?>
<ds:datastoreItem xmlns:ds="http://schemas.openxmlformats.org/officeDocument/2006/customXml" ds:itemID="{F3F2598A-037F-4A51-9857-180721E02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