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287" i="5" l="1"/>
  <c r="T287" i="5"/>
  <c r="U286" i="5"/>
  <c r="T286" i="5"/>
  <c r="U285" i="5"/>
  <c r="T285" i="5"/>
  <c r="U284" i="5"/>
  <c r="T284" i="5"/>
  <c r="U283" i="5"/>
  <c r="T283" i="5"/>
  <c r="U282" i="5"/>
  <c r="T282" i="5"/>
  <c r="U281" i="5"/>
  <c r="T281" i="5"/>
  <c r="U280" i="5"/>
  <c r="T280" i="5"/>
  <c r="U279" i="5"/>
  <c r="T279" i="5"/>
  <c r="U278" i="5"/>
  <c r="T278" i="5"/>
  <c r="U277" i="5"/>
  <c r="T277" i="5"/>
  <c r="U276" i="5"/>
  <c r="T276" i="5"/>
  <c r="U275" i="5"/>
  <c r="T275" i="5"/>
  <c r="U274" i="5"/>
  <c r="T274" i="5"/>
  <c r="U273" i="5"/>
  <c r="T273" i="5"/>
  <c r="U272" i="5"/>
  <c r="T272" i="5"/>
  <c r="U271" i="5"/>
  <c r="T271" i="5"/>
  <c r="U270" i="5"/>
  <c r="T270" i="5"/>
  <c r="U269" i="5"/>
  <c r="T269" i="5"/>
  <c r="U268" i="5"/>
  <c r="T268" i="5"/>
  <c r="U267" i="5"/>
  <c r="T267" i="5"/>
  <c r="U266" i="5"/>
  <c r="T266" i="5"/>
  <c r="U265" i="5"/>
  <c r="T265" i="5"/>
  <c r="U264" i="5"/>
  <c r="T264" i="5"/>
  <c r="U263" i="5"/>
  <c r="T263" i="5"/>
  <c r="U262" i="5"/>
  <c r="T262" i="5"/>
  <c r="U261" i="5"/>
  <c r="T261" i="5"/>
  <c r="U260" i="5"/>
  <c r="T260" i="5"/>
  <c r="U259" i="5"/>
  <c r="T259" i="5"/>
  <c r="U258" i="5"/>
  <c r="T258" i="5"/>
  <c r="U257" i="5"/>
  <c r="T257" i="5"/>
  <c r="U256" i="5"/>
  <c r="T256" i="5"/>
  <c r="U255" i="5"/>
  <c r="T255" i="5"/>
  <c r="U254" i="5"/>
  <c r="T254" i="5"/>
  <c r="U253" i="5"/>
  <c r="T253" i="5"/>
  <c r="U252" i="5"/>
  <c r="T252" i="5"/>
  <c r="U251" i="5"/>
  <c r="T251" i="5"/>
  <c r="U250" i="5"/>
  <c r="T250" i="5"/>
  <c r="U249" i="5"/>
  <c r="T249" i="5"/>
  <c r="U248" i="5"/>
  <c r="T248" i="5"/>
  <c r="U247" i="5"/>
  <c r="T247" i="5"/>
  <c r="U246" i="5"/>
  <c r="T246" i="5"/>
  <c r="U245" i="5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133" i="5"/>
  <c r="O13" i="5"/>
  <c r="R103" i="5"/>
  <c r="P103" i="5" s="1"/>
  <c r="R197" i="5"/>
  <c r="P197" i="5" s="1"/>
  <c r="R107" i="5"/>
  <c r="P107" i="5" s="1"/>
  <c r="R204" i="5"/>
  <c r="P204" i="5" s="1"/>
  <c r="R95" i="5"/>
  <c r="R94" i="5"/>
  <c r="P94" i="5" s="1"/>
  <c r="R93" i="5"/>
  <c r="R92" i="5"/>
  <c r="R206" i="5"/>
  <c r="P206" i="5" s="1"/>
  <c r="R201" i="5"/>
  <c r="P201" i="5" s="1"/>
  <c r="R154" i="5"/>
  <c r="P154" i="5" s="1"/>
  <c r="R221" i="5"/>
  <c r="P221" i="5" s="1"/>
  <c r="R220" i="5"/>
  <c r="P220" i="5" s="1"/>
  <c r="R224" i="5"/>
  <c r="P224" i="5" s="1"/>
  <c r="R223" i="5"/>
  <c r="P223" i="5" s="1"/>
  <c r="R122" i="5"/>
  <c r="P122" i="5" s="1"/>
  <c r="R110" i="5"/>
  <c r="P110" i="5" s="1"/>
  <c r="P95" i="5" l="1"/>
  <c r="P92" i="5"/>
  <c r="P93" i="5"/>
  <c r="R167" i="5" l="1"/>
  <c r="P167" i="5" s="1"/>
  <c r="R164" i="5"/>
  <c r="P164" i="5" s="1"/>
  <c r="R120" i="5"/>
  <c r="P120" i="5" s="1"/>
  <c r="R119" i="5"/>
  <c r="P119" i="5" s="1"/>
  <c r="R82" i="5"/>
  <c r="P82" i="5" s="1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<sst xmlns="http://schemas.openxmlformats.org/spreadsheetml/2006/main" count="6563" uniqueCount="1833">
  <si>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</si>
  <si>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</si>
  <si>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</si>
  <si>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</si>
  <si>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</si>
  <si>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</si>
  <si>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</si>
  <si>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</si>
  <si>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</si>
  <si>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</si>
  <si>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</si>
  <si>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</si>
  <si>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</si>
  <si>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</si>
  <si>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</si>
  <si>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</si>
  <si>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</si>
  <si>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</si>
  <si>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</si>
  <si>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</si>
  <si>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</si>
  <si>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</si>
  <si>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</si>
  <si>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</si>
  <si>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</si>
  <si>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</si>
  <si>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</si>
  <si>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</si>
  <si>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</si>
  <si>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</si>
  <si>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</si>
  <si>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</si>
  <si>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</si>
  <si>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</si>
  <si>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</si>
  <si>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</si>
  <si>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</si>
  <si>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</si>
  <si>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</si>
  <si>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</si>
  <si>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</si>
  <si>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</si>
  <si>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</si>
  <si>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</si>
  <si>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</si>
  <si>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</si>
  <si>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</si>
  <si>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</si>
  <si>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</si>
  <si>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</si>
  <si>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</si>
  <si>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</si>
  <si>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</si>
  <si>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</si>
  <si>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</si>
  <si>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</si>
  <si>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</si>
  <si>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</si>
  <si>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</si>
  <si>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</si>
  <si>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</si>
  <si>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</si>
  <si>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</si>
  <si>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</si>
  <si>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</si>
  <si>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</si>
  <si>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</si>
  <si>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</si>
  <si>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</si>
  <si>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</si>
  <si>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</si>
  <si>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</si>
  <si>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</si>
  <si>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</si>
  <si>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</si>
  <si>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</si>
  <si>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</si>
  <si>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</si>
  <si>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</si>
  <si>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</si>
  <si>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</si>
  <si>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</si>
  <si>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</si>
  <si>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</si>
  <si>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</si>
  <si>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</si>
  <si>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</si>
  <si>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</si>
  <si>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</si>
  <si>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</si>
  <si>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</si>
  <si>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</si>
  <si>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</si>
  <si>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</si>
  <si>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</si>
  <si>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</si>
  <si>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</si>
  <si>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</si>
  <si>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</si>
  <si>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</si>
  <si>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</si>
  <si>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</si>
  <si>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</si>
  <si>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</si>
  <si>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</si>
  <si>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</si>
  <si>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</si>
  <si>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</si>
  <si>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</si>
  <si>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</si>
  <si>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</si>
  <si>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</si>
  <si>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</si>
  <si>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</si>
  <si>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</si>
  <si>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</si>
  <si>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</si>
  <si>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</si>
  <si>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</si>
  <si>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</si>
  <si>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</si>
  <si>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</si>
  <si>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</si>
  <si>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</si>
  <si>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</si>
  <si>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</si>
  <si>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</si>
  <si>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</si>
  <si>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</si>
  <si>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</si>
  <si>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</si>
  <si>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</si>
  <si>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</si>
  <si>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</si>
  <si>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</si>
  <si>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</si>
  <si>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</si>
  <si>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</si>
  <si>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</si>
  <si>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</si>
  <si>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</si>
  <si>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</si>
  <si>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</si>
  <si>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</si>
  <si>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</si>
  <si>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</si>
  <si>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</si>
  <si>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</si>
  <si>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</si>
  <si>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</si>
  <si>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</si>
  <si>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</si>
  <si>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</si>
  <si>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</si>
  <si>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</si>
  <si>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</si>
  <si>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</si>
  <si>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</si>
  <si>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</si>
  <si>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</si>
  <si>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</si>
  <si>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</si>
  <si>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</si>
  <si>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</si>
  <si>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</si>
  <si>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</si>
  <si>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</si>
  <si>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</si>
  <si>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</si>
  <si>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</si>
  <si>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</si>
  <si>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</si>
  <si>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</si>
  <si>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</si>
  <si>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</si>
  <si>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</si>
  <si>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</si>
  <si>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</si>
  <si>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</si>
  <si>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</si>
  <si>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</si>
  <si>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</si>
  <si>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</si>
  <si>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</si>
  <si>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</si>
  <si>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</si>
  <si>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</si>
  <si>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</si>
  <si>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</si>
  <si>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</si>
  <si>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</si>
  <si>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</si>
  <si>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</si>
  <si>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</si>
  <si>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</si>
  <si>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</si>
  <si>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</si>
  <si>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</si>
  <si>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</si>
  <si>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</si>
  <si>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</si>
  <si>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</si>
  <si>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</si>
  <si>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</si>
  <si>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</si>
  <si>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</si>
  <si>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</si>
  <si>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</si>
  <si>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</si>
  <si>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</si>
  <si>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</si>
  <si>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</si>
  <si>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</si>
  <si>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</si>
  <si>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</si>
  <si>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</si>
  <si>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</si>
  <si>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</si>
  <si>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</si>
  <si>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</si>
  <si>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</si>
  <si>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</si>
  <si>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</si>
  <si>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</si>
  <si>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</si>
  <si>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</si>
  <si>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</si>
  <si>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</si>
  <si>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</si>
  <si>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</si>
  <si>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</si>
  <si>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</si>
  <si>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</si>
  <si>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01/12/22</t>
  </si>
  <si>
    <t>ממצמ0923</t>
  </si>
  <si>
    <t>1128081</t>
  </si>
  <si>
    <t>08/05/22</t>
  </si>
  <si>
    <t>ממשל צמודה 0529- האוצר - ממשלתית צמודה</t>
  </si>
  <si>
    <t>1157023</t>
  </si>
  <si>
    <t>25/01/23</t>
  </si>
  <si>
    <t>ממשל צמודה 0726- האוצר - ממשלתית צמודה</t>
  </si>
  <si>
    <t>1169564</t>
  </si>
  <si>
    <t>20/07/22</t>
  </si>
  <si>
    <t>ממשל צמודה 1025- האוצר - ממשלתית צמודה</t>
  </si>
  <si>
    <t>1135912</t>
  </si>
  <si>
    <t>07/07/22</t>
  </si>
  <si>
    <t>ממשל צמודה 1131- האוצר - ממשלתית צמודה</t>
  </si>
  <si>
    <t>1172220</t>
  </si>
  <si>
    <t>18/08/22</t>
  </si>
  <si>
    <t>ממשלתי צמוד 0527- האוצר - ממשלתית צמודה</t>
  </si>
  <si>
    <t>1140847</t>
  </si>
  <si>
    <t>07/12/22</t>
  </si>
  <si>
    <t>ממשלתי צמוד 0545</t>
  </si>
  <si>
    <t>1134865</t>
  </si>
  <si>
    <t>08/06/20</t>
  </si>
  <si>
    <t>סה"כ לא צמודות</t>
  </si>
  <si>
    <t>סה"כ מלווה קצר מועד</t>
  </si>
  <si>
    <t>מ.ק.מ  913- בנק ישראל- מק"מ</t>
  </si>
  <si>
    <t>8230914</t>
  </si>
  <si>
    <t>28/12/22</t>
  </si>
  <si>
    <t>מ.ק.מ 1023- בנק ישראל- מק"מ</t>
  </si>
  <si>
    <t>8231029</t>
  </si>
  <si>
    <t>מ.ק.מ.     1213- בנק ישראל- מק"מ</t>
  </si>
  <si>
    <t>8231219</t>
  </si>
  <si>
    <t>26/03/23</t>
  </si>
  <si>
    <t>מ.ק.מ.   413- בנק ישראל- מק"מ</t>
  </si>
  <si>
    <t>8230419</t>
  </si>
  <si>
    <t>17/08/22</t>
  </si>
  <si>
    <t>מ.ק.מ.  214- בנק ישראל- מק"מ</t>
  </si>
  <si>
    <t>8240210</t>
  </si>
  <si>
    <t>מ.ק.מ.  613- בנק ישראל- מק"מ</t>
  </si>
  <si>
    <t>8230617</t>
  </si>
  <si>
    <t>מ.ק.מ.  713- בנק ישראל- מק"מ</t>
  </si>
  <si>
    <t>8230716</t>
  </si>
  <si>
    <t>03/01/23</t>
  </si>
  <si>
    <t>מ.ק.מ. 1123- בנק ישראל- מק"מ</t>
  </si>
  <si>
    <t>8231128</t>
  </si>
  <si>
    <t>27/12/22</t>
  </si>
  <si>
    <t>מ.ק.מ. 114- בנק ישראל- מק"מ</t>
  </si>
  <si>
    <t>8240111</t>
  </si>
  <si>
    <t>מ.ק.מ. 314- בנק ישראל- מק"מ</t>
  </si>
  <si>
    <t>8240319</t>
  </si>
  <si>
    <t>16/03/23</t>
  </si>
  <si>
    <t>מ.ק.מ. 513- בנק ישראל- מק"מ</t>
  </si>
  <si>
    <t>8230518</t>
  </si>
  <si>
    <t>מ.ק.מ. 813- בנק ישראל- מק"מ</t>
  </si>
  <si>
    <t>8230815</t>
  </si>
  <si>
    <t>20/10/22</t>
  </si>
  <si>
    <t>סה"כ שחר</t>
  </si>
  <si>
    <t>ממשל שקלי 0226</t>
  </si>
  <si>
    <t>1174697</t>
  </si>
  <si>
    <t>16/05/22</t>
  </si>
  <si>
    <t>ממשל שקלי 1024- האוצר - ממשלתית שקלית</t>
  </si>
  <si>
    <t>1175777</t>
  </si>
  <si>
    <t>06/11/22</t>
  </si>
  <si>
    <t>ממשל שקלית 0327</t>
  </si>
  <si>
    <t>1139344</t>
  </si>
  <si>
    <t>29/12/21</t>
  </si>
  <si>
    <t>ממשל שקלית 0330- האוצר - ממשלתית שקלית</t>
  </si>
  <si>
    <t>1160985</t>
  </si>
  <si>
    <t>26/09/21</t>
  </si>
  <si>
    <t>ממשל שקלית 0347</t>
  </si>
  <si>
    <t>1140193</t>
  </si>
  <si>
    <t>ממשל שקלית 0537- האוצר - ממשלתית שקלית</t>
  </si>
  <si>
    <t>1166180</t>
  </si>
  <si>
    <t>12/02/23</t>
  </si>
  <si>
    <t>ממשל שקלית 0928</t>
  </si>
  <si>
    <t>1150879</t>
  </si>
  <si>
    <t>11/07/22</t>
  </si>
  <si>
    <t>ממשל שקלית 1152- האוצר - ממשלתית שקלית</t>
  </si>
  <si>
    <t>1184076</t>
  </si>
  <si>
    <t>05/02/23</t>
  </si>
  <si>
    <t>ממשלתי 0324- האוצר - ממשלתית שקלית</t>
  </si>
  <si>
    <t>1130848</t>
  </si>
  <si>
    <t>27/11/22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</si>
  <si>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</si>
  <si>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</si>
  <si>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</si>
  <si>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</si>
  <si>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</si>
  <si>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15/12/21</t>
  </si>
  <si>
    <t>ממשלתי שקלי 723</t>
  </si>
  <si>
    <t>1167105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</si>
  <si>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</si>
  <si>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</si>
  <si>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</si>
  <si>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</si>
  <si>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</si>
  <si>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</si>
  <si>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</si>
  <si>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</si>
  <si>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RF.il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</si>
  <si>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</si>
  <si>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</si>
  <si>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</si>
  <si>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</si>
  <si>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</si>
  <si>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</si>
  <si>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</si>
  <si>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</si>
  <si>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</si>
  <si>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</si>
  <si>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10/01/18</t>
  </si>
  <si>
    <t>סה"כ אג"ח שהנפיקו ממשלות זרות בחו"ל</t>
  </si>
  <si>
    <t>T 0.125 15/02/24- ממשלת ארה"ב</t>
  </si>
  <si>
    <t>US91282CBM29</t>
  </si>
  <si>
    <t>Aaa</t>
  </si>
  <si>
    <t>21/02/23</t>
  </si>
  <si>
    <t>US TREASURY 2.125 31/03/24- ממשלת ארה"ב</t>
  </si>
  <si>
    <t>US912828W713</t>
  </si>
  <si>
    <t>06/03/23</t>
  </si>
  <si>
    <t>US TREASURY 2.75 15/11/42- ממשלת ארה"ב</t>
  </si>
  <si>
    <t>US912810QY73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</si>
  <si>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</si>
  <si>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</si>
  <si>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</si>
  <si>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</si>
  <si>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</si>
  <si>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</si>
  <si>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</si>
  <si>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</si>
  <si>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</si>
  <si>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</si>
  <si>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</si>
  <si>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</si>
  <si>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08/02/23</t>
  </si>
  <si>
    <t>בינל הנפק אגח י- בינלאומי הנפקות</t>
  </si>
  <si>
    <t>1160290</t>
  </si>
  <si>
    <t>513141879</t>
  </si>
  <si>
    <t>בנקים</t>
  </si>
  <si>
    <t>01/06/22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</si>
  <si>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</si>
  <si>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</si>
  <si>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</si>
  <si>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</si>
  <si>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</si>
  <si>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</si>
  <si>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12/10/22</t>
  </si>
  <si>
    <t>לאומי   אגח 179- לאומי</t>
  </si>
  <si>
    <t>6040372</t>
  </si>
  <si>
    <t>520018078</t>
  </si>
  <si>
    <t>03/10/22</t>
  </si>
  <si>
    <t>לאומי אג"ח 181- לאומי</t>
  </si>
  <si>
    <t>6040505</t>
  </si>
  <si>
    <t>Aaa.il</t>
  </si>
  <si>
    <t>13/04/22</t>
  </si>
  <si>
    <t>לאומי אגח 182- לאומי</t>
  </si>
  <si>
    <t>6040539</t>
  </si>
  <si>
    <t>16/01/22</t>
  </si>
  <si>
    <t>מז טפ הנ אגח 62- מזרחי טפחות הנפ</t>
  </si>
  <si>
    <t>2310498</t>
  </si>
  <si>
    <t>520032046</t>
  </si>
  <si>
    <t>14/11/22</t>
  </si>
  <si>
    <t>מז טפ הנ אגח 64- מזרחי טפחות הנפ</t>
  </si>
  <si>
    <t>2310555</t>
  </si>
  <si>
    <t>24/01/23</t>
  </si>
  <si>
    <t>מז טפ הנ אגח 66- מזרחי טפחות הנפ</t>
  </si>
  <si>
    <t>1191667</t>
  </si>
  <si>
    <t>17/01/23</t>
  </si>
  <si>
    <t>מז טפ הנפ אגח 57- מזרחי טפחות הנפ</t>
  </si>
  <si>
    <t>2310423</t>
  </si>
  <si>
    <t>30/01/23</t>
  </si>
  <si>
    <t>מז טפ הנפ אגח 59- מזרחי טפחות הנפ</t>
  </si>
  <si>
    <t>2310449</t>
  </si>
  <si>
    <t>14/12/22</t>
  </si>
  <si>
    <t>מז טפ הנפ אגח 61- מזרחי טפחות הנפ</t>
  </si>
  <si>
    <t>2310464</t>
  </si>
  <si>
    <t>מז טפ הנפק   45- מזרחי טפחות הנפ</t>
  </si>
  <si>
    <t>2310217</t>
  </si>
  <si>
    <t>מז טפ הנפק   46- מזרחי טפחות הנפ</t>
  </si>
  <si>
    <t>2310225</t>
  </si>
  <si>
    <t>מז טפ הנפק 51- מזרחי טפחות הנפ</t>
  </si>
  <si>
    <t>2310324</t>
  </si>
  <si>
    <t>10/01/22</t>
  </si>
  <si>
    <t>מז טפ הנפק 52- מזרחי טפחות הנפ</t>
  </si>
  <si>
    <t>2310381</t>
  </si>
  <si>
    <t>28/11/22</t>
  </si>
  <si>
    <t>מזרחי הנפקות אג"ח 49- מזרחי טפחות הנפ</t>
  </si>
  <si>
    <t>2310282</t>
  </si>
  <si>
    <t>29/01/23</t>
  </si>
  <si>
    <t>מקורות  אגח 11- מקורות</t>
  </si>
  <si>
    <t>1158476</t>
  </si>
  <si>
    <t>520010869</t>
  </si>
  <si>
    <t>שרותים</t>
  </si>
  <si>
    <t>06/12/22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</si>
  <si>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</si>
  <si>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</si>
  <si>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</si>
  <si>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</si>
  <si>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</si>
  <si>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02/05/22</t>
  </si>
  <si>
    <t>מרכנתיל הנ אגח ד- מרכנתיל הנפקות</t>
  </si>
  <si>
    <t>1171305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</si>
  <si>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</si>
  <si>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</si>
  <si>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</si>
  <si>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</si>
  <si>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</si>
  <si>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</si>
  <si>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19/12/19</t>
  </si>
  <si>
    <t>פועלים  אגח 200- פועלים</t>
  </si>
  <si>
    <t>6620496</t>
  </si>
  <si>
    <t>520000118</t>
  </si>
  <si>
    <t>פועלים  אגח 201- פועלים</t>
  </si>
  <si>
    <t>1191345</t>
  </si>
  <si>
    <t>23/01/23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</si>
  <si>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</si>
  <si>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</si>
  <si>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</si>
  <si>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</si>
  <si>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</si>
  <si>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26/07/22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</si>
  <si>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</si>
  <si>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</si>
  <si>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</si>
  <si>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</si>
  <si>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</si>
  <si>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</si>
  <si>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</si>
  <si>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29/12/22</t>
  </si>
  <si>
    <t>חשמל  אג"ח 31- חשמל</t>
  </si>
  <si>
    <t>6000285</t>
  </si>
  <si>
    <t>12/12/22</t>
  </si>
  <si>
    <t>חשמל אג27</t>
  </si>
  <si>
    <t>6000210</t>
  </si>
  <si>
    <t>08/12/22</t>
  </si>
  <si>
    <t>חשמל אגח 33- חשמל</t>
  </si>
  <si>
    <t>6000392</t>
  </si>
  <si>
    <t>נתיבי הגז אג"ח ד- נתיבי הגז</t>
  </si>
  <si>
    <t>1147503</t>
  </si>
  <si>
    <t>513436394</t>
  </si>
  <si>
    <t>ilAA+</t>
  </si>
  <si>
    <t>04/10/21</t>
  </si>
  <si>
    <t>עזריאלי אג"ח ד</t>
  </si>
  <si>
    <t>1138650</t>
  </si>
  <si>
    <t>510960719</t>
  </si>
  <si>
    <t>עזריאלי אג"ח ה- עזריאלי קבוצה</t>
  </si>
  <si>
    <t>1156603</t>
  </si>
  <si>
    <t>24/02/22</t>
  </si>
  <si>
    <t>עזריאלי אג2- עזריאלי קבוצה</t>
  </si>
  <si>
    <t>1134436</t>
  </si>
  <si>
    <t>15/03/23</t>
  </si>
  <si>
    <t>פועלים הנפקות אגח 15- פועלים הנפקות</t>
  </si>
  <si>
    <t>1940543</t>
  </si>
  <si>
    <t>18/01/23</t>
  </si>
  <si>
    <t>רכבת ישר  אגח ג- רכבת ישראל</t>
  </si>
  <si>
    <t>1177625</t>
  </si>
  <si>
    <t>520043613</t>
  </si>
  <si>
    <t>30/11/22</t>
  </si>
  <si>
    <t>ביג אגח ח- ביג</t>
  </si>
  <si>
    <t>1138924</t>
  </si>
  <si>
    <t>513623314</t>
  </si>
  <si>
    <t>ilAA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</si>
  <si>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</si>
  <si>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</si>
  <si>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</si>
  <si>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</si>
  <si>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</si>
  <si>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</si>
  <si>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</si>
  <si>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</si>
  <si>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גב ים אג"ח 6- גב ים</t>
  </si>
  <si>
    <t>7590128</t>
  </si>
  <si>
    <t>520001736</t>
  </si>
  <si>
    <t>25/05/22</t>
  </si>
  <si>
    <t>מבני תעשיה אגח יט</t>
  </si>
  <si>
    <t>2260487</t>
  </si>
  <si>
    <t>520024126</t>
  </si>
  <si>
    <t>08/02/22</t>
  </si>
  <si>
    <t>מבני תעשיה אגח כג- מבנה</t>
  </si>
  <si>
    <t>2260545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</si>
  <si>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</si>
  <si>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</si>
  <si>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</si>
  <si>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</si>
  <si>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</si>
  <si>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</si>
  <si>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13/06/22</t>
  </si>
  <si>
    <t>מליסרון  אגח יט</t>
  </si>
  <si>
    <t>3230398</t>
  </si>
  <si>
    <t>10/07/22</t>
  </si>
  <si>
    <t>מליסרון  אגח16- מליסרון</t>
  </si>
  <si>
    <t>3230265</t>
  </si>
  <si>
    <t>06/01/22</t>
  </si>
  <si>
    <t>מליסרון אג"ח יג- מליסרון</t>
  </si>
  <si>
    <t>3230224</t>
  </si>
  <si>
    <t>10/11/22</t>
  </si>
  <si>
    <t>מליסרון אג10- מליסרון</t>
  </si>
  <si>
    <t>3230190</t>
  </si>
  <si>
    <t>02/10/22</t>
  </si>
  <si>
    <t>מליסרון אגח יח- מליסרון</t>
  </si>
  <si>
    <t>3230372</t>
  </si>
  <si>
    <t>רבוע נדלן אגח ז- רבוע כחול נדל"ן</t>
  </si>
  <si>
    <t>1140615</t>
  </si>
  <si>
    <t>513765859</t>
  </si>
  <si>
    <t>רבוע נדלן אגח ח- רבוע כחול נדל"ן</t>
  </si>
  <si>
    <t>1157569</t>
  </si>
  <si>
    <t>ריט 1     אגח ו</t>
  </si>
  <si>
    <t>1138544</t>
  </si>
  <si>
    <t>513821488</t>
  </si>
  <si>
    <t>22/11/21</t>
  </si>
  <si>
    <t>ריט אג"ח 4- 1 ריט</t>
  </si>
  <si>
    <t>1129899</t>
  </si>
  <si>
    <t>09/11/21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</si>
  <si>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</si>
  <si>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</si>
  <si>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</si>
  <si>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</si>
  <si>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</si>
  <si>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</si>
  <si>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10/03/22</t>
  </si>
  <si>
    <t>יוניברסל  אגח ה- יוניברסל מוטורס (UMI)</t>
  </si>
  <si>
    <t>1192608</t>
  </si>
  <si>
    <t>511809071</t>
  </si>
  <si>
    <t>מסחר</t>
  </si>
  <si>
    <t>ilAA-</t>
  </si>
  <si>
    <t>יוניברסל אג1- יוניברסל מוטורס (UMI)</t>
  </si>
  <si>
    <t>1141639</t>
  </si>
  <si>
    <t>05/07/20</t>
  </si>
  <si>
    <t>יוניברסל אגח ג- יוניברסל מוטורס (UMI)</t>
  </si>
  <si>
    <t>1160670</t>
  </si>
  <si>
    <t>19/10/22</t>
  </si>
  <si>
    <t>ירושלים הנ אגח יח- ירושלים הנפקות</t>
  </si>
  <si>
    <t>1182054</t>
  </si>
  <si>
    <t>513682146</t>
  </si>
  <si>
    <t>22/01/23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</si>
  <si>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</si>
  <si>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</si>
  <si>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</si>
  <si>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</si>
  <si>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</si>
  <si>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</si>
  <si>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11/12/22</t>
  </si>
  <si>
    <t>סלע נדל"ן אג"ח 2- סלע קפיטל נדל"ן</t>
  </si>
  <si>
    <t>1132927</t>
  </si>
  <si>
    <t>513992529</t>
  </si>
  <si>
    <t>Aa3.il</t>
  </si>
  <si>
    <t>22/05/22</t>
  </si>
  <si>
    <t>סלע נדל"ן אג3</t>
  </si>
  <si>
    <t>1138973</t>
  </si>
  <si>
    <t>05/01/22</t>
  </si>
  <si>
    <t>סלע נדלן  אגח ד- סלע קפיטל נדל"ן</t>
  </si>
  <si>
    <t>1167147</t>
  </si>
  <si>
    <t>אלדן תחבו אגח ז- אלדן תחבורה</t>
  </si>
  <si>
    <t>510454333</t>
  </si>
  <si>
    <t>ilA+</t>
  </si>
  <si>
    <t>23/10/22</t>
  </si>
  <si>
    <t>אלון רבוע אגח ז- אלון רבוע כחול</t>
  </si>
  <si>
    <t>1183979</t>
  </si>
  <si>
    <t>520042847</t>
  </si>
  <si>
    <t>השקעה ואחזקות</t>
  </si>
  <si>
    <t>גירון     אגח ו- גירון פיתוח</t>
  </si>
  <si>
    <t>1139849</t>
  </si>
  <si>
    <t>520044520</t>
  </si>
  <si>
    <t>A1.il</t>
  </si>
  <si>
    <t>15/05/22</t>
  </si>
  <si>
    <t>גירון  אגח ח- גירון פיתוח</t>
  </si>
  <si>
    <t>1183151</t>
  </si>
  <si>
    <t>ג'נרישן קפ אגח ב- ג'נריישן קפיטל</t>
  </si>
  <si>
    <t>1177526</t>
  </si>
  <si>
    <t>515846558</t>
  </si>
  <si>
    <t>20/06/21</t>
  </si>
  <si>
    <t>ג'נרישן קפ אגחג- ג'נריישן קפיטל</t>
  </si>
  <si>
    <t>1184555</t>
  </si>
  <si>
    <t>מגה אור  אגח  י- מגה אור</t>
  </si>
  <si>
    <t>1178367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</si>
  <si>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</si>
  <si>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</si>
  <si>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</si>
  <si>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</si>
  <si>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</si>
  <si>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</si>
  <si>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</si>
  <si>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מימון ישיר אגח ד- מימון ישיר קב</t>
  </si>
  <si>
    <t>1175660</t>
  </si>
  <si>
    <t>07/06/22</t>
  </si>
  <si>
    <t>מימון ישיר אגח ה- מימון ישיר קב</t>
  </si>
  <si>
    <t>מימון ישיר אגח ו- מימון ישיר קב</t>
  </si>
  <si>
    <t>מימון ישיר אגחג</t>
  </si>
  <si>
    <t>1171214</t>
  </si>
  <si>
    <t>26/04/21</t>
  </si>
  <si>
    <t>אדגר אגח יא</t>
  </si>
  <si>
    <t>1820281</t>
  </si>
  <si>
    <t>520035171</t>
  </si>
  <si>
    <t>נדלן מניב בחו"ל</t>
  </si>
  <si>
    <t>A2.il</t>
  </si>
  <si>
    <t>18/12/22</t>
  </si>
  <si>
    <t>ilA</t>
  </si>
  <si>
    <t>אפי נכסים אגח יא- אפי נכסים</t>
  </si>
  <si>
    <t>1171628</t>
  </si>
  <si>
    <t>510560188</t>
  </si>
  <si>
    <t>אפי נכסים אגח יג- אפי נכסים</t>
  </si>
  <si>
    <t>1178292</t>
  </si>
  <si>
    <t>18/11/21</t>
  </si>
  <si>
    <t>אפריקה נכס אגחח- אפי נכסים</t>
  </si>
  <si>
    <t>1142231</t>
  </si>
  <si>
    <t>25/10/22</t>
  </si>
  <si>
    <t>הכשרת ישוב אג 25- הכשרת הישוב</t>
  </si>
  <si>
    <t>1191527</t>
  </si>
  <si>
    <t>520020116</t>
  </si>
  <si>
    <t>שיכון ובינוי אג8- שיכון ובינוי</t>
  </si>
  <si>
    <t>1135888</t>
  </si>
  <si>
    <t>520036104</t>
  </si>
  <si>
    <t>בנייה</t>
  </si>
  <si>
    <t>אסאר אקורד אגח ב- אס.אר אקורד</t>
  </si>
  <si>
    <t>520038670</t>
  </si>
  <si>
    <t>A3.il</t>
  </si>
  <si>
    <t>20/02/23</t>
  </si>
  <si>
    <t>ג'י סיטי  אג"ח 12- ג'י סיטי</t>
  </si>
  <si>
    <t>1260603</t>
  </si>
  <si>
    <t>520033234</t>
  </si>
  <si>
    <t>ilA-</t>
  </si>
  <si>
    <t>ג'י סיטי אגח טז- ג'י סיטי</t>
  </si>
  <si>
    <t>1260785</t>
  </si>
  <si>
    <t>ג'י סיטי אגח יד- ג'י סיטי</t>
  </si>
  <si>
    <t>1260736</t>
  </si>
  <si>
    <t>16/06/22</t>
  </si>
  <si>
    <t>הכשרת הישוב אגח 23- הכשרת הישוב</t>
  </si>
  <si>
    <t>מגוריט    אגח ד- מגוריט</t>
  </si>
  <si>
    <t>1185834</t>
  </si>
  <si>
    <t>515434074</t>
  </si>
  <si>
    <t>מגוריט אגח ב- מגוריט</t>
  </si>
  <si>
    <t>1168350</t>
  </si>
  <si>
    <t>01/03/23</t>
  </si>
  <si>
    <t>מגוריט אגח ג- מגוריט</t>
  </si>
  <si>
    <t>04/12/22</t>
  </si>
  <si>
    <t>מגוריט אגח ה- מגוריט</t>
  </si>
  <si>
    <t>1192129</t>
  </si>
  <si>
    <t>01/01/23</t>
  </si>
  <si>
    <t>מנרב    אגח  ד- מנרב</t>
  </si>
  <si>
    <t>1550169</t>
  </si>
  <si>
    <t>520034505</t>
  </si>
  <si>
    <t>23/11/22</t>
  </si>
  <si>
    <t>בראק אן.וי אג"ח 2- בראק אן וי</t>
  </si>
  <si>
    <t>1128347</t>
  </si>
  <si>
    <t>34250659</t>
  </si>
  <si>
    <t>ilBBB+</t>
  </si>
  <si>
    <t>מישורים אגח ט- מישורים</t>
  </si>
  <si>
    <t>1178797</t>
  </si>
  <si>
    <t>511491839</t>
  </si>
  <si>
    <t>Baa1.il</t>
  </si>
  <si>
    <t>18/10/21</t>
  </si>
  <si>
    <t>דיסקונט הש אג6- דיסקונט השקעות</t>
  </si>
  <si>
    <t>6390207</t>
  </si>
  <si>
    <t>520023896</t>
  </si>
  <si>
    <t>ilBBB</t>
  </si>
  <si>
    <t>לא מדורג</t>
  </si>
  <si>
    <t>ארי נדלן אגח א- ארי נדלן</t>
  </si>
  <si>
    <t>3660156</t>
  </si>
  <si>
    <t>520038332</t>
  </si>
  <si>
    <t>דוראל  אגח א- דוראל אנרגיה</t>
  </si>
  <si>
    <t>1179134</t>
  </si>
  <si>
    <t>515364891</t>
  </si>
  <si>
    <t>אנרגיה מתחדשת</t>
  </si>
  <si>
    <t>24/10/22</t>
  </si>
  <si>
    <t>חג'ג' אג"ח יב- חג'ג' נדלן</t>
  </si>
  <si>
    <t>8230377</t>
  </si>
  <si>
    <t>520033309</t>
  </si>
  <si>
    <t>28/06/22</t>
  </si>
  <si>
    <t>חנן מור אג 9- חנן מור</t>
  </si>
  <si>
    <t>513605519</t>
  </si>
  <si>
    <t>22/11/22</t>
  </si>
  <si>
    <t>חנן מור אגח טו- חנן מור</t>
  </si>
  <si>
    <t>1189851</t>
  </si>
  <si>
    <t>22/09/22</t>
  </si>
  <si>
    <t>לוזון קבוצה אג 8- לוזון קבוצה</t>
  </si>
  <si>
    <t>520039660</t>
  </si>
  <si>
    <t>05/12/22</t>
  </si>
  <si>
    <t>מניבים ריט אג"ח 1- מניבים ריט</t>
  </si>
  <si>
    <t>1140581</t>
  </si>
  <si>
    <t>515327120</t>
  </si>
  <si>
    <t>27/10/22</t>
  </si>
  <si>
    <t>מניבים ריט אג"ח ב- מניבים ריט</t>
  </si>
  <si>
    <t>1155928</t>
  </si>
  <si>
    <t>29/11/21</t>
  </si>
  <si>
    <t>מניבים ריט אגח ג- מניבים ריט</t>
  </si>
  <si>
    <t>1177658</t>
  </si>
  <si>
    <t>04/07/22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</si>
  <si>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</si>
  <si>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</si>
  <si>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</si>
  <si>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</si>
  <si>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</si>
  <si>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</si>
  <si>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</si>
  <si>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1179340</t>
  </si>
  <si>
    <t>514599943</t>
  </si>
  <si>
    <t>08/09/22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</si>
  <si>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</si>
  <si>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</si>
  <si>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</si>
  <si>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</si>
  <si>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</si>
  <si>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</si>
  <si>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</si>
  <si>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</si>
  <si>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</si>
  <si>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</si>
  <si>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תנופורט  אגח ב- תנופורט</t>
  </si>
  <si>
    <t>1189919</t>
  </si>
  <si>
    <t>511519829</t>
  </si>
  <si>
    <t>דיסק מנ מסחרי 2- דיסקונט מנפיקים</t>
  </si>
  <si>
    <t>7480353</t>
  </si>
  <si>
    <t>06/06/22</t>
  </si>
  <si>
    <t>דיסקונט מנפיקים אג"ח יג</t>
  </si>
  <si>
    <t>7480155</t>
  </si>
  <si>
    <t>30/03/23</t>
  </si>
  <si>
    <t>הראל פיקדון אגח ב- הראל פקדון סחיר</t>
  </si>
  <si>
    <t>1162502</t>
  </si>
  <si>
    <t>515989440</t>
  </si>
  <si>
    <t>18/07/22</t>
  </si>
  <si>
    <t>לאומי   אגח 178- לאומי</t>
  </si>
  <si>
    <t>6040323</t>
  </si>
  <si>
    <t>24/03/22</t>
  </si>
  <si>
    <t>לאומי אג"ח 180- לאומי</t>
  </si>
  <si>
    <t>6040422</t>
  </si>
  <si>
    <t>26/01/23</t>
  </si>
  <si>
    <t>לאומי מסחרי 3- לאומי</t>
  </si>
  <si>
    <t>1189364</t>
  </si>
  <si>
    <t>12/09/22</t>
  </si>
  <si>
    <t>מז טפ הנפ אגח 60- מזרחי טפחות הנפ</t>
  </si>
  <si>
    <t>2310456</t>
  </si>
  <si>
    <t>21/03/22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</si>
  <si>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</si>
  <si>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</si>
  <si>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</si>
  <si>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</si>
  <si>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</si>
  <si>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</si>
  <si>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</si>
  <si>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101- פועלים</t>
  </si>
  <si>
    <t>1191337</t>
  </si>
  <si>
    <t>29/11/22</t>
  </si>
  <si>
    <t>חשמל     אגח 26- חשמל</t>
  </si>
  <si>
    <t>6000202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</si>
  <si>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</si>
  <si>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</si>
  <si>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</si>
  <si>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</si>
  <si>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</si>
  <si>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</si>
  <si>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25/04/22</t>
  </si>
  <si>
    <t>תעשיה אוירית אג"ח 4</t>
  </si>
  <si>
    <t>1133131</t>
  </si>
  <si>
    <t>520027194</t>
  </si>
  <si>
    <t>ביטחוניות</t>
  </si>
  <si>
    <t>13/02/22</t>
  </si>
  <si>
    <t>אלביט מע' אגח ב- אלביט מערכות</t>
  </si>
  <si>
    <t>1178235</t>
  </si>
  <si>
    <t>520043027</t>
  </si>
  <si>
    <t>19/05/22</t>
  </si>
  <si>
    <t>אקויטל    אגח 2- אקויטל</t>
  </si>
  <si>
    <t>7550122</t>
  </si>
  <si>
    <t>520030859</t>
  </si>
  <si>
    <t>10/05/22</t>
  </si>
  <si>
    <t>כיל       אגח ה</t>
  </si>
  <si>
    <t>2810299</t>
  </si>
  <si>
    <t>520027830</t>
  </si>
  <si>
    <t>כימיה, גומי ופלסטיק</t>
  </si>
  <si>
    <t>12/03/23</t>
  </si>
  <si>
    <t>נפטא אגח ח- נפטא</t>
  </si>
  <si>
    <t>6430169</t>
  </si>
  <si>
    <t>520020942</t>
  </si>
  <si>
    <t>חיפושי נפט וגז</t>
  </si>
  <si>
    <t>27/04/22</t>
  </si>
  <si>
    <t>סאמיט אג6- סאמיט</t>
  </si>
  <si>
    <t>1130939</t>
  </si>
  <si>
    <t>520043720</t>
  </si>
  <si>
    <t>Aa2.il</t>
  </si>
  <si>
    <t>09/03/22</t>
  </si>
  <si>
    <t>אלקטרה צריכה אגח א- אלקטרה צריכה</t>
  </si>
  <si>
    <t>520039967</t>
  </si>
  <si>
    <t>רשתות שיווק</t>
  </si>
  <si>
    <t>20/12/22</t>
  </si>
  <si>
    <t>דה זראסאי אג5- דה זראסאי גרופ</t>
  </si>
  <si>
    <t>1169556</t>
  </si>
  <si>
    <t>1744984</t>
  </si>
  <si>
    <t>13/03/23</t>
  </si>
  <si>
    <t>זה זראסאי אג4- דה זראסאי גרופ</t>
  </si>
  <si>
    <t>1147560</t>
  </si>
  <si>
    <t>20/06/22</t>
  </si>
  <si>
    <t>יוניברסל  אגח ד- יוניברסל מוטורס (UMI)</t>
  </si>
  <si>
    <t>1172253</t>
  </si>
  <si>
    <t>27/06/22</t>
  </si>
  <si>
    <t>יוניברסל אגח ב- יוניברסל מוטורס (UMI)</t>
  </si>
  <si>
    <t>1141647</t>
  </si>
  <si>
    <t>02/03/23</t>
  </si>
  <si>
    <t>ירושלים הנ נע"מ 2- ירושלים הנפקות</t>
  </si>
  <si>
    <t>1185560</t>
  </si>
  <si>
    <t>18/09/22</t>
  </si>
  <si>
    <t>כלל ביטוח  אג ב- כלל עסקי ביטוח</t>
  </si>
  <si>
    <t>1193499</t>
  </si>
  <si>
    <t>520036120</t>
  </si>
  <si>
    <t>ביטוח</t>
  </si>
  <si>
    <t>13/02/23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</si>
  <si>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</si>
  <si>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</si>
  <si>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</si>
  <si>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</si>
  <si>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</si>
  <si>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</si>
  <si>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30/08/22</t>
  </si>
  <si>
    <t>קרסו      אגח ג- קרסו מוטורס</t>
  </si>
  <si>
    <t>1141829</t>
  </si>
  <si>
    <t>514065283</t>
  </si>
  <si>
    <t>08/01/23</t>
  </si>
  <si>
    <t>קרסו  אגח ד- קרסו מוטורס</t>
  </si>
  <si>
    <t>קרסו אגח א- קרסו מוטורס</t>
  </si>
  <si>
    <t>1136464</t>
  </si>
  <si>
    <t>קרסו אגח ב- קרסו מוטורס</t>
  </si>
  <si>
    <t>1139591</t>
  </si>
  <si>
    <t>02/11/22</t>
  </si>
  <si>
    <t>אלדן תחבו אגח ט- אלדן תחבורה</t>
  </si>
  <si>
    <t>1192459</t>
  </si>
  <si>
    <t>12/01/23</t>
  </si>
  <si>
    <t>אמ.ג'יג'י אגח ב- אמ.ג'י.ג'י</t>
  </si>
  <si>
    <t>1160811</t>
  </si>
  <si>
    <t>1981143</t>
  </si>
  <si>
    <t>26/05/22</t>
  </si>
  <si>
    <t>דה זראסאי אגח ג- דה זראסאי גרופ</t>
  </si>
  <si>
    <t>1137975</t>
  </si>
  <si>
    <t>11/08/22</t>
  </si>
  <si>
    <t>טמפו משקאות אג2</t>
  </si>
  <si>
    <t>1133511</t>
  </si>
  <si>
    <t>513682625</t>
  </si>
  <si>
    <t>מגה אור נעמ 2- מגה אור</t>
  </si>
  <si>
    <t>1187830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</si>
  <si>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</si>
  <si>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</si>
  <si>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</si>
  <si>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</si>
  <si>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</si>
  <si>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</si>
  <si>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15/12/22</t>
  </si>
  <si>
    <t>פרטנר     אגח ו- פרטנר</t>
  </si>
  <si>
    <t>1141415</t>
  </si>
  <si>
    <t>520044314</t>
  </si>
  <si>
    <t>אלון רבוע אגח ד- אלון רבוע כחול</t>
  </si>
  <si>
    <t>1139583</t>
  </si>
  <si>
    <t>19/02/23</t>
  </si>
  <si>
    <t>אנלייט אנר אג ג- אנלייט אנרגיה</t>
  </si>
  <si>
    <t>7200249</t>
  </si>
  <si>
    <t>520041146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</si>
  <si>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</si>
  <si>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</si>
  <si>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</si>
  <si>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</si>
  <si>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</si>
  <si>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</si>
  <si>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</si>
  <si>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</si>
  <si>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</si>
  <si>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24/11/22</t>
  </si>
  <si>
    <t>דה לסר אגח ח- דה לסר</t>
  </si>
  <si>
    <t>1193192</t>
  </si>
  <si>
    <t>1427976</t>
  </si>
  <si>
    <t>31/01/23</t>
  </si>
  <si>
    <t>הרץ פרופר אגח ב- הרץ פרופרטיס</t>
  </si>
  <si>
    <t>1184753</t>
  </si>
  <si>
    <t>1957081</t>
  </si>
  <si>
    <t>ויקטורי   אגח א- דל סחירות מרווח הוגן- ויקטורי</t>
  </si>
  <si>
    <t>1136126</t>
  </si>
  <si>
    <t>514068980</t>
  </si>
  <si>
    <t>נאוי אגח ה- נאוי</t>
  </si>
  <si>
    <t>2080257</t>
  </si>
  <si>
    <t>520036070</t>
  </si>
  <si>
    <t>16/02/23</t>
  </si>
  <si>
    <t>סלקום אגח יב- סלקום</t>
  </si>
  <si>
    <t>1143080</t>
  </si>
  <si>
    <t>511930125</t>
  </si>
  <si>
    <t>14/07/22</t>
  </si>
  <si>
    <t>פנינסולה אגח ג- פנינסולה</t>
  </si>
  <si>
    <t>3330222</t>
  </si>
  <si>
    <t>520033713</t>
  </si>
  <si>
    <t>31/05/21</t>
  </si>
  <si>
    <t>אאורה אג"ח י"ב- אאורה</t>
  </si>
  <si>
    <t>3730454</t>
  </si>
  <si>
    <t>520038274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</si>
  <si>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</si>
  <si>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</si>
  <si>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</si>
  <si>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</si>
  <si>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</si>
  <si>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</si>
  <si>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</si>
  <si>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06/04/22</t>
  </si>
  <si>
    <t>אלקטרה נדלן אגח ה- אלקטרה נדל"ן</t>
  </si>
  <si>
    <t>1138593</t>
  </si>
  <si>
    <t>510607328</t>
  </si>
  <si>
    <t>אסאר אקורד אגח א- אס.אר אקורד</t>
  </si>
  <si>
    <t>4220349</t>
  </si>
  <si>
    <t>10/08/22</t>
  </si>
  <si>
    <t>אפקון החזקות אג"ח א- אפקון החזקות</t>
  </si>
  <si>
    <t>5780135</t>
  </si>
  <si>
    <t>520033473</t>
  </si>
  <si>
    <t>20/01/20</t>
  </si>
  <si>
    <t>מלרן  אגח ד- מלרן פרוייקטים</t>
  </si>
  <si>
    <t>1186865</t>
  </si>
  <si>
    <t>514097591</t>
  </si>
  <si>
    <t>מלרן אגח ג- מלרן פרוייקטים</t>
  </si>
  <si>
    <t>1180058</t>
  </si>
  <si>
    <t>24/05/22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</si>
  <si>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</si>
  <si>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</si>
  <si>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</si>
  <si>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</si>
  <si>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</si>
  <si>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</si>
  <si>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פתאל החזקות אג2- פתאל החזקות</t>
  </si>
  <si>
    <t>512607888</t>
  </si>
  <si>
    <t>מלונאות ותיירות</t>
  </si>
  <si>
    <t>פתאל החזקות אגח ג- פתאל החזקות</t>
  </si>
  <si>
    <t>1161785</t>
  </si>
  <si>
    <t>11/10/22</t>
  </si>
  <si>
    <t>צרפתי     אגח ט- צרפתי</t>
  </si>
  <si>
    <t>4250197</t>
  </si>
  <si>
    <t>520039090</t>
  </si>
  <si>
    <t>15/02/23</t>
  </si>
  <si>
    <t>צרפתי    אגח יא</t>
  </si>
  <si>
    <t>4250254</t>
  </si>
  <si>
    <t>02/02/22</t>
  </si>
  <si>
    <t>אמ.די.ג'י אגח ה- .אמ.די.ג'י</t>
  </si>
  <si>
    <t>1840550</t>
  </si>
  <si>
    <t>26/12/22</t>
  </si>
  <si>
    <t>דלק קב אגח לז- דלק קבוצה</t>
  </si>
  <si>
    <t>1192889</t>
  </si>
  <si>
    <t>520044322</t>
  </si>
  <si>
    <t>צמח המרמן אג5- צמח המרמן</t>
  </si>
  <si>
    <t>1151125</t>
  </si>
  <si>
    <t>512531203</t>
  </si>
  <si>
    <t>צמח המרמן אגח ז- צמח המרמן</t>
  </si>
  <si>
    <t>אורון  אגח ב- אורון קבוצה</t>
  </si>
  <si>
    <t>1160571</t>
  </si>
  <si>
    <t>513432765</t>
  </si>
  <si>
    <t>19/07/22</t>
  </si>
  <si>
    <t>Baa2.il</t>
  </si>
  <si>
    <t>דיסק השק  אגח י- דיסקונט השקעות</t>
  </si>
  <si>
    <t>6390348</t>
  </si>
  <si>
    <t>אול-יר    אגח ה- אול-יר</t>
  </si>
  <si>
    <t>1143304</t>
  </si>
  <si>
    <t>1841580</t>
  </si>
  <si>
    <t>10/02/20</t>
  </si>
  <si>
    <t>אול-יר אגח ג- אול-יר</t>
  </si>
  <si>
    <t>1140136</t>
  </si>
  <si>
    <t>25/09/19</t>
  </si>
  <si>
    <t>אלומה אגח א- אלומה</t>
  </si>
  <si>
    <t>1190917</t>
  </si>
  <si>
    <t>516214871</t>
  </si>
  <si>
    <t>16/11/22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</si>
  <si>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</si>
  <si>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</si>
  <si>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</si>
  <si>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</si>
  <si>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</si>
  <si>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</si>
  <si>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</si>
  <si>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</si>
  <si>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</si>
  <si>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</si>
  <si>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</si>
  <si>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13/12/22</t>
  </si>
  <si>
    <t>אפי קפיטל אגח א- אפי קפיטל נדלן</t>
  </si>
  <si>
    <t>1181304</t>
  </si>
  <si>
    <t>513948216</t>
  </si>
  <si>
    <t>26/02/23</t>
  </si>
  <si>
    <t>אקונרג'י אג א- אקונרג'י</t>
  </si>
  <si>
    <t>1182518</t>
  </si>
  <si>
    <t>516339777</t>
  </si>
  <si>
    <t>בי קומיוניק אג"ח 3</t>
  </si>
  <si>
    <t>1139203</t>
  </si>
  <si>
    <t>512832742</t>
  </si>
  <si>
    <t>30/11/21</t>
  </si>
  <si>
    <t>בי קומיונק אגח ו- בי קומיונקיישנס</t>
  </si>
  <si>
    <t>1178151</t>
  </si>
  <si>
    <t>13/12/21</t>
  </si>
  <si>
    <t>ברוקלנד אגח ב- ברוקלנד</t>
  </si>
  <si>
    <t>1136993</t>
  </si>
  <si>
    <t>1814237</t>
  </si>
  <si>
    <t>12/07/18</t>
  </si>
  <si>
    <t>גאון אחזקות אגח ג- גאון אחזקות</t>
  </si>
  <si>
    <t>512623950</t>
  </si>
  <si>
    <t>מתכת ומוצרי בניה</t>
  </si>
  <si>
    <t>גבאי מניבים אג 10- גבאי מניבים</t>
  </si>
  <si>
    <t>7710239</t>
  </si>
  <si>
    <t>520032178</t>
  </si>
  <si>
    <t>05/09/22</t>
  </si>
  <si>
    <t>דלק קב   אגח לה- דלק קבוצה</t>
  </si>
  <si>
    <t>דלק קב אגח לו- דלק קבוצה</t>
  </si>
  <si>
    <t>חנן מור אגח יג- חנן מור</t>
  </si>
  <si>
    <t>1181502</t>
  </si>
  <si>
    <t>07/02/23</t>
  </si>
  <si>
    <t>חנן מור אגח יד- חנן מור</t>
  </si>
  <si>
    <t>1181510</t>
  </si>
  <si>
    <t>08/11/21</t>
  </si>
  <si>
    <t>ישראל קנדה אגח ז- ישראל קנדה</t>
  </si>
  <si>
    <t>4340212</t>
  </si>
  <si>
    <t>520039298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</si>
  <si>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</si>
  <si>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</si>
  <si>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</si>
  <si>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</si>
  <si>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</si>
  <si>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</si>
  <si>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520039074</t>
  </si>
  <si>
    <t>נתנאל גרופ אג יב- נתנאל גרופ</t>
  </si>
  <si>
    <t>4210233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</si>
  <si>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</si>
  <si>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</si>
  <si>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</si>
  <si>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</si>
  <si>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</si>
  <si>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</si>
  <si>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</si>
  <si>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</si>
  <si>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</si>
  <si>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</si>
  <si>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</si>
  <si>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</si>
  <si>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</si>
  <si>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מוליכים למחצה</t>
  </si>
  <si>
    <t>02/01/22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</si>
  <si>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</si>
  <si>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</si>
  <si>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</si>
  <si>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</si>
  <si>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</si>
  <si>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</si>
  <si>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אלה פקדון אג1- אלה פקדונות</t>
  </si>
  <si>
    <t>1141662</t>
  </si>
  <si>
    <t>29/09/22</t>
  </si>
  <si>
    <t>אלה פקדון אגח ד- אלה פקדונות</t>
  </si>
  <si>
    <t>1162304</t>
  </si>
  <si>
    <t>15/01/20</t>
  </si>
  <si>
    <t>אלביט מע' אגח ד- אלביט מערכות</t>
  </si>
  <si>
    <t>1178268</t>
  </si>
  <si>
    <t>08/07/21</t>
  </si>
  <si>
    <t>ישראמקו אג1- ישראמקו יהש</t>
  </si>
  <si>
    <t>2320174</t>
  </si>
  <si>
    <t>550010003</t>
  </si>
  <si>
    <t>דלק תמלוגים אג"ח א- תומר אנרגיה</t>
  </si>
  <si>
    <t>1147479</t>
  </si>
  <si>
    <t>514837111</t>
  </si>
  <si>
    <t>18/08/21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</si>
  <si>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</si>
  <si>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</si>
  <si>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</si>
  <si>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</si>
  <si>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</si>
  <si>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</si>
  <si>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21/02/22</t>
  </si>
  <si>
    <t>בזן       אגח ט- בתי זיקוק</t>
  </si>
  <si>
    <t>2590461</t>
  </si>
  <si>
    <t>520036658</t>
  </si>
  <si>
    <t>24/12/18</t>
  </si>
  <si>
    <t>בזן אג"ח 6- בתי זיקוק</t>
  </si>
  <si>
    <t>2590396</t>
  </si>
  <si>
    <t>סיאון    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</si>
  <si>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</si>
  <si>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</si>
  <si>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</si>
  <si>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</si>
  <si>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</si>
  <si>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</si>
  <si>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</si>
  <si>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</si>
  <si>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</si>
  <si>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</si>
  <si>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</si>
  <si>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</si>
  <si>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08/03/23</t>
  </si>
  <si>
    <t>רציו מימון אגח ד- רציו מימון</t>
  </si>
  <si>
    <t>1178144</t>
  </si>
  <si>
    <t>515060044</t>
  </si>
  <si>
    <t>06/07/21</t>
  </si>
  <si>
    <t>סה"כ אחר</t>
  </si>
  <si>
    <t>IDBILI 5.375 26/01/2028- דיסקונט</t>
  </si>
  <si>
    <t>IL0011920878</t>
  </si>
  <si>
    <t>בלומברג</t>
  </si>
  <si>
    <t>520007030</t>
  </si>
  <si>
    <t>Banks</t>
  </si>
  <si>
    <t>A2</t>
  </si>
  <si>
    <t>LUMIIT 5.125 27/07/27- לאומי</t>
  </si>
  <si>
    <t>IL0060406878</t>
  </si>
  <si>
    <t>A</t>
  </si>
  <si>
    <t>S&amp;P</t>
  </si>
  <si>
    <t>21/07/22</t>
  </si>
  <si>
    <t>LVIATH  6.125 30/06/25- LEVIATHAN BOND LTD</t>
  </si>
  <si>
    <t>IL0011677742</t>
  </si>
  <si>
    <t>5338</t>
  </si>
  <si>
    <t>Energy</t>
  </si>
  <si>
    <t>BB-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</si>
  <si>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</si>
  <si>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</si>
  <si>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</si>
  <si>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</si>
  <si>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</si>
  <si>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</si>
  <si>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</si>
  <si>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TEVA 7.375 15/09/2029- טבע</t>
  </si>
  <si>
    <t>XS2592804434</t>
  </si>
  <si>
    <t>TEVA 7.875 15/09/31- טבע</t>
  </si>
  <si>
    <t>XS2592804194</t>
  </si>
  <si>
    <t>TAISEM 4.375 22/07/27- TSMC GLOBAL</t>
  </si>
  <si>
    <t>USG91139AK43</t>
  </si>
  <si>
    <t>5345</t>
  </si>
  <si>
    <t>Technology Hardware &amp; Equip</t>
  </si>
  <si>
    <t>AA-</t>
  </si>
  <si>
    <t>AMZM 4.55 01/12/27- AMAZON</t>
  </si>
  <si>
    <t>US023135CP90</t>
  </si>
  <si>
    <t>4865</t>
  </si>
  <si>
    <t>Retailing</t>
  </si>
  <si>
    <t>British Airways 2.9 15/03/35- British Airways</t>
  </si>
  <si>
    <t>US11042CAA80</t>
  </si>
  <si>
    <t>5288</t>
  </si>
  <si>
    <t>Airlines</t>
  </si>
  <si>
    <t>20/07/21</t>
  </si>
  <si>
    <t>EBAY 2.7 11/03/30- EBAY</t>
  </si>
  <si>
    <t>US278642AW32</t>
  </si>
  <si>
    <t>5335</t>
  </si>
  <si>
    <t>BBB+</t>
  </si>
  <si>
    <t>11/05/22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</si>
  <si>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</si>
  <si>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</si>
  <si>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</si>
  <si>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</si>
  <si>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</si>
  <si>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</si>
  <si>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</si>
  <si>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</si>
  <si>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</si>
  <si>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</si>
  <si>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</si>
  <si>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</si>
  <si>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</si>
  <si>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</si>
  <si>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</si>
  <si>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</si>
  <si>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</si>
  <si>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</si>
  <si>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</si>
  <si>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</si>
  <si>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</si>
  <si>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</si>
  <si>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</si>
  <si>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</si>
  <si>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ALATPF 5.25% PREP 21/07/23</t>
  </si>
  <si>
    <t>XS1634523754</t>
  </si>
  <si>
    <t>FWB</t>
  </si>
  <si>
    <t>4845</t>
  </si>
  <si>
    <t>Real Estate</t>
  </si>
  <si>
    <t>BBB-</t>
  </si>
  <si>
    <t>14/06/17</t>
  </si>
  <si>
    <t>AVGO 2.45 15/02/31</t>
  </si>
  <si>
    <t>US11135FBH38</t>
  </si>
  <si>
    <t>5256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</si>
  <si>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</si>
  <si>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</si>
  <si>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</si>
  <si>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</si>
  <si>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</si>
  <si>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</si>
  <si>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</si>
  <si>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</si>
  <si>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</si>
  <si>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DKS 3.15 15/01/2032- DICK'S Sporting Goods</t>
  </si>
  <si>
    <t>US253393AF94</t>
  </si>
  <si>
    <t>5353</t>
  </si>
  <si>
    <t>Baa3</t>
  </si>
  <si>
    <t>FSK 3.125 10.12.28- FS KKR</t>
  </si>
  <si>
    <t>US302635AK33</t>
  </si>
  <si>
    <t>5143</t>
  </si>
  <si>
    <t>Diversified Financials</t>
  </si>
  <si>
    <t>MSI 4.6 23/05/29- MOTOROLA SOLUTIONS</t>
  </si>
  <si>
    <t>US620076BN89</t>
  </si>
  <si>
    <t>5337</t>
  </si>
  <si>
    <t>VTRS 2.3 22/06/27- VIATRIS</t>
  </si>
  <si>
    <t>US92556VAC00</t>
  </si>
  <si>
    <t>5247</t>
  </si>
  <si>
    <t>06/10/22</t>
  </si>
  <si>
    <t>ENOIGA 4.5 30/03/28</t>
  </si>
  <si>
    <t>IL0011736571</t>
  </si>
  <si>
    <t>10758801</t>
  </si>
  <si>
    <t>09/03/21</t>
  </si>
  <si>
    <t>PRGO 4.375 15/03/26- PERRIGO FINANCE</t>
  </si>
  <si>
    <t>US71429MAB19</t>
  </si>
  <si>
    <t>5221</t>
  </si>
  <si>
    <t>ATRSAV 2.625 05/09/27- ATRIUM</t>
  </si>
  <si>
    <t>XS2294495838</t>
  </si>
  <si>
    <t>4595</t>
  </si>
  <si>
    <t>Other</t>
  </si>
  <si>
    <t>B1</t>
  </si>
  <si>
    <t>03/02/22</t>
  </si>
  <si>
    <t>DAN 4.5 15/02/2032- DANA</t>
  </si>
  <si>
    <t>US235825AJ53</t>
  </si>
  <si>
    <t>5308</t>
  </si>
  <si>
    <t>Automobiles &amp; Components</t>
  </si>
  <si>
    <t>24/11/21</t>
  </si>
  <si>
    <t>ENOGLN 6.50 30.04.2027- Energean</t>
  </si>
  <si>
    <t>USG3044DAA49</t>
  </si>
  <si>
    <t>5144</t>
  </si>
  <si>
    <t>B+</t>
  </si>
  <si>
    <t>10/11/21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</si>
  <si>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</si>
  <si>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</si>
  <si>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</si>
  <si>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</si>
  <si>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</si>
  <si>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</si>
  <si>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</si>
  <si>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</si>
  <si>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</si>
  <si>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</si>
  <si>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</si>
  <si>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</si>
  <si>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</si>
  <si>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</si>
  <si>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</si>
  <si>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</si>
  <si>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</si>
  <si>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</si>
  <si>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</si>
  <si>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</si>
  <si>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</si>
  <si>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</si>
  <si>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</si>
  <si>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</si>
  <si>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</si>
  <si>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</si>
  <si>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</si>
  <si>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</si>
  <si>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</si>
  <si>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</si>
  <si>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</si>
  <si>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</si>
  <si>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</si>
  <si>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</si>
  <si>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</si>
  <si>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</si>
  <si>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</si>
  <si>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קנון- קנון הולדינגס</t>
  </si>
  <si>
    <t>1134139</t>
  </si>
  <si>
    <t>201406588</t>
  </si>
  <si>
    <t>טאואר- טאואר</t>
  </si>
  <si>
    <t>1082379</t>
  </si>
  <si>
    <t>520041997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</si>
  <si>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</si>
  <si>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</si>
  <si>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</si>
  <si>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</si>
  <si>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</si>
  <si>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</si>
  <si>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</si>
  <si>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</si>
  <si>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</si>
  <si>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</si>
  <si>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</si>
  <si>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</si>
  <si>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</si>
  <si>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</si>
  <si>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</si>
  <si>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</si>
  <si>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</si>
  <si>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</si>
  <si>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</si>
  <si>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</si>
  <si>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</si>
  <si>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</si>
  <si>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</si>
  <si>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</si>
  <si>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</si>
  <si>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</si>
  <si>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</si>
  <si>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</si>
  <si>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</si>
  <si>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</si>
  <si>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</si>
  <si>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משק אנרגיה- משק אנרגיה</t>
  </si>
  <si>
    <t>1166974</t>
  </si>
  <si>
    <t>פז נפט- פז נפט</t>
  </si>
  <si>
    <t>1100007</t>
  </si>
  <si>
    <t>510216054</t>
  </si>
  <si>
    <t>דוראל אנרגיה- דוראל אנרגיה</t>
  </si>
  <si>
    <t>1166768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</si>
  <si>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</si>
  <si>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</si>
  <si>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</si>
  <si>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</si>
  <si>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</si>
  <si>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</si>
  <si>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</si>
  <si>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</si>
  <si>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</si>
  <si>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</si>
  <si>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</si>
  <si>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</si>
  <si>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</si>
  <si>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</si>
  <si>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</si>
  <si>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</si>
  <si>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</si>
  <si>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</si>
  <si>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</si>
  <si>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דמרי- דמרי</t>
  </si>
  <si>
    <t>1090315</t>
  </si>
  <si>
    <t>511399388</t>
  </si>
  <si>
    <t>פרשקובסקי- פרשקובסקי</t>
  </si>
  <si>
    <t>1102128</t>
  </si>
  <si>
    <t>513817817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</si>
  <si>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</si>
  <si>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</si>
  <si>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</si>
  <si>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</si>
  <si>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</si>
  <si>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</si>
  <si>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</si>
  <si>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</si>
  <si>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</si>
  <si>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</si>
  <si>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</si>
  <si>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</si>
  <si>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</si>
  <si>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</si>
  <si>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</si>
  <si>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</si>
  <si>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</si>
  <si>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</si>
  <si>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</si>
  <si>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520042763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</si>
  <si>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</si>
  <si>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</si>
  <si>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</si>
  <si>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</si>
  <si>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</si>
  <si>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</si>
  <si>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</si>
  <si>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</si>
  <si>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</si>
  <si>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</si>
  <si>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</si>
  <si>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אינרום- אינרום בנייה</t>
  </si>
  <si>
    <t>1132356</t>
  </si>
  <si>
    <t>515001659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</si>
  <si>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</si>
  <si>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</si>
  <si>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</si>
  <si>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</si>
  <si>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</si>
  <si>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</si>
  <si>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</si>
  <si>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</si>
  <si>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</si>
  <si>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</si>
  <si>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</si>
  <si>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</si>
  <si>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</si>
  <si>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</si>
  <si>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</si>
  <si>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</si>
  <si>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רבוע נדלן- רבוע כחול נדל"ן</t>
  </si>
  <si>
    <t>1098565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</si>
  <si>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</si>
  <si>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</si>
  <si>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</si>
  <si>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</si>
  <si>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</si>
  <si>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</si>
  <si>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</si>
  <si>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</si>
  <si>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</si>
  <si>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</si>
  <si>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פוקס- פוקס</t>
  </si>
  <si>
    <t>1087022</t>
  </si>
  <si>
    <t>512157603</t>
  </si>
  <si>
    <t>ריטיילורס- ריטיילורס</t>
  </si>
  <si>
    <t>1175488</t>
  </si>
  <si>
    <t>514211457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</si>
  <si>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</si>
  <si>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</si>
  <si>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</si>
  <si>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</si>
  <si>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</si>
  <si>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</si>
  <si>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מטריקס- מטריקס</t>
  </si>
  <si>
    <t>445015</t>
  </si>
  <si>
    <t>520039413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</si>
  <si>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</si>
  <si>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</si>
  <si>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</si>
  <si>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</si>
  <si>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</si>
  <si>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</si>
  <si>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</si>
  <si>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</si>
  <si>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</si>
  <si>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</si>
  <si>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</si>
  <si>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</si>
  <si>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</si>
  <si>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</si>
  <si>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</si>
  <si>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</si>
  <si>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</si>
  <si>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</si>
  <si>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</si>
  <si>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</si>
  <si>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</si>
  <si>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</si>
  <si>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</si>
  <si>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</si>
  <si>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</si>
  <si>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</si>
  <si>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</si>
  <si>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פיסיבי טכנ</t>
  </si>
  <si>
    <t>1091685</t>
  </si>
  <si>
    <t>511888356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</si>
  <si>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</si>
  <si>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</si>
  <si>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</si>
  <si>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</si>
  <si>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</si>
  <si>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</si>
  <si>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</si>
  <si>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</si>
  <si>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</si>
  <si>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פנינסולה- פנינסולה</t>
  </si>
  <si>
    <t>333013</t>
  </si>
  <si>
    <t>ליברה- ליברה</t>
  </si>
  <si>
    <t>1176981</t>
  </si>
  <si>
    <t>515761625</t>
  </si>
  <si>
    <t>אימאג'סט- 'אימאג'סט אינט</t>
  </si>
  <si>
    <t>1183813</t>
  </si>
  <si>
    <t>512737560</t>
  </si>
  <si>
    <t>חנן מור- חנן מור</t>
  </si>
  <si>
    <t>1102532</t>
  </si>
  <si>
    <t>צמח המרמן- צמח המרמן</t>
  </si>
  <si>
    <t>1104058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</si>
  <si>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</si>
  <si>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</si>
  <si>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</si>
  <si>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</si>
  <si>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</si>
  <si>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</si>
  <si>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</si>
  <si>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</si>
  <si>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</si>
  <si>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</si>
  <si>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</si>
  <si>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</si>
  <si>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</si>
  <si>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</si>
  <si>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</si>
  <si>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</si>
  <si>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</si>
  <si>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</si>
  <si>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</si>
  <si>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</si>
  <si>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</si>
  <si>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513506329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</si>
  <si>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</si>
  <si>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</si>
  <si>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</si>
  <si>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</si>
  <si>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</si>
  <si>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</si>
  <si>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</si>
  <si>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</si>
  <si>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כרמל קורפ (כלל משקאות לשעבר)- כרמל קורפ (כלל משקאות לשעבר)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</si>
  <si>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</si>
  <si>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</si>
  <si>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</si>
  <si>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</si>
  <si>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</si>
  <si>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</si>
  <si>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</si>
  <si>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</si>
  <si>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</si>
  <si>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</si>
  <si>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</si>
  <si>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</si>
  <si>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</si>
  <si>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</si>
  <si>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</si>
  <si>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</si>
  <si>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</si>
  <si>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</si>
  <si>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</si>
  <si>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</si>
  <si>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</si>
  <si>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</si>
  <si>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</si>
  <si>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</si>
  <si>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</si>
  <si>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</si>
  <si>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</si>
  <si>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</si>
  <si>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</si>
  <si>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</si>
  <si>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</si>
  <si>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</si>
  <si>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ארי נדלן- ארי נדלן</t>
  </si>
  <si>
    <t>366013</t>
  </si>
  <si>
    <t>וילאר- וילאר</t>
  </si>
  <si>
    <t>416016</t>
  </si>
  <si>
    <t>520038910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</si>
  <si>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</si>
  <si>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</si>
  <si>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</si>
  <si>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</si>
  <si>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</si>
  <si>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</si>
  <si>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</si>
  <si>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</si>
  <si>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</si>
  <si>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</si>
  <si>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</si>
  <si>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</si>
  <si>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</si>
  <si>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</si>
  <si>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</si>
  <si>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</si>
  <si>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</si>
  <si>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</si>
  <si>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</si>
  <si>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</si>
  <si>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</si>
  <si>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</si>
  <si>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</si>
  <si>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</si>
  <si>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</si>
  <si>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ויקטורי- ויקטורי</t>
  </si>
  <si>
    <t>1123777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</si>
  <si>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</si>
  <si>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</si>
  <si>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</si>
  <si>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</si>
  <si>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</si>
  <si>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</si>
  <si>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</si>
  <si>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</si>
  <si>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</si>
  <si>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</si>
  <si>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</si>
  <si>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קומיונקיישנס</t>
  </si>
  <si>
    <t>1107663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</si>
  <si>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</si>
  <si>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</si>
  <si>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</si>
  <si>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</si>
  <si>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</si>
  <si>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</si>
  <si>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</si>
  <si>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</si>
  <si>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1564</t>
  </si>
  <si>
    <t>INMODE- INMODEMD</t>
  </si>
  <si>
    <t>IL0011595993</t>
  </si>
  <si>
    <t>5297</t>
  </si>
  <si>
    <t>Health Care Equip &amp; Services</t>
  </si>
  <si>
    <t>WIX -  WIX.COM- WIX.COM</t>
  </si>
  <si>
    <t>IL0011301780</t>
  </si>
  <si>
    <t>2275</t>
  </si>
  <si>
    <t>ITURAN LOCATION-US</t>
  </si>
  <si>
    <t>IL0010818685</t>
  </si>
  <si>
    <t>5169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</si>
  <si>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</si>
  <si>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</si>
  <si>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</si>
  <si>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</si>
  <si>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</si>
  <si>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</si>
  <si>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</si>
  <si>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</si>
  <si>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</si>
  <si>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RDCM-RADCOM LTD</t>
  </si>
  <si>
    <t>IL0010826688</t>
  </si>
  <si>
    <t>2104</t>
  </si>
  <si>
    <t>INTL FLAVORS &amp; FRAGRANCES</t>
  </si>
  <si>
    <t>US4595061015</t>
  </si>
  <si>
    <t>5262</t>
  </si>
  <si>
    <t>VIATRIS INC</t>
  </si>
  <si>
    <t>US92556V1061</t>
  </si>
  <si>
    <t>PERRIGO CO PLC-PRGO</t>
  </si>
  <si>
    <t>IE00BGH1M568</t>
  </si>
  <si>
    <t>529592</t>
  </si>
  <si>
    <t>AROUNDTOWN PROP-ALATP- AROUNDTOWN</t>
  </si>
  <si>
    <t>LU1673108939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</si>
  <si>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</si>
  <si>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</si>
  <si>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</si>
  <si>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</si>
  <si>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</si>
  <si>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</si>
  <si>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</si>
  <si>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</si>
  <si>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RUSSEL 2000 (4D) MTF מגדל- מגדל קרנות נאמנ</t>
  </si>
  <si>
    <t>1150242</t>
  </si>
  <si>
    <t>511303661</t>
  </si>
  <si>
    <t>מגדל S&amp;P (4D) MTF- מגדל קרנות נאמנ</t>
  </si>
  <si>
    <t>1150333</t>
  </si>
  <si>
    <t>תכלית 100 NASDAQ NDX</t>
  </si>
  <si>
    <t>1144401</t>
  </si>
  <si>
    <t>513534974</t>
  </si>
  <si>
    <t>תכלית RUSSL 2000- מיטב קרנות נאמנ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</si>
  <si>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</si>
  <si>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</si>
  <si>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</si>
  <si>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</si>
  <si>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</si>
  <si>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</si>
  <si>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</si>
  <si>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</si>
  <si>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</si>
  <si>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</si>
  <si>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POWERSHARES</t>
  </si>
  <si>
    <t>US46090E1038</t>
  </si>
  <si>
    <t>1290</t>
  </si>
  <si>
    <t>ISHARES CORE MSCI EM</t>
  </si>
  <si>
    <t>IE00BKM4GZ66</t>
  </si>
  <si>
    <t>4601</t>
  </si>
  <si>
    <t>LYXOR ETF S&amp;P 500- LYXOR</t>
  </si>
  <si>
    <t>LU1135865084</t>
  </si>
  <si>
    <t>LSE</t>
  </si>
  <si>
    <t>4617</t>
  </si>
  <si>
    <t>MEUD FP</t>
  </si>
  <si>
    <t>LU0908500753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</si>
  <si>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</si>
  <si>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</si>
  <si>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</si>
  <si>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</si>
  <si>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</si>
  <si>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</si>
  <si>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</si>
  <si>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</si>
  <si>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</si>
  <si>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</si>
  <si>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</si>
  <si>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</si>
  <si>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</si>
  <si>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</si>
  <si>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</si>
  <si>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ביג  אופציה 1 13/12/22- ביג</t>
  </si>
  <si>
    <t>1171024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</si>
  <si>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</si>
  <si>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</si>
  <si>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</si>
  <si>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</si>
  <si>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</si>
  <si>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</si>
  <si>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</si>
  <si>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</si>
  <si>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200 -XPM3 - 15/06/23</t>
  </si>
  <si>
    <t>BBG0142S1102</t>
  </si>
  <si>
    <t>DAX - GXM3 - 16/06/23</t>
  </si>
  <si>
    <t>DE000C6LWLR5</t>
  </si>
  <si>
    <t>DJIA  MINI-DMM3-16/06/23</t>
  </si>
  <si>
    <t>BBG0183YHV15</t>
  </si>
  <si>
    <t>EURO STOXX 50 -VGM3 16/06/2023</t>
  </si>
  <si>
    <t>DE000C6EV128</t>
  </si>
  <si>
    <t>FTSE 100 - Z M3 - 16/06/23</t>
  </si>
  <si>
    <t>GB00K6ZJVX49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</si>
  <si>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</si>
  <si>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</si>
  <si>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</si>
  <si>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</si>
  <si>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</si>
  <si>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</si>
  <si>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</si>
  <si>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</si>
  <si>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</si>
  <si>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</si>
  <si>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-HIJ3 - 27/04/2023</t>
  </si>
  <si>
    <t>BBG01C65KK98</t>
  </si>
  <si>
    <t>MINI NASDAQ100-NQM3- 16/06/23</t>
  </si>
  <si>
    <t>BBG014X5NDN3</t>
  </si>
  <si>
    <t>RUSSELL2000 -RTYM3- 16/06/23</t>
  </si>
  <si>
    <t>BBG014X5NQY2</t>
  </si>
  <si>
    <t>S&amp;P500 E-MINI -ESM3-16/06/23</t>
  </si>
  <si>
    <t>BBG011BQCMW9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</si>
  <si>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</si>
  <si>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</si>
  <si>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</si>
  <si>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</si>
  <si>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</si>
  <si>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</si>
  <si>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</si>
  <si>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</si>
  <si>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</si>
  <si>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</si>
  <si>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</si>
  <si>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</si>
  <si>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</si>
  <si>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</si>
  <si>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</si>
  <si>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</si>
  <si>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</si>
  <si>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</si>
  <si>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</si>
  <si>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</si>
  <si>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</si>
  <si>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</si>
  <si>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</si>
  <si>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</si>
  <si>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</si>
  <si>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</si>
  <si>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</si>
  <si>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</si>
  <si>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</si>
  <si>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</si>
  <si>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</si>
  <si>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</si>
  <si>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</si>
  <si>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</si>
  <si>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</si>
  <si>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</si>
  <si>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</si>
  <si>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</si>
  <si>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</si>
  <si>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</si>
  <si>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</si>
  <si>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</si>
  <si>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</si>
  <si>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</si>
  <si>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</si>
  <si>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</si>
  <si>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</si>
  <si>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</si>
  <si>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</si>
  <si>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</si>
  <si>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</si>
  <si>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</si>
  <si>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</si>
  <si>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</si>
  <si>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</si>
  <si>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</si>
  <si>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</si>
  <si>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</si>
  <si>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</si>
  <si>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</si>
  <si>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</si>
  <si>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</si>
  <si>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</si>
  <si>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</si>
  <si>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</si>
  <si>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</si>
  <si>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</si>
  <si>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</si>
  <si>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</si>
  <si>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</si>
  <si>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איסתא- אופציה לא סחירה 05/01/24- איסתא</t>
  </si>
  <si>
    <t>108107411</t>
  </si>
  <si>
    <t>אופציה לא סחירה-הייקון מערכות 01/09/23- הייקון מערכות</t>
  </si>
  <si>
    <t>116994511</t>
  </si>
  <si>
    <t>08/03/22</t>
  </si>
  <si>
    <t>סה"כ מט"ח/מט"ח</t>
  </si>
  <si>
    <t>סה"כ כנגד חסכון עמיתים/מבוטחים</t>
  </si>
  <si>
    <t>לא</t>
  </si>
  <si>
    <t>1305</t>
  </si>
  <si>
    <t>AA+</t>
  </si>
  <si>
    <t>28/02/23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</si>
  <si>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</si>
  <si>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</si>
  <si>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</si>
  <si>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</si>
  <si>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</si>
  <si>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</si>
  <si>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</si>
  <si>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</si>
  <si>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</si>
  <si>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</si>
  <si>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</si>
  <si>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</si>
  <si>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</si>
  <si>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 6.7% 05/12/23- מזרחי טפחות</t>
  </si>
  <si>
    <t>96053</t>
  </si>
  <si>
    <t>פיקדון דולרי 5.2% 2/5/23- מזרחי טפחות</t>
  </si>
  <si>
    <t>96055</t>
  </si>
  <si>
    <t>פיקדון דולרי 5.5% 10/04/23- מזרחי טפחות</t>
  </si>
  <si>
    <t>96054</t>
  </si>
  <si>
    <t>פיקדון דולרי 5.5% 2/6/23- מזרחי טפחות</t>
  </si>
  <si>
    <t>96056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</si>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</sst>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2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0" t="s">
        <v>4</v>
      </c>
      <c r="C6" s="91"/>
      <c r="D6" s="92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138652.47204463772</v>
      </c>
      <c r="D11" s="76">
        <f>C11/$C$42</f>
        <v>5.157473155265873E-2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893207.26544796501</v>
      </c>
      <c r="D13" s="78">
        <f t="shared" ref="D13:D22" si="0">C13/$C$42</f>
        <v>0.33224741151050241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687672.9196971081</v>
      </c>
      <c r="D15" s="78">
        <f t="shared" si="0"/>
        <v>0.25579454665614121</v>
      </c>
    </row>
    <row r="16" spans="1:36">
      <c r="A16" s="10" t="s">
        <v>13</v>
      </c>
      <c r="B16" s="70" t="s">
        <v>19</v>
      </c>
      <c r="C16" s="77">
        <v>459393.46201340598</v>
      </c>
      <c r="D16" s="78">
        <f t="shared" si="0"/>
        <v>0.17088115437826593</v>
      </c>
    </row>
    <row r="17" spans="1:4">
      <c r="A17" s="10" t="s">
        <v>13</v>
      </c>
      <c r="B17" s="70" t="s">
        <v>195</v>
      </c>
      <c r="C17" s="77">
        <v>333283.621535404</v>
      </c>
      <c r="D17" s="78">
        <f t="shared" si="0"/>
        <v>0.12397192100586961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156.46574440000001</v>
      </c>
      <c r="D19" s="78">
        <f t="shared" si="0"/>
        <v>5.8200756507384648E-5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22700.058332713143</v>
      </c>
      <c r="D21" s="78">
        <f t="shared" si="0"/>
        <v>8.4437687801373184E-3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37061.662558605</v>
      </c>
      <c r="D26" s="78">
        <f t="shared" si="1"/>
        <v>1.3785872470704353E-2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6792.0970274007004</v>
      </c>
      <c r="D28" s="78">
        <f t="shared" si="1"/>
        <v>2.5264647337483234E-3</v>
      </c>
    </row>
    <row r="29" spans="1:4">
      <c r="A29" s="10" t="s">
        <v>13</v>
      </c>
      <c r="B29" s="70" t="s">
        <v>30</v>
      </c>
      <c r="C29" s="77">
        <v>8.6282741500000003E-3</v>
      </c>
      <c r="D29" s="78">
        <f t="shared" si="1"/>
        <v>3.2094698095662607E-9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62852.644279572</v>
      </c>
      <c r="D33" s="78">
        <f t="shared" si="1"/>
        <v>2.3379375847334877E-2</v>
      </c>
    </row>
    <row r="34" spans="1:4">
      <c r="A34" s="10" t="s">
        <v>13</v>
      </c>
      <c r="B34" s="69" t="s">
        <v>35</v>
      </c>
      <c r="C34" s="77">
        <v>19796.605619341499</v>
      </c>
      <c r="D34" s="78">
        <f t="shared" si="1"/>
        <v>7.363767882498996E-3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26810.624644148</v>
      </c>
      <c r="D37" s="78">
        <f t="shared" si="1"/>
        <v>9.9727812161608444E-3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2688379.9075729758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3.9321999999999999</v>
      </c>
    </row>
    <row r="48" spans="1:4">
      <c r="C48" t="s">
        <v>120</v>
      </c>
      <c r="D48">
        <v>2.4159000000000002</v>
      </c>
    </row>
    <row r="49" spans="3:4">
      <c r="C49" t="s">
        <v>200</v>
      </c>
      <c r="D49">
        <v>0.46050000000000002</v>
      </c>
    </row>
    <row r="50" spans="3:4">
      <c r="C50" t="s">
        <v>106</v>
      </c>
      <c r="D50">
        <v>3.6150000000000002</v>
      </c>
    </row>
    <row r="51" spans="3:4">
      <c r="C51" t="s">
        <v>113</v>
      </c>
      <c r="D51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J12+J31</f>
        <v>138652.47204463772</v>
      </c>
      <c r="K11" s="76">
        <f>J11/$J$11</f>
        <v>1</v>
      </c>
      <c r="L11" s="76">
        <f>J11/'סכום נכסי הקרן'!$C$42</f>
        <v>5.157473155265873E-2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138652.47204463772</v>
      </c>
      <c r="K12" s="80">
        <f t="shared" ref="K12:K35" si="0">J12/$J$11</f>
        <v>1</v>
      </c>
      <c r="L12" s="80">
        <f>J12/'סכום נכסי הקרן'!$C$42</f>
        <v>5.157473155265873E-2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104250.71789999973</v>
      </c>
      <c r="K13" s="80">
        <f t="shared" si="0"/>
        <v>0.75188502853694017</v>
      </c>
      <c r="L13" s="80">
        <f>J13/'סכום נכסי הקרן'!$C$42</f>
        <v>3.8778268505255835E-2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113221.269-8970.55110000027</f>
        <v>104250.71789999973</v>
      </c>
      <c r="K14" s="78">
        <f t="shared" si="0"/>
        <v>0.75188502853694017</v>
      </c>
      <c r="L14" s="78">
        <f>J14/'סכום נכסי הקרן'!$C$42</f>
        <v>3.8778268505255835E-2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34401.754144637998</v>
      </c>
      <c r="K15" s="80">
        <f t="shared" si="0"/>
        <v>0.24811497146305991</v>
      </c>
      <c r="L15" s="80">
        <f>J15/'סכום נכסי הקרן'!$C$42</f>
        <v>1.2796463047402895E-2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4428.0516389820004</v>
      </c>
      <c r="K16" s="78">
        <f t="shared" si="0"/>
        <v>3.1936333869016308E-2</v>
      </c>
      <c r="L16" s="78">
        <f>J16/'סכום נכסי הקרן'!$C$42</f>
        <v>1.6471078460705991E-3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28906.766099550001</v>
      </c>
      <c r="K17" s="78">
        <f t="shared" si="0"/>
        <v>0.20848359696207774</v>
      </c>
      <c r="L17" s="78">
        <f>J17/'סכום נכסי הקרן'!$C$42</f>
        <v>1.0752485546451857E-2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120</v>
      </c>
      <c r="H18" s="78">
        <v>0</v>
      </c>
      <c r="I18" s="78">
        <v>0</v>
      </c>
      <c r="J18" s="77">
        <v>724.07984984699999</v>
      </c>
      <c r="K18" s="78">
        <f t="shared" si="0"/>
        <v>5.2222642638054808E-3</v>
      </c>
      <c r="L18" s="78">
        <f>J18/'סכום נכסי הקרן'!$C$42</f>
        <v>2.6933687750281066E-4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200</v>
      </c>
      <c r="H19" s="78">
        <v>0</v>
      </c>
      <c r="I19" s="78">
        <v>0</v>
      </c>
      <c r="J19" s="77">
        <v>9.2298889949999996</v>
      </c>
      <c r="K19" s="78">
        <f t="shared" si="0"/>
        <v>6.6568513773259901E-5</v>
      </c>
      <c r="L19" s="78">
        <f>J19/'סכום נכסי הקרן'!$C$42</f>
        <v>3.4332532277153448E-6</v>
      </c>
    </row>
    <row r="20" spans="2:12">
      <c r="B20" t="s">
        <v>217</v>
      </c>
      <c r="C20" t="s">
        <v>218</v>
      </c>
      <c r="D20" t="s">
        <v>205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333.62666726399999</v>
      </c>
      <c r="K20" s="78">
        <f t="shared" si="0"/>
        <v>2.4062078543871353E-3</v>
      </c>
      <c r="L20" s="78">
        <f>J20/'סכום נכסי הקרן'!$C$42</f>
        <v>1.2409952414991547E-4</v>
      </c>
    </row>
    <row r="21" spans="2:12">
      <c r="B21" s="79" t="s">
        <v>219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220</v>
      </c>
      <c r="C22" t="s">
        <v>220</v>
      </c>
      <c r="D22" s="16"/>
      <c r="E22" t="s">
        <v>220</v>
      </c>
      <c r="G22" t="s">
        <v>220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220</v>
      </c>
      <c r="C24" t="s">
        <v>220</v>
      </c>
      <c r="D24" s="16"/>
      <c r="E24" t="s">
        <v>220</v>
      </c>
      <c r="G24" t="s">
        <v>220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222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220</v>
      </c>
      <c r="C26" t="s">
        <v>220</v>
      </c>
      <c r="D26" s="16"/>
      <c r="E26" t="s">
        <v>220</v>
      </c>
      <c r="G26" t="s">
        <v>220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223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220</v>
      </c>
      <c r="C28" t="s">
        <v>220</v>
      </c>
      <c r="D28" s="16"/>
      <c r="E28" t="s">
        <v>220</v>
      </c>
      <c r="G28" t="s">
        <v>220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224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220</v>
      </c>
      <c r="C30" t="s">
        <v>220</v>
      </c>
      <c r="D30" s="16"/>
      <c r="E30" t="s">
        <v>220</v>
      </c>
      <c r="G30" t="s">
        <v>220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226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220</v>
      </c>
      <c r="C33" t="s">
        <v>220</v>
      </c>
      <c r="D33" s="16"/>
      <c r="E33" t="s">
        <v>220</v>
      </c>
      <c r="G33" t="s">
        <v>220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220</v>
      </c>
      <c r="C35" t="s">
        <v>220</v>
      </c>
      <c r="D35" s="16"/>
      <c r="E35" t="s">
        <v>220</v>
      </c>
      <c r="G35" t="s">
        <v>220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2.77</v>
      </c>
      <c r="I11" s="7"/>
      <c r="J11" s="7"/>
      <c r="K11" s="76">
        <v>2.8500000000000001E-2</v>
      </c>
      <c r="L11" s="75">
        <v>858776879.40999997</v>
      </c>
      <c r="M11" s="7"/>
      <c r="N11" s="75">
        <v>0</v>
      </c>
      <c r="O11" s="75">
        <v>893207.26544796501</v>
      </c>
      <c r="P11" s="7"/>
      <c r="Q11" s="76">
        <v>1</v>
      </c>
      <c r="R11" s="76">
        <v>0.33110000000000001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2.75</v>
      </c>
      <c r="K12" s="80">
        <v>2.7799999999999998E-2</v>
      </c>
      <c r="L12" s="81">
        <v>852969879.40999997</v>
      </c>
      <c r="N12" s="81">
        <v>0</v>
      </c>
      <c r="O12" s="81">
        <v>873054.37954103795</v>
      </c>
      <c r="Q12" s="80">
        <v>0.97740000000000005</v>
      </c>
      <c r="R12" s="80">
        <v>0.32369999999999999</v>
      </c>
    </row>
    <row r="13" spans="2:53">
      <c r="B13" s="79" t="s">
        <v>228</v>
      </c>
      <c r="C13" s="16"/>
      <c r="D13" s="16"/>
      <c r="H13" s="81">
        <v>2.82</v>
      </c>
      <c r="K13" s="80">
        <v>7.1000000000000004E-3</v>
      </c>
      <c r="L13" s="81">
        <v>304288863.41000003</v>
      </c>
      <c r="N13" s="81">
        <v>0</v>
      </c>
      <c r="O13" s="81">
        <v>353001.07396803802</v>
      </c>
      <c r="Q13" s="80">
        <v>0.3952</v>
      </c>
      <c r="R13" s="80">
        <v>0.13089999999999999</v>
      </c>
    </row>
    <row r="14" spans="2:53">
      <c r="B14" s="79" t="s">
        <v>229</v>
      </c>
      <c r="C14" s="16"/>
      <c r="D14" s="16"/>
      <c r="H14" s="81">
        <v>2.82</v>
      </c>
      <c r="K14" s="80">
        <v>7.1000000000000004E-3</v>
      </c>
      <c r="L14" s="81">
        <v>304288863.41000003</v>
      </c>
      <c r="N14" s="81">
        <v>0</v>
      </c>
      <c r="O14" s="81">
        <v>353001.07396803802</v>
      </c>
      <c r="Q14" s="80">
        <v>0.3952</v>
      </c>
      <c r="R14" s="80">
        <v>0.13089999999999999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63005171.490000002</v>
      </c>
      <c r="M15" s="77">
        <v>143.41999999999999</v>
      </c>
      <c r="N15" s="77">
        <v>0</v>
      </c>
      <c r="O15" s="77">
        <v>90362.016950958001</v>
      </c>
      <c r="P15" s="78">
        <v>4.4999999999999997E-3</v>
      </c>
      <c r="Q15" s="78">
        <v>0.1012</v>
      </c>
      <c r="R15" s="78">
        <v>3.3500000000000002E-2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0.5</v>
      </c>
      <c r="I16" t="s">
        <v>102</v>
      </c>
      <c r="J16" s="78">
        <v>1.7500000000000002E-2</v>
      </c>
      <c r="K16" s="78">
        <v>3.8E-3</v>
      </c>
      <c r="L16" s="77">
        <v>59687437.920000002</v>
      </c>
      <c r="M16" s="77">
        <v>112.65</v>
      </c>
      <c r="N16" s="77">
        <v>0</v>
      </c>
      <c r="O16" s="77">
        <v>67237.898816879999</v>
      </c>
      <c r="P16" s="78">
        <v>3.8999999999999998E-3</v>
      </c>
      <c r="Q16" s="78">
        <v>7.5300000000000006E-2</v>
      </c>
      <c r="R16" s="78">
        <v>2.4899999999999999E-2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6.07</v>
      </c>
      <c r="I17" t="s">
        <v>102</v>
      </c>
      <c r="J17" s="78">
        <v>5.0000000000000001E-3</v>
      </c>
      <c r="K17" s="78">
        <v>9.4000000000000004E-3</v>
      </c>
      <c r="L17" s="77">
        <v>41449334</v>
      </c>
      <c r="M17" s="77">
        <v>106.67</v>
      </c>
      <c r="N17" s="77">
        <v>0</v>
      </c>
      <c r="O17" s="77">
        <v>44214.004577799999</v>
      </c>
      <c r="P17" s="78">
        <v>2.0999999999999999E-3</v>
      </c>
      <c r="Q17" s="78">
        <v>4.9500000000000002E-2</v>
      </c>
      <c r="R17" s="78">
        <v>1.6400000000000001E-2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3.33</v>
      </c>
      <c r="I18" t="s">
        <v>102</v>
      </c>
      <c r="J18" s="78">
        <v>1E-3</v>
      </c>
      <c r="K18" s="78">
        <v>1.01E-2</v>
      </c>
      <c r="L18" s="77">
        <v>34085000</v>
      </c>
      <c r="M18" s="77">
        <v>105.93</v>
      </c>
      <c r="N18" s="77">
        <v>0</v>
      </c>
      <c r="O18" s="77">
        <v>36106.2405</v>
      </c>
      <c r="P18" s="78">
        <v>2.0999999999999999E-3</v>
      </c>
      <c r="Q18" s="78">
        <v>4.0399999999999998E-2</v>
      </c>
      <c r="R18" s="78">
        <v>1.34E-2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66739440</v>
      </c>
      <c r="M19" s="77">
        <v>108.91</v>
      </c>
      <c r="N19" s="77">
        <v>0</v>
      </c>
      <c r="O19" s="77">
        <v>72685.924104000005</v>
      </c>
      <c r="P19" s="78">
        <v>3.0000000000000001E-3</v>
      </c>
      <c r="Q19" s="78">
        <v>8.14E-2</v>
      </c>
      <c r="R19" s="78">
        <v>2.69E-2</v>
      </c>
    </row>
    <row r="20" spans="2:18">
      <c r="B20" t="s">
        <v>246</v>
      </c>
      <c r="C20" t="s">
        <v>247</v>
      </c>
      <c r="D20" t="s">
        <v>100</v>
      </c>
      <c r="E20" t="s">
        <v>232</v>
      </c>
      <c r="G20" t="s">
        <v>248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8852353</v>
      </c>
      <c r="M20" s="77">
        <v>101.05</v>
      </c>
      <c r="N20" s="77">
        <v>0</v>
      </c>
      <c r="O20" s="77">
        <v>8945.3027065000006</v>
      </c>
      <c r="P20" s="78">
        <v>5.0000000000000001E-4</v>
      </c>
      <c r="Q20" s="78">
        <v>0.01</v>
      </c>
      <c r="R20" s="78">
        <v>3.3E-3</v>
      </c>
    </row>
    <row r="21" spans="2:18">
      <c r="B21" t="s">
        <v>249</v>
      </c>
      <c r="C21" t="s">
        <v>250</v>
      </c>
      <c r="D21" t="s">
        <v>100</v>
      </c>
      <c r="E21" t="s">
        <v>232</v>
      </c>
      <c r="G21" t="s">
        <v>251</v>
      </c>
      <c r="H21" s="77">
        <v>4.0999999999999996</v>
      </c>
      <c r="I21" t="s">
        <v>102</v>
      </c>
      <c r="J21" s="78">
        <v>7.4999999999999997E-3</v>
      </c>
      <c r="K21" s="78">
        <v>-1.3899999999999999E-2</v>
      </c>
      <c r="L21" s="77">
        <v>27298515</v>
      </c>
      <c r="M21" s="77">
        <v>109.89</v>
      </c>
      <c r="N21" s="77">
        <v>0</v>
      </c>
      <c r="O21" s="77">
        <v>29998.338133500001</v>
      </c>
      <c r="P21" s="78">
        <v>1.4E-3</v>
      </c>
      <c r="Q21" s="78">
        <v>3.3599999999999998E-2</v>
      </c>
      <c r="R21" s="78">
        <v>1.11E-2</v>
      </c>
    </row>
    <row r="22" spans="2:18">
      <c r="B22" t="s">
        <v>252</v>
      </c>
      <c r="C22" t="s">
        <v>253</v>
      </c>
      <c r="D22" t="s">
        <v>100</v>
      </c>
      <c r="E22" t="s">
        <v>232</v>
      </c>
      <c r="G22" t="s">
        <v>254</v>
      </c>
      <c r="H22" s="77">
        <v>19.809999999999999</v>
      </c>
      <c r="I22" t="s">
        <v>102</v>
      </c>
      <c r="J22" s="78">
        <v>0.01</v>
      </c>
      <c r="K22" s="78">
        <v>1.09E-2</v>
      </c>
      <c r="L22" s="77">
        <v>3171612</v>
      </c>
      <c r="M22" s="77">
        <v>108.82</v>
      </c>
      <c r="N22" s="77">
        <v>0</v>
      </c>
      <c r="O22" s="77">
        <v>3451.3481784000001</v>
      </c>
      <c r="P22" s="78">
        <v>2.0000000000000001E-4</v>
      </c>
      <c r="Q22" s="78">
        <v>3.8999999999999998E-3</v>
      </c>
      <c r="R22" s="78">
        <v>1.2999999999999999E-3</v>
      </c>
    </row>
    <row r="23" spans="2:18">
      <c r="B23" s="79" t="s">
        <v>255</v>
      </c>
      <c r="C23" s="16"/>
      <c r="D23" s="16"/>
      <c r="H23" s="81">
        <v>2.7</v>
      </c>
      <c r="K23" s="80">
        <v>4.19E-2</v>
      </c>
      <c r="L23" s="81">
        <v>548681016</v>
      </c>
      <c r="N23" s="81">
        <v>0</v>
      </c>
      <c r="O23" s="81">
        <v>520053.30557299999</v>
      </c>
      <c r="Q23" s="80">
        <v>0.58220000000000005</v>
      </c>
      <c r="R23" s="80">
        <v>0.1928</v>
      </c>
    </row>
    <row r="24" spans="2:18">
      <c r="B24" s="79" t="s">
        <v>256</v>
      </c>
      <c r="C24" s="16"/>
      <c r="D24" s="16"/>
      <c r="H24" s="81">
        <v>0.56000000000000005</v>
      </c>
      <c r="K24" s="80">
        <v>4.48E-2</v>
      </c>
      <c r="L24" s="81">
        <v>196972130</v>
      </c>
      <c r="N24" s="81">
        <v>0</v>
      </c>
      <c r="O24" s="81">
        <v>192150.96024859999</v>
      </c>
      <c r="Q24" s="80">
        <v>0.21510000000000001</v>
      </c>
      <c r="R24" s="80">
        <v>7.1199999999999999E-2</v>
      </c>
    </row>
    <row r="25" spans="2:18">
      <c r="B25" t="s">
        <v>257</v>
      </c>
      <c r="C25" t="s">
        <v>258</v>
      </c>
      <c r="D25" t="s">
        <v>100</v>
      </c>
      <c r="E25" t="s">
        <v>232</v>
      </c>
      <c r="G25" t="s">
        <v>259</v>
      </c>
      <c r="H25" s="77">
        <v>0.44</v>
      </c>
      <c r="I25" t="s">
        <v>102</v>
      </c>
      <c r="J25" s="78">
        <v>0</v>
      </c>
      <c r="K25" s="78">
        <v>4.4999999999999998E-2</v>
      </c>
      <c r="L25" s="77">
        <v>29092228</v>
      </c>
      <c r="M25" s="77">
        <v>98.1</v>
      </c>
      <c r="N25" s="77">
        <v>0</v>
      </c>
      <c r="O25" s="77">
        <v>28539.475667999999</v>
      </c>
      <c r="P25" s="78">
        <v>2.2000000000000001E-3</v>
      </c>
      <c r="Q25" s="78">
        <v>3.2000000000000001E-2</v>
      </c>
      <c r="R25" s="78">
        <v>1.06E-2</v>
      </c>
    </row>
    <row r="26" spans="2:18">
      <c r="B26" t="s">
        <v>260</v>
      </c>
      <c r="C26" t="s">
        <v>261</v>
      </c>
      <c r="D26" t="s">
        <v>100</v>
      </c>
      <c r="E26" t="s">
        <v>232</v>
      </c>
      <c r="G26" t="s">
        <v>259</v>
      </c>
      <c r="H26" s="77">
        <v>0.53</v>
      </c>
      <c r="I26" t="s">
        <v>102</v>
      </c>
      <c r="J26" s="78">
        <v>0</v>
      </c>
      <c r="K26" s="78">
        <v>4.5400000000000003E-2</v>
      </c>
      <c r="L26" s="77">
        <v>21663348</v>
      </c>
      <c r="M26" s="77">
        <v>97.67</v>
      </c>
      <c r="N26" s="77">
        <v>0</v>
      </c>
      <c r="O26" s="77">
        <v>21158.591991599998</v>
      </c>
      <c r="P26" s="78">
        <v>1.4E-3</v>
      </c>
      <c r="Q26" s="78">
        <v>2.3699999999999999E-2</v>
      </c>
      <c r="R26" s="78">
        <v>7.7999999999999996E-3</v>
      </c>
    </row>
    <row r="27" spans="2:18">
      <c r="B27" t="s">
        <v>262</v>
      </c>
      <c r="C27" t="s">
        <v>263</v>
      </c>
      <c r="D27" t="s">
        <v>100</v>
      </c>
      <c r="E27" t="s">
        <v>232</v>
      </c>
      <c r="G27" t="s">
        <v>264</v>
      </c>
      <c r="H27" s="77">
        <v>0.68</v>
      </c>
      <c r="I27" t="s">
        <v>102</v>
      </c>
      <c r="J27" s="78">
        <v>0</v>
      </c>
      <c r="K27" s="78">
        <v>4.5900000000000003E-2</v>
      </c>
      <c r="L27" s="77">
        <v>21340781</v>
      </c>
      <c r="M27" s="77">
        <v>96.97</v>
      </c>
      <c r="N27" s="77">
        <v>0</v>
      </c>
      <c r="O27" s="77">
        <v>20694.155335700001</v>
      </c>
      <c r="P27" s="78">
        <v>5.9999999999999995E-4</v>
      </c>
      <c r="Q27" s="78">
        <v>2.3199999999999998E-2</v>
      </c>
      <c r="R27" s="78">
        <v>7.7000000000000002E-3</v>
      </c>
    </row>
    <row r="28" spans="2:18">
      <c r="B28" t="s">
        <v>265</v>
      </c>
      <c r="C28" t="s">
        <v>266</v>
      </c>
      <c r="D28" t="s">
        <v>100</v>
      </c>
      <c r="E28" t="s">
        <v>232</v>
      </c>
      <c r="G28" t="s">
        <v>267</v>
      </c>
      <c r="H28" s="77">
        <v>0.01</v>
      </c>
      <c r="I28" t="s">
        <v>102</v>
      </c>
      <c r="J28" s="78">
        <v>0</v>
      </c>
      <c r="K28" s="78">
        <v>3.7199999999999997E-2</v>
      </c>
      <c r="L28" s="77">
        <v>5080000</v>
      </c>
      <c r="M28" s="77">
        <v>99.95</v>
      </c>
      <c r="N28" s="77">
        <v>0</v>
      </c>
      <c r="O28" s="77">
        <v>5077.46</v>
      </c>
      <c r="P28" s="78">
        <v>2.9999999999999997E-4</v>
      </c>
      <c r="Q28" s="78">
        <v>5.7000000000000002E-3</v>
      </c>
      <c r="R28" s="78">
        <v>1.9E-3</v>
      </c>
    </row>
    <row r="29" spans="2:18">
      <c r="B29" t="s">
        <v>268</v>
      </c>
      <c r="C29" t="s">
        <v>269</v>
      </c>
      <c r="D29" t="s">
        <v>100</v>
      </c>
      <c r="E29" t="s">
        <v>232</v>
      </c>
      <c r="G29" t="s">
        <v>264</v>
      </c>
      <c r="H29" s="77">
        <v>0.86</v>
      </c>
      <c r="I29" t="s">
        <v>102</v>
      </c>
      <c r="J29" s="78">
        <v>0</v>
      </c>
      <c r="K29" s="78">
        <v>4.5600000000000002E-2</v>
      </c>
      <c r="L29" s="77">
        <v>18914161</v>
      </c>
      <c r="M29" s="77">
        <v>96.25</v>
      </c>
      <c r="N29" s="77">
        <v>0</v>
      </c>
      <c r="O29" s="77">
        <v>18204.879962499999</v>
      </c>
      <c r="P29" s="78">
        <v>5.9999999999999995E-4</v>
      </c>
      <c r="Q29" s="78">
        <v>2.0400000000000001E-2</v>
      </c>
      <c r="R29" s="78">
        <v>6.7000000000000002E-3</v>
      </c>
    </row>
    <row r="30" spans="2:18">
      <c r="B30" t="s">
        <v>270</v>
      </c>
      <c r="C30" t="s">
        <v>271</v>
      </c>
      <c r="D30" t="s">
        <v>100</v>
      </c>
      <c r="E30" t="s">
        <v>232</v>
      </c>
      <c r="G30" t="s">
        <v>248</v>
      </c>
      <c r="H30" s="77">
        <v>0.19</v>
      </c>
      <c r="I30" t="s">
        <v>102</v>
      </c>
      <c r="J30" s="78">
        <v>0</v>
      </c>
      <c r="K30" s="78">
        <v>4.2900000000000001E-2</v>
      </c>
      <c r="L30" s="77">
        <v>124000</v>
      </c>
      <c r="M30" s="77">
        <v>99.22</v>
      </c>
      <c r="N30" s="77">
        <v>0</v>
      </c>
      <c r="O30" s="77">
        <v>123.03279999999999</v>
      </c>
      <c r="P30" s="78">
        <v>0</v>
      </c>
      <c r="Q30" s="78">
        <v>1E-4</v>
      </c>
      <c r="R30" s="78">
        <v>0</v>
      </c>
    </row>
    <row r="31" spans="2:18">
      <c r="B31" t="s">
        <v>272</v>
      </c>
      <c r="C31" t="s">
        <v>273</v>
      </c>
      <c r="D31" t="s">
        <v>100</v>
      </c>
      <c r="E31" t="s">
        <v>232</v>
      </c>
      <c r="G31" t="s">
        <v>274</v>
      </c>
      <c r="H31" s="77">
        <v>0.26</v>
      </c>
      <c r="I31" t="s">
        <v>102</v>
      </c>
      <c r="J31" s="78">
        <v>0</v>
      </c>
      <c r="K31" s="78">
        <v>4.3799999999999999E-2</v>
      </c>
      <c r="L31" s="77">
        <v>15990823</v>
      </c>
      <c r="M31" s="77">
        <v>98.88</v>
      </c>
      <c r="N31" s="77">
        <v>0</v>
      </c>
      <c r="O31" s="77">
        <v>15811.725782400001</v>
      </c>
      <c r="P31" s="78">
        <v>1.1999999999999999E-3</v>
      </c>
      <c r="Q31" s="78">
        <v>1.77E-2</v>
      </c>
      <c r="R31" s="78">
        <v>5.8999999999999999E-3</v>
      </c>
    </row>
    <row r="32" spans="2:18">
      <c r="B32" t="s">
        <v>275</v>
      </c>
      <c r="C32" t="s">
        <v>276</v>
      </c>
      <c r="D32" t="s">
        <v>100</v>
      </c>
      <c r="E32" t="s">
        <v>232</v>
      </c>
      <c r="G32" t="s">
        <v>277</v>
      </c>
      <c r="H32" s="77">
        <v>0.61</v>
      </c>
      <c r="I32" t="s">
        <v>102</v>
      </c>
      <c r="J32" s="78">
        <v>0</v>
      </c>
      <c r="K32" s="78">
        <v>4.5900000000000003E-2</v>
      </c>
      <c r="L32" s="77">
        <v>17048994</v>
      </c>
      <c r="M32" s="77">
        <v>97.31</v>
      </c>
      <c r="N32" s="77">
        <v>0</v>
      </c>
      <c r="O32" s="77">
        <v>16590.376061399998</v>
      </c>
      <c r="P32" s="78">
        <v>8.0000000000000004E-4</v>
      </c>
      <c r="Q32" s="78">
        <v>1.8599999999999998E-2</v>
      </c>
      <c r="R32" s="78">
        <v>6.1999999999999998E-3</v>
      </c>
    </row>
    <row r="33" spans="2:18">
      <c r="B33" t="s">
        <v>278</v>
      </c>
      <c r="C33" t="s">
        <v>279</v>
      </c>
      <c r="D33" t="s">
        <v>100</v>
      </c>
      <c r="E33" t="s">
        <v>232</v>
      </c>
      <c r="G33" t="s">
        <v>264</v>
      </c>
      <c r="H33" s="77">
        <v>0.76</v>
      </c>
      <c r="I33" t="s">
        <v>102</v>
      </c>
      <c r="J33" s="78">
        <v>0</v>
      </c>
      <c r="K33" s="78">
        <v>4.5600000000000002E-2</v>
      </c>
      <c r="L33" s="77">
        <v>24802795</v>
      </c>
      <c r="M33" s="77">
        <v>96.66</v>
      </c>
      <c r="N33" s="77">
        <v>0</v>
      </c>
      <c r="O33" s="77">
        <v>23974.381646999998</v>
      </c>
      <c r="P33" s="78">
        <v>6.9999999999999999E-4</v>
      </c>
      <c r="Q33" s="78">
        <v>2.6800000000000001E-2</v>
      </c>
      <c r="R33" s="78">
        <v>8.8999999999999999E-3</v>
      </c>
    </row>
    <row r="34" spans="2:18">
      <c r="B34" t="s">
        <v>280</v>
      </c>
      <c r="C34" t="s">
        <v>281</v>
      </c>
      <c r="D34" t="s">
        <v>100</v>
      </c>
      <c r="E34" t="s">
        <v>232</v>
      </c>
      <c r="G34" t="s">
        <v>282</v>
      </c>
      <c r="H34" s="77">
        <v>0.93</v>
      </c>
      <c r="I34" t="s">
        <v>102</v>
      </c>
      <c r="J34" s="78">
        <v>0</v>
      </c>
      <c r="K34" s="78">
        <v>4.5499999999999999E-2</v>
      </c>
      <c r="L34" s="77">
        <v>16000000</v>
      </c>
      <c r="M34" s="77">
        <v>95.93</v>
      </c>
      <c r="N34" s="77">
        <v>0</v>
      </c>
      <c r="O34" s="77">
        <v>15348.8</v>
      </c>
      <c r="P34" s="78">
        <v>5.0000000000000001E-4</v>
      </c>
      <c r="Q34" s="78">
        <v>1.72E-2</v>
      </c>
      <c r="R34" s="78">
        <v>5.7000000000000002E-3</v>
      </c>
    </row>
    <row r="35" spans="2:18">
      <c r="B35" t="s">
        <v>283</v>
      </c>
      <c r="C35" t="s">
        <v>284</v>
      </c>
      <c r="D35" t="s">
        <v>100</v>
      </c>
      <c r="E35" t="s">
        <v>232</v>
      </c>
      <c r="G35" t="s">
        <v>267</v>
      </c>
      <c r="H35" s="77">
        <v>0.09</v>
      </c>
      <c r="I35" t="s">
        <v>102</v>
      </c>
      <c r="J35" s="78">
        <v>0</v>
      </c>
      <c r="K35" s="78">
        <v>4.07E-2</v>
      </c>
      <c r="L35" s="77">
        <v>9640000</v>
      </c>
      <c r="M35" s="77">
        <v>99.64</v>
      </c>
      <c r="N35" s="77">
        <v>0</v>
      </c>
      <c r="O35" s="77">
        <v>9605.2960000000003</v>
      </c>
      <c r="P35" s="78">
        <v>4.0000000000000002E-4</v>
      </c>
      <c r="Q35" s="78">
        <v>1.0800000000000001E-2</v>
      </c>
      <c r="R35" s="78">
        <v>3.5999999999999999E-3</v>
      </c>
    </row>
    <row r="36" spans="2:18">
      <c r="B36" t="s">
        <v>285</v>
      </c>
      <c r="C36" t="s">
        <v>286</v>
      </c>
      <c r="D36" t="s">
        <v>100</v>
      </c>
      <c r="E36" t="s">
        <v>232</v>
      </c>
      <c r="G36" t="s">
        <v>287</v>
      </c>
      <c r="H36" s="77">
        <v>0.34</v>
      </c>
      <c r="I36" t="s">
        <v>102</v>
      </c>
      <c r="J36" s="78">
        <v>0</v>
      </c>
      <c r="K36" s="78">
        <v>4.4200000000000003E-2</v>
      </c>
      <c r="L36" s="77">
        <v>17275000</v>
      </c>
      <c r="M36" s="77">
        <v>98.54</v>
      </c>
      <c r="N36" s="77">
        <v>0</v>
      </c>
      <c r="O36" s="77">
        <v>17022.785</v>
      </c>
      <c r="P36" s="78">
        <v>1.4E-3</v>
      </c>
      <c r="Q36" s="78">
        <v>1.9099999999999999E-2</v>
      </c>
      <c r="R36" s="78">
        <v>6.3E-3</v>
      </c>
    </row>
    <row r="37" spans="2:18">
      <c r="B37" s="79" t="s">
        <v>288</v>
      </c>
      <c r="C37" s="16"/>
      <c r="D37" s="16"/>
      <c r="H37" s="81">
        <v>3.96</v>
      </c>
      <c r="K37" s="80">
        <v>4.0300000000000002E-2</v>
      </c>
      <c r="L37" s="81">
        <v>350943699</v>
      </c>
      <c r="N37" s="81">
        <v>0</v>
      </c>
      <c r="O37" s="81">
        <v>327139.1478106</v>
      </c>
      <c r="Q37" s="80">
        <v>0.36630000000000001</v>
      </c>
      <c r="R37" s="80">
        <v>0.12130000000000001</v>
      </c>
    </row>
    <row r="38" spans="2:18">
      <c r="B38" t="s">
        <v>289</v>
      </c>
      <c r="C38" t="s">
        <v>290</v>
      </c>
      <c r="D38" t="s">
        <v>100</v>
      </c>
      <c r="E38" t="s">
        <v>232</v>
      </c>
      <c r="G38" t="s">
        <v>291</v>
      </c>
      <c r="H38" s="77">
        <v>2.9</v>
      </c>
      <c r="I38" t="s">
        <v>102</v>
      </c>
      <c r="J38" s="78">
        <v>5.0000000000000001E-3</v>
      </c>
      <c r="K38" s="78">
        <v>3.95E-2</v>
      </c>
      <c r="L38" s="77">
        <v>13274000</v>
      </c>
      <c r="M38" s="77">
        <v>90.72</v>
      </c>
      <c r="N38" s="77">
        <v>0</v>
      </c>
      <c r="O38" s="77">
        <v>12042.1728</v>
      </c>
      <c r="P38" s="78">
        <v>8.0000000000000004E-4</v>
      </c>
      <c r="Q38" s="78">
        <v>1.35E-2</v>
      </c>
      <c r="R38" s="78">
        <v>4.4999999999999997E-3</v>
      </c>
    </row>
    <row r="39" spans="2:18">
      <c r="B39" t="s">
        <v>292</v>
      </c>
      <c r="C39" t="s">
        <v>293</v>
      </c>
      <c r="D39" t="s">
        <v>100</v>
      </c>
      <c r="E39" t="s">
        <v>232</v>
      </c>
      <c r="G39" t="s">
        <v>294</v>
      </c>
      <c r="H39" s="77">
        <v>1.58</v>
      </c>
      <c r="I39" t="s">
        <v>102</v>
      </c>
      <c r="J39" s="78">
        <v>4.0000000000000001E-3</v>
      </c>
      <c r="K39" s="78">
        <v>4.2299999999999997E-2</v>
      </c>
      <c r="L39" s="77">
        <v>32755100</v>
      </c>
      <c r="M39" s="77">
        <v>94.4</v>
      </c>
      <c r="N39" s="77">
        <v>0</v>
      </c>
      <c r="O39" s="77">
        <v>30920.814399999999</v>
      </c>
      <c r="P39" s="78">
        <v>1.9E-3</v>
      </c>
      <c r="Q39" s="78">
        <v>3.4599999999999999E-2</v>
      </c>
      <c r="R39" s="78">
        <v>1.15E-2</v>
      </c>
    </row>
    <row r="40" spans="2:18">
      <c r="B40" t="s">
        <v>295</v>
      </c>
      <c r="C40" t="s">
        <v>296</v>
      </c>
      <c r="D40" t="s">
        <v>100</v>
      </c>
      <c r="E40" t="s">
        <v>232</v>
      </c>
      <c r="G40" t="s">
        <v>297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49897075</v>
      </c>
      <c r="M40" s="77">
        <v>93.4</v>
      </c>
      <c r="N40" s="77">
        <v>0</v>
      </c>
      <c r="O40" s="77">
        <v>46603.868049999997</v>
      </c>
      <c r="P40" s="78">
        <v>2.3999999999999998E-3</v>
      </c>
      <c r="Q40" s="78">
        <v>5.2200000000000003E-2</v>
      </c>
      <c r="R40" s="78">
        <v>1.7299999999999999E-2</v>
      </c>
    </row>
    <row r="41" spans="2:18">
      <c r="B41" t="s">
        <v>298</v>
      </c>
      <c r="C41" t="s">
        <v>299</v>
      </c>
      <c r="D41" t="s">
        <v>100</v>
      </c>
      <c r="E41" t="s">
        <v>232</v>
      </c>
      <c r="G41" t="s">
        <v>300</v>
      </c>
      <c r="H41" s="77">
        <v>6.77</v>
      </c>
      <c r="I41" t="s">
        <v>102</v>
      </c>
      <c r="J41" s="78">
        <v>0.01</v>
      </c>
      <c r="K41" s="78">
        <v>3.7499999999999999E-2</v>
      </c>
      <c r="L41" s="77">
        <v>31194379</v>
      </c>
      <c r="M41" s="77">
        <v>83.41</v>
      </c>
      <c r="N41" s="77">
        <v>0</v>
      </c>
      <c r="O41" s="77">
        <v>26019.231523900002</v>
      </c>
      <c r="P41" s="78">
        <v>1.1999999999999999E-3</v>
      </c>
      <c r="Q41" s="78">
        <v>2.9100000000000001E-2</v>
      </c>
      <c r="R41" s="78">
        <v>9.5999999999999992E-3</v>
      </c>
    </row>
    <row r="42" spans="2:18">
      <c r="B42" t="s">
        <v>301</v>
      </c>
      <c r="C42" t="s">
        <v>302</v>
      </c>
      <c r="D42" t="s">
        <v>100</v>
      </c>
      <c r="E42" t="s">
        <v>232</v>
      </c>
      <c r="G42" t="s">
        <v>251</v>
      </c>
      <c r="H42" s="77">
        <v>16.059999999999999</v>
      </c>
      <c r="I42" t="s">
        <v>102</v>
      </c>
      <c r="J42" s="78">
        <v>3.7499999999999999E-2</v>
      </c>
      <c r="K42" s="78">
        <v>4.0300000000000002E-2</v>
      </c>
      <c r="L42" s="77">
        <v>14602590</v>
      </c>
      <c r="M42" s="77">
        <v>95.77</v>
      </c>
      <c r="N42" s="77">
        <v>0</v>
      </c>
      <c r="O42" s="77">
        <v>13984.900443</v>
      </c>
      <c r="P42" s="78">
        <v>5.9999999999999995E-4</v>
      </c>
      <c r="Q42" s="78">
        <v>1.5699999999999999E-2</v>
      </c>
      <c r="R42" s="78">
        <v>5.1999999999999998E-3</v>
      </c>
    </row>
    <row r="43" spans="2:18">
      <c r="B43" t="s">
        <v>303</v>
      </c>
      <c r="C43" t="s">
        <v>304</v>
      </c>
      <c r="D43" t="s">
        <v>100</v>
      </c>
      <c r="E43" t="s">
        <v>232</v>
      </c>
      <c r="G43" t="s">
        <v>305</v>
      </c>
      <c r="H43" s="77">
        <v>12.4</v>
      </c>
      <c r="I43" t="s">
        <v>102</v>
      </c>
      <c r="J43" s="78">
        <v>1.4999999999999999E-2</v>
      </c>
      <c r="K43" s="78">
        <v>3.9100000000000003E-2</v>
      </c>
      <c r="L43" s="77">
        <v>18215385</v>
      </c>
      <c r="M43" s="77">
        <v>75.400000000000006</v>
      </c>
      <c r="N43" s="77">
        <v>0</v>
      </c>
      <c r="O43" s="77">
        <v>13734.40029</v>
      </c>
      <c r="P43" s="78">
        <v>1E-3</v>
      </c>
      <c r="Q43" s="78">
        <v>1.54E-2</v>
      </c>
      <c r="R43" s="78">
        <v>5.1000000000000004E-3</v>
      </c>
    </row>
    <row r="44" spans="2:18">
      <c r="B44" t="s">
        <v>306</v>
      </c>
      <c r="C44" t="s">
        <v>307</v>
      </c>
      <c r="D44" t="s">
        <v>100</v>
      </c>
      <c r="E44" t="s">
        <v>232</v>
      </c>
      <c r="G44" t="s">
        <v>308</v>
      </c>
      <c r="H44" s="77">
        <v>5.17</v>
      </c>
      <c r="I44" t="s">
        <v>102</v>
      </c>
      <c r="J44" s="78">
        <v>2.2499999999999999E-2</v>
      </c>
      <c r="K44" s="78">
        <v>3.7400000000000003E-2</v>
      </c>
      <c r="L44" s="77">
        <v>59650413</v>
      </c>
      <c r="M44" s="77">
        <v>93.8</v>
      </c>
      <c r="N44" s="77">
        <v>0</v>
      </c>
      <c r="O44" s="77">
        <v>55952.087394000002</v>
      </c>
      <c r="P44" s="78">
        <v>2.5000000000000001E-3</v>
      </c>
      <c r="Q44" s="78">
        <v>6.2600000000000003E-2</v>
      </c>
      <c r="R44" s="78">
        <v>2.07E-2</v>
      </c>
    </row>
    <row r="45" spans="2:18">
      <c r="B45" t="s">
        <v>309</v>
      </c>
      <c r="C45" t="s">
        <v>310</v>
      </c>
      <c r="D45" t="s">
        <v>100</v>
      </c>
      <c r="E45" t="s">
        <v>232</v>
      </c>
      <c r="G45" t="s">
        <v>311</v>
      </c>
      <c r="H45" s="77">
        <v>18.97</v>
      </c>
      <c r="I45" t="s">
        <v>102</v>
      </c>
      <c r="J45" s="78">
        <v>2.8000000000000001E-2</v>
      </c>
      <c r="K45" s="78">
        <v>4.0899999999999999E-2</v>
      </c>
      <c r="L45" s="77">
        <v>3381621</v>
      </c>
      <c r="M45" s="77">
        <v>79</v>
      </c>
      <c r="N45" s="77">
        <v>0</v>
      </c>
      <c r="O45" s="77">
        <v>2671.4805900000001</v>
      </c>
      <c r="P45" s="78">
        <v>5.9999999999999995E-4</v>
      </c>
      <c r="Q45" s="78">
        <v>3.0000000000000001E-3</v>
      </c>
      <c r="R45" s="78">
        <v>1E-3</v>
      </c>
    </row>
    <row r="46" spans="2:18">
      <c r="B46" t="s">
        <v>312</v>
      </c>
      <c r="C46" t="s">
        <v>313</v>
      </c>
      <c r="D46" t="s">
        <v>100</v>
      </c>
      <c r="E46" t="s">
        <v>232</v>
      </c>
      <c r="G46" t="s">
        <v>314</v>
      </c>
      <c r="H46" s="77">
        <v>1</v>
      </c>
      <c r="I46" t="s">
        <v>102</v>
      </c>
      <c r="J46" s="78">
        <v>3.7499999999999999E-2</v>
      </c>
      <c r="K46" s="78">
        <v>4.2599999999999999E-2</v>
      </c>
      <c r="L46" s="77">
        <v>29653179</v>
      </c>
      <c r="M46" s="77">
        <v>99.5</v>
      </c>
      <c r="N46" s="77">
        <v>0</v>
      </c>
      <c r="O46" s="77">
        <v>29504.913105</v>
      </c>
      <c r="P46" s="78">
        <v>1.4E-3</v>
      </c>
      <c r="Q46" s="78">
        <v>3.3000000000000002E-2</v>
      </c>
      <c r="R46" s="78">
        <v>1.09E-2</v>
      </c>
    </row>
    <row r="47" spans="2:18">
      <c r="B47" t="s">
        <v>315</v>
      </c>
      <c r="C47" t="s">
        <v>316</v>
      </c>
      <c r="D47" t="s">
        <v>100</v>
      </c>
      <c r="E47" t="s">
        <v>232</v>
      </c>
      <c r="G47" t="s">
        <v>317</v>
      </c>
      <c r="H47" s="77">
        <v>2.37</v>
      </c>
      <c r="I47" t="s">
        <v>102</v>
      </c>
      <c r="J47" s="78">
        <v>1.7500000000000002E-2</v>
      </c>
      <c r="K47" s="78">
        <v>0.04</v>
      </c>
      <c r="L47" s="77">
        <v>14917834</v>
      </c>
      <c r="M47" s="77">
        <v>95.89</v>
      </c>
      <c r="N47" s="77">
        <v>0</v>
      </c>
      <c r="O47" s="77">
        <v>14304.7110226</v>
      </c>
      <c r="P47" s="78">
        <v>6.9999999999999999E-4</v>
      </c>
      <c r="Q47" s="78">
        <v>1.6E-2</v>
      </c>
      <c r="R47" s="78">
        <v>5.3E-3</v>
      </c>
    </row>
    <row r="48" spans="2:18">
      <c r="B48" t="s">
        <v>318</v>
      </c>
      <c r="C48" t="s">
        <v>319</v>
      </c>
      <c r="D48" t="s">
        <v>100</v>
      </c>
      <c r="E48" t="s">
        <v>232</v>
      </c>
      <c r="G48" t="s">
        <v>320</v>
      </c>
      <c r="H48" s="77">
        <v>2.0699999999999998</v>
      </c>
      <c r="I48" t="s">
        <v>102</v>
      </c>
      <c r="J48" s="78">
        <v>5.0000000000000001E-3</v>
      </c>
      <c r="K48" s="78">
        <v>4.07E-2</v>
      </c>
      <c r="L48" s="77">
        <v>17723105</v>
      </c>
      <c r="M48" s="77">
        <v>93.45</v>
      </c>
      <c r="N48" s="77">
        <v>0</v>
      </c>
      <c r="O48" s="77">
        <v>16562.241622500002</v>
      </c>
      <c r="P48" s="78">
        <v>8.0000000000000004E-4</v>
      </c>
      <c r="Q48" s="78">
        <v>1.8499999999999999E-2</v>
      </c>
      <c r="R48" s="78">
        <v>6.1000000000000004E-3</v>
      </c>
    </row>
    <row r="49" spans="2:18">
      <c r="B49" t="s">
        <v>321</v>
      </c>
      <c r="C49" t="s">
        <v>322</v>
      </c>
      <c r="D49" t="s">
        <v>100</v>
      </c>
      <c r="E49" t="s">
        <v>232</v>
      </c>
      <c r="G49" t="s">
        <v>294</v>
      </c>
      <c r="H49" s="77">
        <v>0.33</v>
      </c>
      <c r="I49" t="s">
        <v>102</v>
      </c>
      <c r="J49" s="78">
        <v>1.5E-3</v>
      </c>
      <c r="K49" s="78">
        <v>4.3999999999999997E-2</v>
      </c>
      <c r="L49" s="77">
        <v>65679018</v>
      </c>
      <c r="M49" s="77">
        <v>98.72</v>
      </c>
      <c r="N49" s="77">
        <v>0</v>
      </c>
      <c r="O49" s="77">
        <v>64838.326569600002</v>
      </c>
      <c r="P49" s="78">
        <v>4.1999999999999997E-3</v>
      </c>
      <c r="Q49" s="78">
        <v>7.2599999999999998E-2</v>
      </c>
      <c r="R49" s="78">
        <v>2.4E-2</v>
      </c>
    </row>
    <row r="50" spans="2:18">
      <c r="B50" s="79" t="s">
        <v>323</v>
      </c>
      <c r="C50" s="16"/>
      <c r="D50" s="16"/>
      <c r="H50" s="81">
        <v>3.17</v>
      </c>
      <c r="K50" s="80">
        <v>8.0000000000000004E-4</v>
      </c>
      <c r="L50" s="81">
        <v>765187</v>
      </c>
      <c r="N50" s="81">
        <v>0</v>
      </c>
      <c r="O50" s="81">
        <v>763.19751380000002</v>
      </c>
      <c r="Q50" s="80">
        <v>8.9999999999999998E-4</v>
      </c>
      <c r="R50" s="80">
        <v>2.9999999999999997E-4</v>
      </c>
    </row>
    <row r="51" spans="2:18">
      <c r="B51" t="s">
        <v>324</v>
      </c>
      <c r="C51" t="s">
        <v>325</v>
      </c>
      <c r="D51" t="s">
        <v>100</v>
      </c>
      <c r="E51" t="s">
        <v>232</v>
      </c>
      <c r="G51" t="s">
        <v>326</v>
      </c>
      <c r="H51" s="77">
        <v>3.17</v>
      </c>
      <c r="I51" t="s">
        <v>102</v>
      </c>
      <c r="J51" s="78">
        <v>0</v>
      </c>
      <c r="K51" s="78">
        <v>8.0000000000000004E-4</v>
      </c>
      <c r="L51" s="77">
        <v>765187</v>
      </c>
      <c r="M51" s="77">
        <v>99.74</v>
      </c>
      <c r="N51" s="77">
        <v>0</v>
      </c>
      <c r="O51" s="77">
        <v>763.19751380000002</v>
      </c>
      <c r="P51" s="78">
        <v>0</v>
      </c>
      <c r="Q51" s="78">
        <v>8.9999999999999998E-4</v>
      </c>
      <c r="R51" s="78">
        <v>2.9999999999999997E-4</v>
      </c>
    </row>
    <row r="52" spans="2:18">
      <c r="B52" s="79" t="s">
        <v>327</v>
      </c>
      <c r="C52" s="16"/>
      <c r="D52" s="16"/>
      <c r="H52" s="81">
        <v>0</v>
      </c>
      <c r="K52" s="80">
        <v>0</v>
      </c>
      <c r="L52" s="81">
        <v>0</v>
      </c>
      <c r="N52" s="81">
        <v>0</v>
      </c>
      <c r="O52" s="81">
        <v>0</v>
      </c>
      <c r="Q52" s="80">
        <v>0</v>
      </c>
      <c r="R52" s="80">
        <v>0</v>
      </c>
    </row>
    <row r="53" spans="2:18">
      <c r="B53" t="s">
        <v>220</v>
      </c>
      <c r="C53" t="s">
        <v>220</v>
      </c>
      <c r="D53" s="16"/>
      <c r="E53" t="s">
        <v>220</v>
      </c>
      <c r="H53" s="77">
        <v>0</v>
      </c>
      <c r="I53" t="s">
        <v>220</v>
      </c>
      <c r="J53" s="78">
        <v>0</v>
      </c>
      <c r="K53" s="78">
        <v>0</v>
      </c>
      <c r="L53" s="77">
        <v>0</v>
      </c>
      <c r="M53" s="77">
        <v>0</v>
      </c>
      <c r="O53" s="77">
        <v>0</v>
      </c>
      <c r="P53" s="78">
        <v>0</v>
      </c>
      <c r="Q53" s="78">
        <v>0</v>
      </c>
      <c r="R53" s="78">
        <v>0</v>
      </c>
    </row>
    <row r="54" spans="2:18">
      <c r="B54" s="79" t="s">
        <v>225</v>
      </c>
      <c r="C54" s="16"/>
      <c r="D54" s="16"/>
      <c r="H54" s="81">
        <v>3.67</v>
      </c>
      <c r="K54" s="80">
        <v>5.8599999999999999E-2</v>
      </c>
      <c r="L54" s="81">
        <v>5807000</v>
      </c>
      <c r="N54" s="81">
        <v>0</v>
      </c>
      <c r="O54" s="81">
        <v>20152.885906927</v>
      </c>
      <c r="Q54" s="80">
        <v>2.2599999999999999E-2</v>
      </c>
      <c r="R54" s="80">
        <v>7.4999999999999997E-3</v>
      </c>
    </row>
    <row r="55" spans="2:18">
      <c r="B55" s="79" t="s">
        <v>328</v>
      </c>
      <c r="C55" s="16"/>
      <c r="D55" s="16"/>
      <c r="H55" s="81">
        <v>2.1800000000000002</v>
      </c>
      <c r="K55" s="80">
        <v>7.7399999999999997E-2</v>
      </c>
      <c r="L55" s="81">
        <v>2330000</v>
      </c>
      <c r="N55" s="81">
        <v>0</v>
      </c>
      <c r="O55" s="81">
        <v>8425.0843746294995</v>
      </c>
      <c r="Q55" s="80">
        <v>9.4000000000000004E-3</v>
      </c>
      <c r="R55" s="80">
        <v>3.0999999999999999E-3</v>
      </c>
    </row>
    <row r="56" spans="2:18">
      <c r="B56" t="s">
        <v>329</v>
      </c>
      <c r="C56" t="s">
        <v>330</v>
      </c>
      <c r="D56" t="s">
        <v>100</v>
      </c>
      <c r="E56" t="s">
        <v>331</v>
      </c>
      <c r="F56" t="s">
        <v>150</v>
      </c>
      <c r="H56" s="77">
        <v>0.84</v>
      </c>
      <c r="I56" t="s">
        <v>102</v>
      </c>
      <c r="J56" s="78">
        <v>2.8799999999999999E-2</v>
      </c>
      <c r="K56" s="78">
        <v>9.1600000000000001E-2</v>
      </c>
      <c r="L56" s="77">
        <v>1550000</v>
      </c>
      <c r="M56" s="77">
        <v>374.66</v>
      </c>
      <c r="N56" s="77">
        <v>0</v>
      </c>
      <c r="O56" s="77">
        <v>5807.23</v>
      </c>
      <c r="P56" s="78">
        <v>4.0000000000000002E-4</v>
      </c>
      <c r="Q56" s="78">
        <v>6.4999999999999997E-3</v>
      </c>
      <c r="R56" s="78">
        <v>2.2000000000000001E-3</v>
      </c>
    </row>
    <row r="57" spans="2:18">
      <c r="B57" t="s">
        <v>332</v>
      </c>
      <c r="C57" t="s">
        <v>333</v>
      </c>
      <c r="D57" t="s">
        <v>100</v>
      </c>
      <c r="E57" t="s">
        <v>331</v>
      </c>
      <c r="F57" t="s">
        <v>150</v>
      </c>
      <c r="H57" s="77">
        <v>6.54</v>
      </c>
      <c r="I57" t="s">
        <v>102</v>
      </c>
      <c r="J57" s="78">
        <v>2.75E-2</v>
      </c>
      <c r="K57" s="78">
        <v>4.5600000000000002E-2</v>
      </c>
      <c r="L57" s="77">
        <v>150000</v>
      </c>
      <c r="M57" s="77">
        <v>323.17</v>
      </c>
      <c r="N57" s="77">
        <v>0</v>
      </c>
      <c r="O57" s="77">
        <v>484.755</v>
      </c>
      <c r="P57" s="78">
        <v>1E-4</v>
      </c>
      <c r="Q57" s="78">
        <v>5.0000000000000001E-4</v>
      </c>
      <c r="R57" s="78">
        <v>2.0000000000000001E-4</v>
      </c>
    </row>
    <row r="58" spans="2:18">
      <c r="B58" t="s">
        <v>334</v>
      </c>
      <c r="C58" t="s">
        <v>335</v>
      </c>
      <c r="D58" t="s">
        <v>123</v>
      </c>
      <c r="E58" t="s">
        <v>336</v>
      </c>
      <c r="F58" t="s">
        <v>337</v>
      </c>
      <c r="G58" t="s">
        <v>338</v>
      </c>
      <c r="H58" s="77">
        <v>6.22</v>
      </c>
      <c r="I58" t="s">
        <v>106</v>
      </c>
      <c r="J58" s="78">
        <v>2.5000000000000001E-2</v>
      </c>
      <c r="K58" s="78">
        <v>4.4200000000000003E-2</v>
      </c>
      <c r="L58" s="77">
        <v>150000</v>
      </c>
      <c r="M58" s="77">
        <v>89.596833333333336</v>
      </c>
      <c r="N58" s="77">
        <v>0</v>
      </c>
      <c r="O58" s="77">
        <v>485.83882875</v>
      </c>
      <c r="P58" s="78">
        <v>2.0000000000000001E-4</v>
      </c>
      <c r="Q58" s="78">
        <v>5.0000000000000001E-4</v>
      </c>
      <c r="R58" s="78">
        <v>2.0000000000000001E-4</v>
      </c>
    </row>
    <row r="59" spans="2:18">
      <c r="B59" t="s">
        <v>339</v>
      </c>
      <c r="C59" t="s">
        <v>340</v>
      </c>
      <c r="D59" t="s">
        <v>341</v>
      </c>
      <c r="E59" t="s">
        <v>336</v>
      </c>
      <c r="F59" t="s">
        <v>337</v>
      </c>
      <c r="G59" t="s">
        <v>342</v>
      </c>
      <c r="H59" s="77">
        <v>4.4400000000000004</v>
      </c>
      <c r="I59" t="s">
        <v>106</v>
      </c>
      <c r="J59" s="78">
        <v>3.2500000000000001E-2</v>
      </c>
      <c r="K59" s="78">
        <v>4.6399999999999997E-2</v>
      </c>
      <c r="L59" s="77">
        <v>480000</v>
      </c>
      <c r="M59" s="77">
        <v>94.932027770833329</v>
      </c>
      <c r="N59" s="77">
        <v>0</v>
      </c>
      <c r="O59" s="77">
        <v>1647.2605458794999</v>
      </c>
      <c r="P59" s="78">
        <v>5.0000000000000001E-4</v>
      </c>
      <c r="Q59" s="78">
        <v>1.8E-3</v>
      </c>
      <c r="R59" s="78">
        <v>5.9999999999999995E-4</v>
      </c>
    </row>
    <row r="60" spans="2:18">
      <c r="B60" s="79" t="s">
        <v>343</v>
      </c>
      <c r="C60" s="16"/>
      <c r="D60" s="16"/>
      <c r="H60" s="81">
        <v>4.74</v>
      </c>
      <c r="K60" s="80">
        <v>4.5100000000000001E-2</v>
      </c>
      <c r="L60" s="81">
        <v>3477000</v>
      </c>
      <c r="N60" s="81">
        <v>0</v>
      </c>
      <c r="O60" s="81">
        <v>11727.801532297501</v>
      </c>
      <c r="Q60" s="80">
        <v>1.3100000000000001E-2</v>
      </c>
      <c r="R60" s="80">
        <v>4.3E-3</v>
      </c>
    </row>
    <row r="61" spans="2:18">
      <c r="B61" t="s">
        <v>344</v>
      </c>
      <c r="C61" t="s">
        <v>345</v>
      </c>
      <c r="D61" t="s">
        <v>123</v>
      </c>
      <c r="E61" t="s">
        <v>346</v>
      </c>
      <c r="F61" t="s">
        <v>337</v>
      </c>
      <c r="G61" t="s">
        <v>347</v>
      </c>
      <c r="H61" s="77">
        <v>0.88</v>
      </c>
      <c r="I61" t="s">
        <v>106</v>
      </c>
      <c r="J61" s="78">
        <v>1.2999999999999999E-3</v>
      </c>
      <c r="K61" s="78">
        <v>4.7800000000000002E-2</v>
      </c>
      <c r="L61" s="77">
        <v>1788000</v>
      </c>
      <c r="M61" s="77">
        <v>96.101524999999995</v>
      </c>
      <c r="N61" s="77">
        <v>0</v>
      </c>
      <c r="O61" s="77">
        <v>6211.637390205</v>
      </c>
      <c r="P61" s="78">
        <v>0</v>
      </c>
      <c r="Q61" s="78">
        <v>7.0000000000000001E-3</v>
      </c>
      <c r="R61" s="78">
        <v>2.3E-3</v>
      </c>
    </row>
    <row r="62" spans="2:18">
      <c r="B62" t="s">
        <v>348</v>
      </c>
      <c r="C62" t="s">
        <v>349</v>
      </c>
      <c r="D62" t="s">
        <v>123</v>
      </c>
      <c r="E62" t="s">
        <v>346</v>
      </c>
      <c r="F62" t="s">
        <v>337</v>
      </c>
      <c r="G62" t="s">
        <v>350</v>
      </c>
      <c r="H62" s="77">
        <v>1</v>
      </c>
      <c r="I62" t="s">
        <v>106</v>
      </c>
      <c r="J62" s="78">
        <v>2.1299999999999999E-2</v>
      </c>
      <c r="K62" s="78">
        <v>4.6800000000000001E-2</v>
      </c>
      <c r="L62" s="77">
        <v>640000</v>
      </c>
      <c r="M62" s="77">
        <v>97.566400000000002</v>
      </c>
      <c r="N62" s="77">
        <v>0</v>
      </c>
      <c r="O62" s="77">
        <v>2257.2962303999998</v>
      </c>
      <c r="P62" s="78">
        <v>0</v>
      </c>
      <c r="Q62" s="78">
        <v>2.5000000000000001E-3</v>
      </c>
      <c r="R62" s="78">
        <v>8.0000000000000004E-4</v>
      </c>
    </row>
    <row r="63" spans="2:18">
      <c r="B63" t="s">
        <v>351</v>
      </c>
      <c r="C63" t="s">
        <v>352</v>
      </c>
      <c r="D63" t="s">
        <v>123</v>
      </c>
      <c r="E63" t="s">
        <v>346</v>
      </c>
      <c r="F63" t="s">
        <v>337</v>
      </c>
      <c r="G63" t="s">
        <v>350</v>
      </c>
      <c r="H63" s="77">
        <v>14.69</v>
      </c>
      <c r="I63" t="s">
        <v>106</v>
      </c>
      <c r="J63" s="78">
        <v>2.75E-2</v>
      </c>
      <c r="K63" s="78">
        <v>3.8899999999999997E-2</v>
      </c>
      <c r="L63" s="77">
        <v>1049000</v>
      </c>
      <c r="M63" s="77">
        <v>85.937550000000002</v>
      </c>
      <c r="N63" s="77">
        <v>0</v>
      </c>
      <c r="O63" s="77">
        <v>3258.8679116925</v>
      </c>
      <c r="P63" s="78">
        <v>0</v>
      </c>
      <c r="Q63" s="78">
        <v>3.5999999999999999E-3</v>
      </c>
      <c r="R63" s="78">
        <v>1.1999999999999999E-3</v>
      </c>
    </row>
    <row r="64" spans="2:18">
      <c r="B64" t="s">
        <v>353</v>
      </c>
      <c r="C64" s="16"/>
      <c r="D64" s="16"/>
    </row>
    <row r="65" spans="2:4">
      <c r="B65" t="s">
        <v>354</v>
      </c>
      <c r="C65" s="16"/>
      <c r="D65" s="16"/>
    </row>
    <row r="66" spans="2:4">
      <c r="B66" t="s">
        <v>355</v>
      </c>
      <c r="C66" s="16"/>
      <c r="D66" s="16"/>
    </row>
    <row r="67" spans="2:4">
      <c r="B67" t="s">
        <v>356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353</v>
      </c>
      <c r="C25" s="16"/>
      <c r="D25" s="16"/>
      <c r="E25" s="16"/>
      <c r="F25" s="16"/>
      <c r="G25" s="16"/>
    </row>
    <row r="26" spans="2:21">
      <c r="B26" t="s">
        <v>354</v>
      </c>
      <c r="C26" s="16"/>
      <c r="D26" s="16"/>
      <c r="E26" s="16"/>
      <c r="F26" s="16"/>
      <c r="G26" s="16"/>
    </row>
    <row r="27" spans="2:21">
      <c r="B27" t="s">
        <v>355</v>
      </c>
      <c r="C27" s="16"/>
      <c r="D27" s="16"/>
      <c r="E27" s="16"/>
      <c r="F27" s="16"/>
      <c r="G27" s="16"/>
    </row>
    <row r="28" spans="2:21">
      <c r="B28" t="s">
        <v>356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AF797"/>
  <sheetViews>
    <sheetView rightToLeft="1" topLeftCell="H2" workbookViewId="0">
      <selection activeCell="N17" sqref="N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16384" width="9.140625" style="16"/>
  </cols>
  <sheetData>
    <row r="1" spans="2:32">
      <c r="B1" s="2" t="s">
        <v>0</v>
      </c>
      <c r="C1" t="s">
        <v>197</v>
      </c>
    </row>
    <row r="2" spans="2:32">
      <c r="B2" s="2" t="s">
        <v>1</v>
      </c>
    </row>
    <row r="3" spans="2:32">
      <c r="B3" s="2" t="s">
        <v>2</v>
      </c>
      <c r="C3" t="s">
        <v>198</v>
      </c>
    </row>
    <row r="4" spans="2:32">
      <c r="B4" s="2" t="s">
        <v>3</v>
      </c>
    </row>
    <row r="6" spans="2:3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32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AF7" s="19"/>
    </row>
    <row r="8" spans="2:32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AB8" s="16"/>
      <c r="AC8" s="16"/>
    </row>
    <row r="9" spans="2:32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AA9" s="16"/>
      <c r="AB9" s="16"/>
      <c r="AC9" s="16"/>
      <c r="AF9" s="23"/>
    </row>
    <row r="10" spans="2:3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AA10" s="16"/>
      <c r="AB10" s="19"/>
      <c r="AC10" s="16"/>
    </row>
    <row r="11" spans="2:32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2.94</v>
      </c>
      <c r="L11" s="7"/>
      <c r="M11" s="7"/>
      <c r="N11" s="76">
        <v>1.9400000000000001E-2</v>
      </c>
      <c r="O11" s="75">
        <f>O12+O254</f>
        <v>647631081.78999996</v>
      </c>
      <c r="P11" s="33"/>
      <c r="Q11" s="75">
        <v>1619.4427324999999</v>
      </c>
      <c r="R11" s="75">
        <v>687672.9196971081</v>
      </c>
      <c r="S11" s="7"/>
      <c r="T11" s="76">
        <f>R11/$R$11</f>
        <v>1</v>
      </c>
      <c r="U11" s="76">
        <f>R11/'סכום נכסי הקרן'!$C$42</f>
        <v>0.25579454665614121</v>
      </c>
      <c r="AA11" s="16"/>
      <c r="AB11" s="19"/>
      <c r="AC11" s="16"/>
      <c r="AF11" s="16"/>
    </row>
    <row r="12" spans="2:32" s="83" customFormat="1">
      <c r="B12" s="82" t="s">
        <v>201</v>
      </c>
      <c r="K12" s="84">
        <v>2.81</v>
      </c>
      <c r="N12" s="85">
        <v>3.5000000000000001E-3</v>
      </c>
      <c r="O12" s="84">
        <f>O13+O133+O237+O252</f>
        <v>635416081.78999996</v>
      </c>
      <c r="Q12" s="84">
        <v>1586.77217</v>
      </c>
      <c r="R12" s="84">
        <v>646589.25959128048</v>
      </c>
      <c r="T12" s="85">
        <f t="shared" ref="T12:T75" si="0">R12/$R$11</f>
        <v>0.94025697547618525</v>
      </c>
      <c r="U12" s="85">
        <f>R12/'סכום נכסי הקרן'!$C$42</f>
        <v>0.24051260678220526</v>
      </c>
    </row>
    <row r="13" spans="2:32" s="83" customFormat="1">
      <c r="B13" s="82" t="s">
        <v>357</v>
      </c>
      <c r="K13" s="84">
        <v>3.46</v>
      </c>
      <c r="N13" s="85">
        <v>2.8299999999999999E-2</v>
      </c>
      <c r="O13" s="84">
        <f>SUM(O14:O132)</f>
        <v>398148495.58999991</v>
      </c>
      <c r="Q13" s="84">
        <v>333.28715</v>
      </c>
      <c r="R13" s="84">
        <v>410413.7679454583</v>
      </c>
      <c r="T13" s="85">
        <f t="shared" si="0"/>
        <v>0.59681536990903883</v>
      </c>
      <c r="U13" s="85">
        <f>R13/'סכום נכסי הקרן'!$C$42</f>
        <v>0.15266211698329979</v>
      </c>
    </row>
    <row r="14" spans="2:32" s="83" customFormat="1">
      <c r="B14" s="86" t="s">
        <v>361</v>
      </c>
      <c r="C14" s="86" t="s">
        <v>362</v>
      </c>
      <c r="D14" s="86" t="s">
        <v>100</v>
      </c>
      <c r="E14" s="86" t="s">
        <v>123</v>
      </c>
      <c r="F14" s="86" t="s">
        <v>363</v>
      </c>
      <c r="G14" s="86" t="s">
        <v>364</v>
      </c>
      <c r="H14" s="86" t="s">
        <v>206</v>
      </c>
      <c r="I14" s="86" t="s">
        <v>207</v>
      </c>
      <c r="J14" s="86" t="s">
        <v>365</v>
      </c>
      <c r="K14" s="87">
        <v>4.26</v>
      </c>
      <c r="L14" s="86" t="s">
        <v>102</v>
      </c>
      <c r="M14" s="88">
        <v>5.0000000000000001E-4</v>
      </c>
      <c r="N14" s="88">
        <v>2.0500000000000001E-2</v>
      </c>
      <c r="O14" s="87">
        <v>12766849.92</v>
      </c>
      <c r="P14" s="87">
        <v>99.48</v>
      </c>
      <c r="Q14" s="87">
        <v>0</v>
      </c>
      <c r="R14" s="87">
        <v>12700.462300416</v>
      </c>
      <c r="S14" s="88">
        <v>1.0800000000000001E-2</v>
      </c>
      <c r="T14" s="88">
        <f t="shared" si="0"/>
        <v>1.8468754456711828E-2</v>
      </c>
      <c r="U14" s="88">
        <f>R14/'סכום נכסי הקרן'!$C$42</f>
        <v>4.7242066735581891E-3</v>
      </c>
    </row>
    <row r="15" spans="2:32" s="83" customFormat="1">
      <c r="B15" s="86" t="s">
        <v>366</v>
      </c>
      <c r="C15" s="86" t="s">
        <v>367</v>
      </c>
      <c r="D15" s="86" t="s">
        <v>100</v>
      </c>
      <c r="E15" s="86" t="s">
        <v>123</v>
      </c>
      <c r="F15" s="86" t="s">
        <v>368</v>
      </c>
      <c r="G15" s="86" t="s">
        <v>369</v>
      </c>
      <c r="H15" s="86" t="s">
        <v>206</v>
      </c>
      <c r="I15" s="86" t="s">
        <v>207</v>
      </c>
      <c r="J15" s="86" t="s">
        <v>370</v>
      </c>
      <c r="K15" s="87">
        <v>2.4500000000000002</v>
      </c>
      <c r="L15" s="86" t="s">
        <v>102</v>
      </c>
      <c r="M15" s="88">
        <v>1E-3</v>
      </c>
      <c r="N15" s="88">
        <v>1.7100000000000001E-2</v>
      </c>
      <c r="O15" s="87">
        <v>6035277</v>
      </c>
      <c r="P15" s="87">
        <v>104.24</v>
      </c>
      <c r="Q15" s="87">
        <v>0</v>
      </c>
      <c r="R15" s="87">
        <v>6291.1727448000001</v>
      </c>
      <c r="S15" s="88">
        <v>4.0000000000000001E-3</v>
      </c>
      <c r="T15" s="88">
        <f t="shared" si="0"/>
        <v>9.1484956941026638E-3</v>
      </c>
      <c r="U15" s="88">
        <f>R15/'סכום נכסי הקרן'!$C$42</f>
        <v>2.3401353086586504E-3</v>
      </c>
    </row>
    <row r="16" spans="2:32" s="83" customFormat="1">
      <c r="B16" s="86" t="s">
        <v>371</v>
      </c>
      <c r="C16" s="86" t="s">
        <v>372</v>
      </c>
      <c r="D16" s="86" t="s">
        <v>100</v>
      </c>
      <c r="E16" s="86" t="s">
        <v>123</v>
      </c>
      <c r="F16" s="86" t="s">
        <v>368</v>
      </c>
      <c r="G16" s="86" t="s">
        <v>369</v>
      </c>
      <c r="H16" s="86" t="s">
        <v>206</v>
      </c>
      <c r="I16" s="86" t="s">
        <v>207</v>
      </c>
      <c r="J16" s="86" t="s">
        <v>373</v>
      </c>
      <c r="K16" s="87">
        <v>3.67</v>
      </c>
      <c r="L16" s="86" t="s">
        <v>102</v>
      </c>
      <c r="M16" s="88">
        <v>1E-3</v>
      </c>
      <c r="N16" s="88">
        <v>1.8100000000000002E-2</v>
      </c>
      <c r="O16" s="87">
        <v>6110602</v>
      </c>
      <c r="P16" s="87">
        <v>99.91</v>
      </c>
      <c r="Q16" s="87">
        <v>0</v>
      </c>
      <c r="R16" s="87">
        <v>6105.1024582</v>
      </c>
      <c r="S16" s="88">
        <v>1.3100000000000001E-2</v>
      </c>
      <c r="T16" s="88">
        <f t="shared" si="0"/>
        <v>8.8779160605728796E-3</v>
      </c>
      <c r="U16" s="88">
        <f>R16/'סכום נכסי הקרן'!$C$42</f>
        <v>2.2709225139655146E-3</v>
      </c>
    </row>
    <row r="17" spans="2:21" s="83" customFormat="1">
      <c r="B17" s="86" t="s">
        <v>374</v>
      </c>
      <c r="C17" s="86" t="s">
        <v>375</v>
      </c>
      <c r="D17" s="86" t="s">
        <v>100</v>
      </c>
      <c r="E17" s="86" t="s">
        <v>123</v>
      </c>
      <c r="F17" s="86" t="s">
        <v>376</v>
      </c>
      <c r="G17" s="86" t="s">
        <v>369</v>
      </c>
      <c r="H17" s="86" t="s">
        <v>206</v>
      </c>
      <c r="I17" s="86" t="s">
        <v>207</v>
      </c>
      <c r="J17" s="86" t="s">
        <v>377</v>
      </c>
      <c r="K17" s="87">
        <v>4.7300000000000004</v>
      </c>
      <c r="L17" s="86" t="s">
        <v>102</v>
      </c>
      <c r="M17" s="88">
        <v>2E-3</v>
      </c>
      <c r="N17" s="88">
        <v>1.8599999999999998E-2</v>
      </c>
      <c r="O17" s="87">
        <v>6935000</v>
      </c>
      <c r="P17" s="87">
        <v>98.29</v>
      </c>
      <c r="Q17" s="87">
        <v>0</v>
      </c>
      <c r="R17" s="87">
        <v>6816.4115000000002</v>
      </c>
      <c r="S17" s="88">
        <v>2.5000000000000001E-3</v>
      </c>
      <c r="T17" s="88">
        <f t="shared" si="0"/>
        <v>9.9122872295194526E-3</v>
      </c>
      <c r="U17" s="88">
        <f>R17/'סכום נכסי הקרן'!$C$42</f>
        <v>2.5355090182003861E-3</v>
      </c>
    </row>
    <row r="18" spans="2:21" s="83" customFormat="1">
      <c r="B18" s="86" t="s">
        <v>378</v>
      </c>
      <c r="C18" s="86" t="s">
        <v>379</v>
      </c>
      <c r="D18" s="86" t="s">
        <v>100</v>
      </c>
      <c r="E18" s="86" t="s">
        <v>123</v>
      </c>
      <c r="F18" s="86" t="s">
        <v>380</v>
      </c>
      <c r="G18" s="86" t="s">
        <v>369</v>
      </c>
      <c r="H18" s="86" t="s">
        <v>206</v>
      </c>
      <c r="I18" s="86" t="s">
        <v>207</v>
      </c>
      <c r="J18" s="86" t="s">
        <v>381</v>
      </c>
      <c r="K18" s="87">
        <v>2.21</v>
      </c>
      <c r="L18" s="86" t="s">
        <v>102</v>
      </c>
      <c r="M18" s="88">
        <v>8.3000000000000001E-3</v>
      </c>
      <c r="N18" s="88">
        <v>1.8700000000000001E-2</v>
      </c>
      <c r="O18" s="87">
        <v>9628000</v>
      </c>
      <c r="P18" s="87">
        <v>107.19</v>
      </c>
      <c r="Q18" s="87">
        <v>0</v>
      </c>
      <c r="R18" s="87">
        <v>10320.253199999999</v>
      </c>
      <c r="S18" s="88">
        <v>3.2000000000000002E-3</v>
      </c>
      <c r="T18" s="88">
        <f t="shared" si="0"/>
        <v>1.5007502701350593E-2</v>
      </c>
      <c r="U18" s="88">
        <f>R18/'סכום נכסי הקרן'!$C$42</f>
        <v>3.8388373499327892E-3</v>
      </c>
    </row>
    <row r="19" spans="2:21" s="83" customFormat="1">
      <c r="B19" s="86" t="s">
        <v>382</v>
      </c>
      <c r="C19" s="86" t="s">
        <v>383</v>
      </c>
      <c r="D19" s="86" t="s">
        <v>100</v>
      </c>
      <c r="E19" s="86" t="s">
        <v>123</v>
      </c>
      <c r="F19" s="86" t="s">
        <v>380</v>
      </c>
      <c r="G19" s="86" t="s">
        <v>369</v>
      </c>
      <c r="H19" s="86" t="s">
        <v>384</v>
      </c>
      <c r="I19" s="86" t="s">
        <v>150</v>
      </c>
      <c r="J19" s="86" t="s">
        <v>385</v>
      </c>
      <c r="K19" s="87">
        <v>0.43</v>
      </c>
      <c r="L19" s="86" t="s">
        <v>102</v>
      </c>
      <c r="M19" s="88">
        <v>0.01</v>
      </c>
      <c r="N19" s="88">
        <v>1.7100000000000001E-2</v>
      </c>
      <c r="O19" s="87">
        <v>13866575</v>
      </c>
      <c r="P19" s="87">
        <v>109.04</v>
      </c>
      <c r="Q19" s="87">
        <v>0</v>
      </c>
      <c r="R19" s="87">
        <v>15120.113380000001</v>
      </c>
      <c r="S19" s="88">
        <v>6.0000000000000001E-3</v>
      </c>
      <c r="T19" s="88">
        <f t="shared" si="0"/>
        <v>2.1987361937503364E-2</v>
      </c>
      <c r="U19" s="88">
        <f>R19/'סכום נכסי הקרן'!$C$42</f>
        <v>5.6242472789681669E-3</v>
      </c>
    </row>
    <row r="20" spans="2:21" s="83" customFormat="1">
      <c r="B20" s="86" t="s">
        <v>386</v>
      </c>
      <c r="C20" s="86" t="s">
        <v>387</v>
      </c>
      <c r="D20" s="86" t="s">
        <v>100</v>
      </c>
      <c r="E20" s="86" t="s">
        <v>123</v>
      </c>
      <c r="F20" s="86" t="s">
        <v>380</v>
      </c>
      <c r="G20" s="86" t="s">
        <v>369</v>
      </c>
      <c r="H20" s="86" t="s">
        <v>206</v>
      </c>
      <c r="I20" s="86" t="s">
        <v>207</v>
      </c>
      <c r="J20" s="86" t="s">
        <v>388</v>
      </c>
      <c r="K20" s="87">
        <v>4.6500000000000004</v>
      </c>
      <c r="L20" s="86" t="s">
        <v>102</v>
      </c>
      <c r="M20" s="88">
        <v>1E-3</v>
      </c>
      <c r="N20" s="88">
        <v>1.9E-2</v>
      </c>
      <c r="O20" s="87">
        <v>6057269</v>
      </c>
      <c r="P20" s="87">
        <v>97.91</v>
      </c>
      <c r="Q20" s="87">
        <v>0</v>
      </c>
      <c r="R20" s="87">
        <v>5930.6720778999997</v>
      </c>
      <c r="S20" s="88">
        <v>1.9E-3</v>
      </c>
      <c r="T20" s="88">
        <f t="shared" si="0"/>
        <v>8.624262942493386E-3</v>
      </c>
      <c r="U20" s="88">
        <f>R20/'סכום נכסי הקרן'!$C$42</f>
        <v>2.206039429618454E-3</v>
      </c>
    </row>
    <row r="21" spans="2:21" s="83" customFormat="1">
      <c r="B21" s="86" t="s">
        <v>389</v>
      </c>
      <c r="C21" s="86" t="s">
        <v>390</v>
      </c>
      <c r="D21" s="86" t="s">
        <v>100</v>
      </c>
      <c r="E21" s="86" t="s">
        <v>123</v>
      </c>
      <c r="F21" s="86" t="s">
        <v>391</v>
      </c>
      <c r="G21" s="86" t="s">
        <v>369</v>
      </c>
      <c r="H21" s="86" t="s">
        <v>206</v>
      </c>
      <c r="I21" s="86" t="s">
        <v>207</v>
      </c>
      <c r="J21" s="86" t="s">
        <v>392</v>
      </c>
      <c r="K21" s="87">
        <v>5.55</v>
      </c>
      <c r="L21" s="86" t="s">
        <v>102</v>
      </c>
      <c r="M21" s="88">
        <v>1E-3</v>
      </c>
      <c r="N21" s="88">
        <v>1.9599999999999999E-2</v>
      </c>
      <c r="O21" s="87">
        <v>9561160</v>
      </c>
      <c r="P21" s="87">
        <v>96.14</v>
      </c>
      <c r="Q21" s="87">
        <v>0</v>
      </c>
      <c r="R21" s="87">
        <v>9192.0992239999996</v>
      </c>
      <c r="S21" s="88">
        <v>2.8E-3</v>
      </c>
      <c r="T21" s="88">
        <f t="shared" si="0"/>
        <v>1.3366964091080895E-2</v>
      </c>
      <c r="U21" s="88">
        <f>R21/'סכום נכסי הקרן'!$C$42</f>
        <v>3.4191965198469556E-3</v>
      </c>
    </row>
    <row r="22" spans="2:21" s="83" customFormat="1">
      <c r="B22" s="86" t="s">
        <v>393</v>
      </c>
      <c r="C22" s="86" t="s">
        <v>394</v>
      </c>
      <c r="D22" s="86" t="s">
        <v>100</v>
      </c>
      <c r="E22" s="86" t="s">
        <v>123</v>
      </c>
      <c r="F22" s="86" t="s">
        <v>391</v>
      </c>
      <c r="G22" s="86" t="s">
        <v>369</v>
      </c>
      <c r="H22" s="86" t="s">
        <v>206</v>
      </c>
      <c r="I22" s="86" t="s">
        <v>207</v>
      </c>
      <c r="J22" s="86" t="s">
        <v>395</v>
      </c>
      <c r="K22" s="87">
        <v>3.91</v>
      </c>
      <c r="L22" s="86" t="s">
        <v>102</v>
      </c>
      <c r="M22" s="88">
        <v>1E-3</v>
      </c>
      <c r="N22" s="88">
        <v>1.8800000000000001E-2</v>
      </c>
      <c r="O22" s="87">
        <v>4151166</v>
      </c>
      <c r="P22" s="87">
        <v>98.19</v>
      </c>
      <c r="Q22" s="87">
        <v>0</v>
      </c>
      <c r="R22" s="87">
        <v>4076.0298954</v>
      </c>
      <c r="S22" s="88">
        <v>3.5000000000000001E-3</v>
      </c>
      <c r="T22" s="88">
        <f t="shared" si="0"/>
        <v>5.9272799301088152E-3</v>
      </c>
      <c r="U22" s="88">
        <f>R22/'סכום נכסי הקרן'!$C$42</f>
        <v>1.5161658826262287E-3</v>
      </c>
    </row>
    <row r="23" spans="2:21" s="83" customFormat="1">
      <c r="B23" s="86" t="s">
        <v>396</v>
      </c>
      <c r="C23" s="86" t="s">
        <v>397</v>
      </c>
      <c r="D23" s="86" t="s">
        <v>100</v>
      </c>
      <c r="E23" s="86" t="s">
        <v>123</v>
      </c>
      <c r="F23" s="86" t="s">
        <v>391</v>
      </c>
      <c r="G23" s="86" t="s">
        <v>369</v>
      </c>
      <c r="H23" s="86" t="s">
        <v>206</v>
      </c>
      <c r="I23" s="86" t="s">
        <v>207</v>
      </c>
      <c r="J23" s="86" t="s">
        <v>398</v>
      </c>
      <c r="K23" s="87">
        <v>4.47</v>
      </c>
      <c r="L23" s="86" t="s">
        <v>102</v>
      </c>
      <c r="M23" s="88">
        <v>1.6400000000000001E-2</v>
      </c>
      <c r="N23" s="88">
        <v>1.83E-2</v>
      </c>
      <c r="O23" s="87">
        <v>6437000</v>
      </c>
      <c r="P23" s="87">
        <v>100.85</v>
      </c>
      <c r="Q23" s="87">
        <v>0</v>
      </c>
      <c r="R23" s="87">
        <v>6491.7145</v>
      </c>
      <c r="S23" s="88">
        <v>5.3E-3</v>
      </c>
      <c r="T23" s="88">
        <f t="shared" si="0"/>
        <v>9.440119443498424E-3</v>
      </c>
      <c r="U23" s="88">
        <f>R23/'סכום נכסי הקרן'!$C$42</f>
        <v>2.4147310734295032E-3</v>
      </c>
    </row>
    <row r="24" spans="2:21" s="83" customFormat="1">
      <c r="B24" s="86" t="s">
        <v>399</v>
      </c>
      <c r="C24" s="86" t="s">
        <v>400</v>
      </c>
      <c r="D24" s="86" t="s">
        <v>100</v>
      </c>
      <c r="E24" s="86" t="s">
        <v>123</v>
      </c>
      <c r="F24" s="86" t="s">
        <v>391</v>
      </c>
      <c r="G24" s="86" t="s">
        <v>369</v>
      </c>
      <c r="H24" s="86" t="s">
        <v>384</v>
      </c>
      <c r="I24" s="86" t="s">
        <v>150</v>
      </c>
      <c r="J24" s="86" t="s">
        <v>401</v>
      </c>
      <c r="K24" s="87">
        <v>1.42</v>
      </c>
      <c r="L24" s="86" t="s">
        <v>102</v>
      </c>
      <c r="M24" s="88">
        <v>9.4999999999999998E-3</v>
      </c>
      <c r="N24" s="88">
        <v>1.78E-2</v>
      </c>
      <c r="O24" s="87">
        <v>6069011.79</v>
      </c>
      <c r="P24" s="87">
        <v>108.86</v>
      </c>
      <c r="Q24" s="87">
        <v>0</v>
      </c>
      <c r="R24" s="87">
        <v>6606.7262345939998</v>
      </c>
      <c r="S24" s="88">
        <v>1.89E-2</v>
      </c>
      <c r="T24" s="88">
        <f t="shared" si="0"/>
        <v>9.6073671731962251E-3</v>
      </c>
      <c r="U24" s="88">
        <f>R24/'סכום נכסי הקרן'!$C$42</f>
        <v>2.4575121306268208E-3</v>
      </c>
    </row>
    <row r="25" spans="2:21" s="83" customFormat="1">
      <c r="B25" s="86" t="s">
        <v>402</v>
      </c>
      <c r="C25" s="86" t="s">
        <v>403</v>
      </c>
      <c r="D25" s="86" t="s">
        <v>100</v>
      </c>
      <c r="E25" s="86" t="s">
        <v>123</v>
      </c>
      <c r="F25" s="86" t="s">
        <v>391</v>
      </c>
      <c r="G25" s="86" t="s">
        <v>369</v>
      </c>
      <c r="H25" s="86" t="s">
        <v>384</v>
      </c>
      <c r="I25" s="86" t="s">
        <v>150</v>
      </c>
      <c r="J25" s="86" t="s">
        <v>404</v>
      </c>
      <c r="K25" s="87">
        <v>1.01</v>
      </c>
      <c r="L25" s="86" t="s">
        <v>102</v>
      </c>
      <c r="M25" s="88">
        <v>0.01</v>
      </c>
      <c r="N25" s="88">
        <v>1.9E-2</v>
      </c>
      <c r="O25" s="87">
        <v>12666357</v>
      </c>
      <c r="P25" s="87">
        <v>108.32</v>
      </c>
      <c r="Q25" s="87">
        <v>138.03017</v>
      </c>
      <c r="R25" s="87">
        <v>13858.228072399999</v>
      </c>
      <c r="S25" s="88">
        <v>3.1399999999999997E-2</v>
      </c>
      <c r="T25" s="88">
        <f t="shared" si="0"/>
        <v>2.0152353939579277E-2</v>
      </c>
      <c r="U25" s="88">
        <f>R25/'סכום נכסי הקרן'!$C$42</f>
        <v>5.1548622400287821E-3</v>
      </c>
    </row>
    <row r="26" spans="2:21" s="83" customFormat="1">
      <c r="B26" s="86" t="s">
        <v>405</v>
      </c>
      <c r="C26" s="86" t="s">
        <v>406</v>
      </c>
      <c r="D26" s="86" t="s">
        <v>100</v>
      </c>
      <c r="E26" s="86" t="s">
        <v>123</v>
      </c>
      <c r="F26" s="86" t="s">
        <v>391</v>
      </c>
      <c r="G26" s="86" t="s">
        <v>369</v>
      </c>
      <c r="H26" s="86" t="s">
        <v>384</v>
      </c>
      <c r="I26" s="86" t="s">
        <v>150</v>
      </c>
      <c r="J26" s="86" t="s">
        <v>381</v>
      </c>
      <c r="K26" s="87">
        <v>3.65</v>
      </c>
      <c r="L26" s="86" t="s">
        <v>102</v>
      </c>
      <c r="M26" s="88">
        <v>5.0000000000000001E-3</v>
      </c>
      <c r="N26" s="88">
        <v>1.95E-2</v>
      </c>
      <c r="O26" s="87">
        <v>4859800</v>
      </c>
      <c r="P26" s="87">
        <v>102.88</v>
      </c>
      <c r="Q26" s="87">
        <v>0</v>
      </c>
      <c r="R26" s="87">
        <v>4999.76224</v>
      </c>
      <c r="S26" s="88">
        <v>6.4000000000000003E-3</v>
      </c>
      <c r="T26" s="88">
        <f t="shared" si="0"/>
        <v>7.270552753774558E-3</v>
      </c>
      <c r="U26" s="88">
        <f>R26/'סכום נכסי הקרן'!$C$42</f>
        <v>1.859767745591322E-3</v>
      </c>
    </row>
    <row r="27" spans="2:21" s="83" customFormat="1">
      <c r="B27" s="86" t="s">
        <v>407</v>
      </c>
      <c r="C27" s="86" t="s">
        <v>408</v>
      </c>
      <c r="D27" s="86" t="s">
        <v>100</v>
      </c>
      <c r="E27" s="86" t="s">
        <v>123</v>
      </c>
      <c r="F27" s="86" t="s">
        <v>391</v>
      </c>
      <c r="G27" s="86" t="s">
        <v>369</v>
      </c>
      <c r="H27" s="86" t="s">
        <v>206</v>
      </c>
      <c r="I27" s="86" t="s">
        <v>207</v>
      </c>
      <c r="J27" s="86" t="s">
        <v>239</v>
      </c>
      <c r="K27" s="87">
        <v>1.49</v>
      </c>
      <c r="L27" s="86" t="s">
        <v>102</v>
      </c>
      <c r="M27" s="88">
        <v>8.6E-3</v>
      </c>
      <c r="N27" s="88">
        <v>1.6899999999999998E-2</v>
      </c>
      <c r="O27" s="87">
        <v>11485840</v>
      </c>
      <c r="P27" s="87">
        <v>109.2</v>
      </c>
      <c r="Q27" s="87">
        <v>0</v>
      </c>
      <c r="R27" s="87">
        <v>12542.53728</v>
      </c>
      <c r="S27" s="88">
        <v>4.5999999999999999E-3</v>
      </c>
      <c r="T27" s="88">
        <f t="shared" si="0"/>
        <v>1.8239103097915325E-2</v>
      </c>
      <c r="U27" s="88">
        <f>R27/'סכום נכסי הקרן'!$C$42</f>
        <v>4.6654631083458704E-3</v>
      </c>
    </row>
    <row r="28" spans="2:21" s="83" customFormat="1">
      <c r="B28" s="86" t="s">
        <v>409</v>
      </c>
      <c r="C28" s="86" t="s">
        <v>410</v>
      </c>
      <c r="D28" s="86" t="s">
        <v>100</v>
      </c>
      <c r="E28" s="86" t="s">
        <v>123</v>
      </c>
      <c r="F28" s="86" t="s">
        <v>391</v>
      </c>
      <c r="G28" s="86" t="s">
        <v>369</v>
      </c>
      <c r="H28" s="86" t="s">
        <v>206</v>
      </c>
      <c r="I28" s="86" t="s">
        <v>207</v>
      </c>
      <c r="J28" s="86" t="s">
        <v>377</v>
      </c>
      <c r="K28" s="87">
        <v>4.38</v>
      </c>
      <c r="L28" s="86" t="s">
        <v>102</v>
      </c>
      <c r="M28" s="88">
        <v>1.2200000000000001E-2</v>
      </c>
      <c r="N28" s="88">
        <v>1.9E-2</v>
      </c>
      <c r="O28" s="87">
        <v>4509741</v>
      </c>
      <c r="P28" s="87">
        <v>107.53</v>
      </c>
      <c r="Q28" s="87">
        <v>0</v>
      </c>
      <c r="R28" s="87">
        <v>4849.3244973000001</v>
      </c>
      <c r="S28" s="88">
        <v>1.5E-3</v>
      </c>
      <c r="T28" s="88">
        <f t="shared" si="0"/>
        <v>7.051789242240235E-3</v>
      </c>
      <c r="U28" s="88">
        <f>R28/'סכום נכסי הקרן'!$C$42</f>
        <v>1.8038092323334944E-3</v>
      </c>
    </row>
    <row r="29" spans="2:21" s="83" customFormat="1">
      <c r="B29" s="86" t="s">
        <v>411</v>
      </c>
      <c r="C29" s="86" t="s">
        <v>412</v>
      </c>
      <c r="D29" s="86" t="s">
        <v>100</v>
      </c>
      <c r="E29" s="86" t="s">
        <v>123</v>
      </c>
      <c r="F29" s="86" t="s">
        <v>391</v>
      </c>
      <c r="G29" s="86" t="s">
        <v>369</v>
      </c>
      <c r="H29" s="86" t="s">
        <v>206</v>
      </c>
      <c r="I29" s="86" t="s">
        <v>207</v>
      </c>
      <c r="J29" s="86" t="s">
        <v>413</v>
      </c>
      <c r="K29" s="87">
        <v>0.57999999999999996</v>
      </c>
      <c r="L29" s="86" t="s">
        <v>102</v>
      </c>
      <c r="M29" s="88">
        <v>1E-3</v>
      </c>
      <c r="N29" s="88">
        <v>1.7299999999999999E-2</v>
      </c>
      <c r="O29" s="87">
        <v>13182794</v>
      </c>
      <c r="P29" s="87">
        <v>107.36</v>
      </c>
      <c r="Q29" s="87">
        <v>0</v>
      </c>
      <c r="R29" s="87">
        <v>14153.047638399999</v>
      </c>
      <c r="S29" s="88">
        <v>5.1999999999999998E-3</v>
      </c>
      <c r="T29" s="88">
        <f t="shared" si="0"/>
        <v>2.0581074567592162E-2</v>
      </c>
      <c r="U29" s="88">
        <f>R29/'סכום נכסי הקרן'!$C$42</f>
        <v>5.2645266387134747E-3</v>
      </c>
    </row>
    <row r="30" spans="2:21" s="83" customFormat="1">
      <c r="B30" s="86" t="s">
        <v>414</v>
      </c>
      <c r="C30" s="86" t="s">
        <v>415</v>
      </c>
      <c r="D30" s="86" t="s">
        <v>100</v>
      </c>
      <c r="E30" s="86" t="s">
        <v>123</v>
      </c>
      <c r="F30" s="86" t="s">
        <v>391</v>
      </c>
      <c r="G30" s="86" t="s">
        <v>369</v>
      </c>
      <c r="H30" s="86" t="s">
        <v>206</v>
      </c>
      <c r="I30" s="86" t="s">
        <v>207</v>
      </c>
      <c r="J30" s="86" t="s">
        <v>416</v>
      </c>
      <c r="K30" s="87">
        <v>7.2</v>
      </c>
      <c r="L30" s="86" t="s">
        <v>102</v>
      </c>
      <c r="M30" s="88">
        <v>2E-3</v>
      </c>
      <c r="N30" s="88">
        <v>2.06E-2</v>
      </c>
      <c r="O30" s="87">
        <v>1430896</v>
      </c>
      <c r="P30" s="87">
        <v>95.71</v>
      </c>
      <c r="Q30" s="87">
        <v>0</v>
      </c>
      <c r="R30" s="87">
        <v>1369.5105616000001</v>
      </c>
      <c r="S30" s="88">
        <v>1.5E-3</v>
      </c>
      <c r="T30" s="88">
        <f t="shared" si="0"/>
        <v>1.991514457488327E-3</v>
      </c>
      <c r="U30" s="88">
        <f>R30/'סכום נכסי הקרן'!$C$42</f>
        <v>5.0941853781237751E-4</v>
      </c>
    </row>
    <row r="31" spans="2:21" s="83" customFormat="1">
      <c r="B31" s="86" t="s">
        <v>417</v>
      </c>
      <c r="C31" s="86" t="s">
        <v>418</v>
      </c>
      <c r="D31" s="86" t="s">
        <v>100</v>
      </c>
      <c r="E31" s="86" t="s">
        <v>123</v>
      </c>
      <c r="F31" s="86" t="s">
        <v>391</v>
      </c>
      <c r="G31" s="86" t="s">
        <v>369</v>
      </c>
      <c r="H31" s="86" t="s">
        <v>206</v>
      </c>
      <c r="I31" s="86" t="s">
        <v>207</v>
      </c>
      <c r="J31" s="86" t="s">
        <v>419</v>
      </c>
      <c r="K31" s="87">
        <v>3.21</v>
      </c>
      <c r="L31" s="86" t="s">
        <v>102</v>
      </c>
      <c r="M31" s="88">
        <v>3.8E-3</v>
      </c>
      <c r="N31" s="88">
        <v>1.84E-2</v>
      </c>
      <c r="O31" s="87">
        <v>7746941</v>
      </c>
      <c r="P31" s="87">
        <v>102.81</v>
      </c>
      <c r="Q31" s="87">
        <v>0</v>
      </c>
      <c r="R31" s="87">
        <v>7964.6300420999996</v>
      </c>
      <c r="S31" s="88">
        <v>2.5999999999999999E-3</v>
      </c>
      <c r="T31" s="88">
        <f t="shared" si="0"/>
        <v>1.1582003324499232E-2</v>
      </c>
      <c r="U31" s="88">
        <f>R31/'סכום נכסי הקרן'!$C$42</f>
        <v>2.9626132897602013E-3</v>
      </c>
    </row>
    <row r="32" spans="2:21" s="83" customFormat="1">
      <c r="B32" s="86" t="s">
        <v>420</v>
      </c>
      <c r="C32" s="86" t="s">
        <v>421</v>
      </c>
      <c r="D32" s="86" t="s">
        <v>100</v>
      </c>
      <c r="E32" s="86" t="s">
        <v>123</v>
      </c>
      <c r="F32" s="86" t="s">
        <v>422</v>
      </c>
      <c r="G32" s="86" t="s">
        <v>423</v>
      </c>
      <c r="H32" s="86" t="s">
        <v>206</v>
      </c>
      <c r="I32" s="86" t="s">
        <v>207</v>
      </c>
      <c r="J32" s="86" t="s">
        <v>424</v>
      </c>
      <c r="K32" s="87">
        <v>12.7</v>
      </c>
      <c r="L32" s="86" t="s">
        <v>102</v>
      </c>
      <c r="M32" s="88">
        <v>2.07E-2</v>
      </c>
      <c r="N32" s="88">
        <v>2.4500000000000001E-2</v>
      </c>
      <c r="O32" s="87">
        <v>8517344.2100000009</v>
      </c>
      <c r="P32" s="87">
        <v>103.05</v>
      </c>
      <c r="Q32" s="87">
        <v>0</v>
      </c>
      <c r="R32" s="87">
        <v>8777.1232084050007</v>
      </c>
      <c r="S32" s="88">
        <v>3.0000000000000001E-3</v>
      </c>
      <c r="T32" s="88">
        <f t="shared" si="0"/>
        <v>1.2763514393253942E-2</v>
      </c>
      <c r="U32" s="88">
        <f>R32/'סכום נכסי הקרן'!$C$42</f>
        <v>3.2648373779615245E-3</v>
      </c>
    </row>
    <row r="33" spans="2:21" s="83" customFormat="1">
      <c r="B33" s="86" t="s">
        <v>425</v>
      </c>
      <c r="C33" s="86" t="s">
        <v>426</v>
      </c>
      <c r="D33" s="86" t="s">
        <v>100</v>
      </c>
      <c r="E33" s="86" t="s">
        <v>123</v>
      </c>
      <c r="F33" s="86" t="s">
        <v>422</v>
      </c>
      <c r="G33" s="86" t="s">
        <v>423</v>
      </c>
      <c r="H33" s="86" t="s">
        <v>206</v>
      </c>
      <c r="I33" s="86" t="s">
        <v>207</v>
      </c>
      <c r="J33" s="86" t="s">
        <v>236</v>
      </c>
      <c r="K33" s="87">
        <v>2.72</v>
      </c>
      <c r="L33" s="86" t="s">
        <v>102</v>
      </c>
      <c r="M33" s="88">
        <v>1E-3</v>
      </c>
      <c r="N33" s="88">
        <v>1.8200000000000001E-2</v>
      </c>
      <c r="O33" s="87">
        <v>16641780</v>
      </c>
      <c r="P33" s="87">
        <v>102.51</v>
      </c>
      <c r="Q33" s="87">
        <v>0</v>
      </c>
      <c r="R33" s="87">
        <v>17059.488678000002</v>
      </c>
      <c r="S33" s="88">
        <v>1.55E-2</v>
      </c>
      <c r="T33" s="88">
        <f t="shared" si="0"/>
        <v>2.4807562126357995E-2</v>
      </c>
      <c r="U33" s="88">
        <f>R33/'סכום נכסי הקרן'!$C$42</f>
        <v>6.345639107755801E-3</v>
      </c>
    </row>
    <row r="34" spans="2:21" s="83" customFormat="1">
      <c r="B34" s="86" t="s">
        <v>427</v>
      </c>
      <c r="C34" s="86" t="s">
        <v>428</v>
      </c>
      <c r="D34" s="86" t="s">
        <v>100</v>
      </c>
      <c r="E34" s="86" t="s">
        <v>123</v>
      </c>
      <c r="F34" s="86" t="s">
        <v>429</v>
      </c>
      <c r="G34" s="86" t="s">
        <v>369</v>
      </c>
      <c r="H34" s="86" t="s">
        <v>206</v>
      </c>
      <c r="I34" s="86" t="s">
        <v>207</v>
      </c>
      <c r="J34" s="86" t="s">
        <v>430</v>
      </c>
      <c r="K34" s="87">
        <v>0.34</v>
      </c>
      <c r="L34" s="86" t="s">
        <v>102</v>
      </c>
      <c r="M34" s="88">
        <v>3.5499999999999997E-2</v>
      </c>
      <c r="N34" s="88">
        <v>1.0699999999999999E-2</v>
      </c>
      <c r="O34" s="87">
        <v>103446.7</v>
      </c>
      <c r="P34" s="87">
        <v>121.33</v>
      </c>
      <c r="Q34" s="87">
        <v>0</v>
      </c>
      <c r="R34" s="87">
        <v>125.51188111</v>
      </c>
      <c r="S34" s="88">
        <v>1.5E-3</v>
      </c>
      <c r="T34" s="88">
        <f t="shared" si="0"/>
        <v>1.825168296074286E-4</v>
      </c>
      <c r="U34" s="88">
        <f>R34/'סכום נכסי הקרן'!$C$42</f>
        <v>4.6686809686548365E-5</v>
      </c>
    </row>
    <row r="35" spans="2:21" s="83" customFormat="1">
      <c r="B35" s="86" t="s">
        <v>431</v>
      </c>
      <c r="C35" s="86" t="s">
        <v>432</v>
      </c>
      <c r="D35" s="86" t="s">
        <v>100</v>
      </c>
      <c r="E35" s="86" t="s">
        <v>123</v>
      </c>
      <c r="F35" s="86" t="s">
        <v>429</v>
      </c>
      <c r="G35" s="86" t="s">
        <v>369</v>
      </c>
      <c r="H35" s="86" t="s">
        <v>206</v>
      </c>
      <c r="I35" s="86" t="s">
        <v>207</v>
      </c>
      <c r="J35" s="86" t="s">
        <v>416</v>
      </c>
      <c r="K35" s="87">
        <v>3.71</v>
      </c>
      <c r="L35" s="86" t="s">
        <v>102</v>
      </c>
      <c r="M35" s="88">
        <v>1.4999999999999999E-2</v>
      </c>
      <c r="N35" s="88">
        <v>1.9599999999999999E-2</v>
      </c>
      <c r="O35" s="87">
        <v>6832651.2199999997</v>
      </c>
      <c r="P35" s="87">
        <v>107.4</v>
      </c>
      <c r="Q35" s="87">
        <v>0</v>
      </c>
      <c r="R35" s="87">
        <v>7338.2674102800001</v>
      </c>
      <c r="S35" s="88">
        <v>2.1000000000000001E-2</v>
      </c>
      <c r="T35" s="88">
        <f t="shared" si="0"/>
        <v>1.067115950052564E-2</v>
      </c>
      <c r="U35" s="88">
        <f>R35/'סכום נכסי הקרן'!$C$42</f>
        <v>2.72962440673233E-3</v>
      </c>
    </row>
    <row r="36" spans="2:21" s="83" customFormat="1">
      <c r="B36" s="86" t="s">
        <v>433</v>
      </c>
      <c r="C36" s="86" t="s">
        <v>434</v>
      </c>
      <c r="D36" s="86" t="s">
        <v>100</v>
      </c>
      <c r="E36" s="86" t="s">
        <v>123</v>
      </c>
      <c r="F36" s="86" t="s">
        <v>435</v>
      </c>
      <c r="G36" s="86" t="s">
        <v>436</v>
      </c>
      <c r="H36" s="86" t="s">
        <v>206</v>
      </c>
      <c r="I36" s="86" t="s">
        <v>207</v>
      </c>
      <c r="J36" s="86" t="s">
        <v>259</v>
      </c>
      <c r="K36" s="87">
        <v>2.63</v>
      </c>
      <c r="L36" s="86" t="s">
        <v>102</v>
      </c>
      <c r="M36" s="88">
        <v>8.3000000000000001E-3</v>
      </c>
      <c r="N36" s="88">
        <v>1.89E-2</v>
      </c>
      <c r="O36" s="87">
        <v>3864759.4</v>
      </c>
      <c r="P36" s="87">
        <v>107.2</v>
      </c>
      <c r="Q36" s="87">
        <v>0</v>
      </c>
      <c r="R36" s="87">
        <v>4143.0220767999999</v>
      </c>
      <c r="S36" s="88">
        <v>2.8E-3</v>
      </c>
      <c r="T36" s="88">
        <f t="shared" si="0"/>
        <v>6.02469860035325E-3</v>
      </c>
      <c r="U36" s="88">
        <f>R36/'סכום נכסי הקרן'!$C$42</f>
        <v>1.5410850472172479E-3</v>
      </c>
    </row>
    <row r="37" spans="2:21" s="83" customFormat="1">
      <c r="B37" s="86" t="s">
        <v>437</v>
      </c>
      <c r="C37" s="86" t="s">
        <v>438</v>
      </c>
      <c r="D37" s="86" t="s">
        <v>100</v>
      </c>
      <c r="E37" s="86" t="s">
        <v>123</v>
      </c>
      <c r="F37" s="86" t="s">
        <v>435</v>
      </c>
      <c r="G37" s="86" t="s">
        <v>436</v>
      </c>
      <c r="H37" s="86" t="s">
        <v>206</v>
      </c>
      <c r="I37" s="86" t="s">
        <v>207</v>
      </c>
      <c r="J37" s="86" t="s">
        <v>439</v>
      </c>
      <c r="K37" s="87">
        <v>6.36</v>
      </c>
      <c r="L37" s="86" t="s">
        <v>102</v>
      </c>
      <c r="M37" s="88">
        <v>1.6500000000000001E-2</v>
      </c>
      <c r="N37" s="88">
        <v>2.3199999999999998E-2</v>
      </c>
      <c r="O37" s="87">
        <v>4198000</v>
      </c>
      <c r="P37" s="87">
        <v>105.88</v>
      </c>
      <c r="Q37" s="87">
        <v>0</v>
      </c>
      <c r="R37" s="87">
        <v>4444.8424000000005</v>
      </c>
      <c r="S37" s="88">
        <v>2E-3</v>
      </c>
      <c r="T37" s="88">
        <f t="shared" si="0"/>
        <v>6.4635995873703628E-3</v>
      </c>
      <c r="U37" s="88">
        <f>R37/'סכום נכסי הקרן'!$C$42</f>
        <v>1.6533535262182231E-3</v>
      </c>
    </row>
    <row r="38" spans="2:21" s="83" customFormat="1">
      <c r="B38" s="86" t="s">
        <v>440</v>
      </c>
      <c r="C38" s="86" t="s">
        <v>441</v>
      </c>
      <c r="D38" s="86" t="s">
        <v>100</v>
      </c>
      <c r="E38" s="86" t="s">
        <v>123</v>
      </c>
      <c r="F38" s="86" t="s">
        <v>442</v>
      </c>
      <c r="G38" s="86" t="s">
        <v>369</v>
      </c>
      <c r="H38" s="86" t="s">
        <v>206</v>
      </c>
      <c r="I38" s="86" t="s">
        <v>207</v>
      </c>
      <c r="J38" s="86" t="s">
        <v>317</v>
      </c>
      <c r="K38" s="87">
        <v>4.57</v>
      </c>
      <c r="L38" s="86" t="s">
        <v>102</v>
      </c>
      <c r="M38" s="88">
        <v>1E-3</v>
      </c>
      <c r="N38" s="88">
        <v>1.9E-2</v>
      </c>
      <c r="O38" s="87">
        <v>4833000</v>
      </c>
      <c r="P38" s="87">
        <v>97.94</v>
      </c>
      <c r="Q38" s="87">
        <v>0</v>
      </c>
      <c r="R38" s="87">
        <v>4733.4402</v>
      </c>
      <c r="S38" s="88">
        <v>1.6000000000000001E-3</v>
      </c>
      <c r="T38" s="88">
        <f t="shared" si="0"/>
        <v>6.8832726495684712E-3</v>
      </c>
      <c r="U38" s="88">
        <f>R38/'סכום נכסי הקרן'!$C$42</f>
        <v>1.760703606906983E-3</v>
      </c>
    </row>
    <row r="39" spans="2:21" s="83" customFormat="1">
      <c r="B39" s="86" t="s">
        <v>443</v>
      </c>
      <c r="C39" s="86" t="s">
        <v>444</v>
      </c>
      <c r="D39" s="86" t="s">
        <v>100</v>
      </c>
      <c r="E39" s="86" t="s">
        <v>123</v>
      </c>
      <c r="F39" s="86" t="s">
        <v>442</v>
      </c>
      <c r="G39" s="86" t="s">
        <v>369</v>
      </c>
      <c r="H39" s="86" t="s">
        <v>206</v>
      </c>
      <c r="I39" s="86" t="s">
        <v>207</v>
      </c>
      <c r="J39" s="86" t="s">
        <v>445</v>
      </c>
      <c r="K39" s="87">
        <v>4.91</v>
      </c>
      <c r="L39" s="86" t="s">
        <v>102</v>
      </c>
      <c r="M39" s="88">
        <v>1.3899999999999999E-2</v>
      </c>
      <c r="N39" s="88">
        <v>1.83E-2</v>
      </c>
      <c r="O39" s="87">
        <v>5732959</v>
      </c>
      <c r="P39" s="87">
        <v>99.5</v>
      </c>
      <c r="Q39" s="87">
        <v>0</v>
      </c>
      <c r="R39" s="87">
        <v>5704.2942050000001</v>
      </c>
      <c r="S39" s="88">
        <v>2.8999999999999998E-3</v>
      </c>
      <c r="T39" s="88">
        <f t="shared" si="0"/>
        <v>8.2950688352138539E-3</v>
      </c>
      <c r="U39" s="88">
        <f>R39/'סכום נכסי הקרן'!$C$42</f>
        <v>2.1218333721850129E-3</v>
      </c>
    </row>
    <row r="40" spans="2:21" s="83" customFormat="1">
      <c r="B40" s="86" t="s">
        <v>446</v>
      </c>
      <c r="C40" s="86" t="s">
        <v>447</v>
      </c>
      <c r="D40" s="86" t="s">
        <v>100</v>
      </c>
      <c r="E40" s="86" t="s">
        <v>123</v>
      </c>
      <c r="F40" s="86" t="s">
        <v>448</v>
      </c>
      <c r="G40" s="86" t="s">
        <v>369</v>
      </c>
      <c r="H40" s="86" t="s">
        <v>206</v>
      </c>
      <c r="I40" s="86" t="s">
        <v>207</v>
      </c>
      <c r="J40" s="86" t="s">
        <v>365</v>
      </c>
      <c r="K40" s="87">
        <v>2.5099999999999998</v>
      </c>
      <c r="L40" s="86" t="s">
        <v>102</v>
      </c>
      <c r="M40" s="88">
        <v>6.0000000000000001E-3</v>
      </c>
      <c r="N40" s="88">
        <v>1.83E-2</v>
      </c>
      <c r="O40" s="87">
        <v>4394031.17</v>
      </c>
      <c r="P40" s="87">
        <v>107.21</v>
      </c>
      <c r="Q40" s="87">
        <v>0</v>
      </c>
      <c r="R40" s="87">
        <v>4710.8408173569997</v>
      </c>
      <c r="S40" s="88">
        <v>3.3E-3</v>
      </c>
      <c r="T40" s="88">
        <f t="shared" si="0"/>
        <v>6.8504090860985675E-3</v>
      </c>
      <c r="U40" s="88">
        <f>R40/'סכום נכסי הקרן'!$C$42</f>
        <v>1.7522972865876933E-3</v>
      </c>
    </row>
    <row r="41" spans="2:21" s="83" customFormat="1">
      <c r="B41" s="86" t="s">
        <v>449</v>
      </c>
      <c r="C41" s="86" t="s">
        <v>450</v>
      </c>
      <c r="D41" s="86" t="s">
        <v>100</v>
      </c>
      <c r="E41" s="86" t="s">
        <v>123</v>
      </c>
      <c r="F41" s="86" t="s">
        <v>448</v>
      </c>
      <c r="G41" s="86" t="s">
        <v>369</v>
      </c>
      <c r="H41" s="86" t="s">
        <v>206</v>
      </c>
      <c r="I41" s="86" t="s">
        <v>207</v>
      </c>
      <c r="J41" s="86" t="s">
        <v>451</v>
      </c>
      <c r="K41" s="87">
        <v>0.36</v>
      </c>
      <c r="L41" s="86" t="s">
        <v>102</v>
      </c>
      <c r="M41" s="88">
        <v>0.05</v>
      </c>
      <c r="N41" s="88">
        <v>1.0999999999999999E-2</v>
      </c>
      <c r="O41" s="87">
        <v>2360152.4500000002</v>
      </c>
      <c r="P41" s="87">
        <v>114.9</v>
      </c>
      <c r="Q41" s="87">
        <v>0</v>
      </c>
      <c r="R41" s="87">
        <v>2711.8151650499999</v>
      </c>
      <c r="S41" s="88">
        <v>2.2000000000000001E-3</v>
      </c>
      <c r="T41" s="88">
        <f t="shared" si="0"/>
        <v>3.9434665629183773E-3</v>
      </c>
      <c r="U41" s="88">
        <f>R41/'סכום נכסי הקרן'!$C$42</f>
        <v>1.0087172417153575E-3</v>
      </c>
    </row>
    <row r="42" spans="2:21" s="83" customFormat="1">
      <c r="B42" s="86" t="s">
        <v>452</v>
      </c>
      <c r="C42" s="86" t="s">
        <v>453</v>
      </c>
      <c r="D42" s="86" t="s">
        <v>100</v>
      </c>
      <c r="E42" s="86" t="s">
        <v>123</v>
      </c>
      <c r="F42" s="86" t="s">
        <v>448</v>
      </c>
      <c r="G42" s="86" t="s">
        <v>369</v>
      </c>
      <c r="H42" s="86" t="s">
        <v>206</v>
      </c>
      <c r="I42" s="86" t="s">
        <v>207</v>
      </c>
      <c r="J42" s="86" t="s">
        <v>445</v>
      </c>
      <c r="K42" s="87">
        <v>4.0999999999999996</v>
      </c>
      <c r="L42" s="86" t="s">
        <v>102</v>
      </c>
      <c r="M42" s="88">
        <v>1.7500000000000002E-2</v>
      </c>
      <c r="N42" s="88">
        <v>-8.9999999999999998E-4</v>
      </c>
      <c r="O42" s="87">
        <v>8854499.5099999998</v>
      </c>
      <c r="P42" s="87">
        <v>108.29</v>
      </c>
      <c r="Q42" s="87">
        <v>0</v>
      </c>
      <c r="R42" s="87">
        <v>9588.5375193790005</v>
      </c>
      <c r="S42" s="88">
        <v>2.7000000000000001E-3</v>
      </c>
      <c r="T42" s="88">
        <f t="shared" si="0"/>
        <v>1.394345661248717E-2</v>
      </c>
      <c r="U42" s="88">
        <f>R42/'סכום נכסי הקרן'!$C$42</f>
        <v>3.5666601630107296E-3</v>
      </c>
    </row>
    <row r="43" spans="2:21" s="83" customFormat="1">
      <c r="B43" s="86" t="s">
        <v>454</v>
      </c>
      <c r="C43" s="86" t="s">
        <v>455</v>
      </c>
      <c r="D43" s="86" t="s">
        <v>100</v>
      </c>
      <c r="E43" s="86" t="s">
        <v>123</v>
      </c>
      <c r="F43" s="86" t="s">
        <v>456</v>
      </c>
      <c r="G43" s="86" t="s">
        <v>457</v>
      </c>
      <c r="H43" s="86" t="s">
        <v>458</v>
      </c>
      <c r="I43" s="86" t="s">
        <v>150</v>
      </c>
      <c r="J43" s="86" t="s">
        <v>459</v>
      </c>
      <c r="K43" s="87">
        <v>2.31</v>
      </c>
      <c r="L43" s="86" t="s">
        <v>102</v>
      </c>
      <c r="M43" s="88">
        <v>4.4999999999999998E-2</v>
      </c>
      <c r="N43" s="88">
        <v>1.9300000000000001E-2</v>
      </c>
      <c r="O43" s="87">
        <v>6030757</v>
      </c>
      <c r="P43" s="87">
        <v>117.6</v>
      </c>
      <c r="Q43" s="87">
        <v>0</v>
      </c>
      <c r="R43" s="87">
        <v>7092.1702320000004</v>
      </c>
      <c r="S43" s="88">
        <v>2E-3</v>
      </c>
      <c r="T43" s="88">
        <f t="shared" si="0"/>
        <v>1.0313289979666223E-2</v>
      </c>
      <c r="U43" s="88">
        <f>R43/'סכום נכסי הקרן'!$C$42</f>
        <v>2.6380833348820451E-3</v>
      </c>
    </row>
    <row r="44" spans="2:21" s="83" customFormat="1">
      <c r="B44" s="86" t="s">
        <v>460</v>
      </c>
      <c r="C44" s="86" t="s">
        <v>461</v>
      </c>
      <c r="D44" s="86" t="s">
        <v>100</v>
      </c>
      <c r="E44" s="86" t="s">
        <v>123</v>
      </c>
      <c r="F44" s="86" t="s">
        <v>456</v>
      </c>
      <c r="G44" s="86" t="s">
        <v>457</v>
      </c>
      <c r="H44" s="86" t="s">
        <v>458</v>
      </c>
      <c r="I44" s="86" t="s">
        <v>150</v>
      </c>
      <c r="J44" s="86" t="s">
        <v>462</v>
      </c>
      <c r="K44" s="87">
        <v>7.13</v>
      </c>
      <c r="L44" s="86" t="s">
        <v>102</v>
      </c>
      <c r="M44" s="88">
        <v>2.3900000000000001E-2</v>
      </c>
      <c r="N44" s="88">
        <v>1.24E-2</v>
      </c>
      <c r="O44" s="87">
        <v>11597290</v>
      </c>
      <c r="P44" s="87">
        <v>108.57</v>
      </c>
      <c r="Q44" s="87">
        <v>0</v>
      </c>
      <c r="R44" s="87">
        <v>12591.177753</v>
      </c>
      <c r="S44" s="88">
        <v>3.0000000000000001E-3</v>
      </c>
      <c r="T44" s="88">
        <f t="shared" si="0"/>
        <v>1.8309835086345847E-2</v>
      </c>
      <c r="U44" s="88">
        <f>R44/'סכום נכסי הקרן'!$C$42</f>
        <v>4.6835559652605432E-3</v>
      </c>
    </row>
    <row r="45" spans="2:21" s="83" customFormat="1">
      <c r="B45" s="86" t="s">
        <v>463</v>
      </c>
      <c r="C45" s="86" t="s">
        <v>464</v>
      </c>
      <c r="D45" s="86" t="s">
        <v>100</v>
      </c>
      <c r="E45" s="86" t="s">
        <v>123</v>
      </c>
      <c r="F45" s="86" t="s">
        <v>456</v>
      </c>
      <c r="G45" s="86" t="s">
        <v>457</v>
      </c>
      <c r="H45" s="86" t="s">
        <v>458</v>
      </c>
      <c r="I45" s="86" t="s">
        <v>150</v>
      </c>
      <c r="J45" s="86" t="s">
        <v>465</v>
      </c>
      <c r="K45" s="87">
        <v>4.71</v>
      </c>
      <c r="L45" s="86" t="s">
        <v>102</v>
      </c>
      <c r="M45" s="88">
        <v>3.85E-2</v>
      </c>
      <c r="N45" s="88">
        <v>1.7899999999999999E-2</v>
      </c>
      <c r="O45" s="87">
        <v>1016366.09</v>
      </c>
      <c r="P45" s="87">
        <v>120.6</v>
      </c>
      <c r="Q45" s="87">
        <v>11.99192</v>
      </c>
      <c r="R45" s="87">
        <v>1237.7294245400001</v>
      </c>
      <c r="S45" s="88">
        <v>4.0000000000000002E-4</v>
      </c>
      <c r="T45" s="88">
        <f t="shared" si="0"/>
        <v>1.799881003144881E-3</v>
      </c>
      <c r="U45" s="88">
        <f>R45/'סכום נכסי הקרן'!$C$42</f>
        <v>4.6039974523444545E-4</v>
      </c>
    </row>
    <row r="46" spans="2:21" s="83" customFormat="1">
      <c r="B46" s="86" t="s">
        <v>466</v>
      </c>
      <c r="C46" s="86" t="s">
        <v>467</v>
      </c>
      <c r="D46" s="86" t="s">
        <v>100</v>
      </c>
      <c r="E46" s="86" t="s">
        <v>123</v>
      </c>
      <c r="F46" s="86" t="s">
        <v>456</v>
      </c>
      <c r="G46" s="86" t="s">
        <v>457</v>
      </c>
      <c r="H46" s="86" t="s">
        <v>458</v>
      </c>
      <c r="I46" s="86" t="s">
        <v>150</v>
      </c>
      <c r="J46" s="86" t="s">
        <v>430</v>
      </c>
      <c r="K46" s="87">
        <v>11.99</v>
      </c>
      <c r="L46" s="86" t="s">
        <v>102</v>
      </c>
      <c r="M46" s="88">
        <v>1.2500000000000001E-2</v>
      </c>
      <c r="N46" s="88">
        <v>2.5700000000000001E-2</v>
      </c>
      <c r="O46" s="87">
        <v>1190000</v>
      </c>
      <c r="P46" s="87">
        <v>92.85</v>
      </c>
      <c r="Q46" s="87">
        <v>0</v>
      </c>
      <c r="R46" s="87">
        <v>1104.915</v>
      </c>
      <c r="S46" s="88">
        <v>2.9999999999999997E-4</v>
      </c>
      <c r="T46" s="88">
        <f t="shared" si="0"/>
        <v>1.6067449631238496E-3</v>
      </c>
      <c r="U46" s="88">
        <f>R46/'סכום נכסי הקרן'!$C$42</f>
        <v>4.1099659943430342E-4</v>
      </c>
    </row>
    <row r="47" spans="2:21" s="83" customFormat="1">
      <c r="B47" s="86" t="s">
        <v>468</v>
      </c>
      <c r="C47" s="86" t="s">
        <v>469</v>
      </c>
      <c r="D47" s="86" t="s">
        <v>100</v>
      </c>
      <c r="E47" s="86" t="s">
        <v>123</v>
      </c>
      <c r="F47" s="86" t="s">
        <v>470</v>
      </c>
      <c r="G47" s="86" t="s">
        <v>423</v>
      </c>
      <c r="H47" s="86" t="s">
        <v>471</v>
      </c>
      <c r="I47" s="86" t="s">
        <v>207</v>
      </c>
      <c r="J47" s="86" t="s">
        <v>472</v>
      </c>
      <c r="K47" s="87">
        <v>6.62</v>
      </c>
      <c r="L47" s="86" t="s">
        <v>102</v>
      </c>
      <c r="M47" s="88">
        <v>2.6499999999999999E-2</v>
      </c>
      <c r="N47" s="88">
        <v>2.3099999999999999E-2</v>
      </c>
      <c r="O47" s="87">
        <v>4274546.57</v>
      </c>
      <c r="P47" s="87">
        <v>112.87</v>
      </c>
      <c r="Q47" s="87">
        <v>0</v>
      </c>
      <c r="R47" s="87">
        <v>4824.6807135589997</v>
      </c>
      <c r="S47" s="88">
        <v>2.8E-3</v>
      </c>
      <c r="T47" s="88">
        <f t="shared" si="0"/>
        <v>7.0159527521951497E-3</v>
      </c>
      <c r="U47" s="88">
        <f>R47/'סכום נכסי הקרן'!$C$42</f>
        <v>1.7946424536086645E-3</v>
      </c>
    </row>
    <row r="48" spans="2:21" s="83" customFormat="1">
      <c r="B48" s="86" t="s">
        <v>473</v>
      </c>
      <c r="C48" s="86" t="s">
        <v>474</v>
      </c>
      <c r="D48" s="86" t="s">
        <v>100</v>
      </c>
      <c r="E48" s="86" t="s">
        <v>123</v>
      </c>
      <c r="F48" s="86" t="s">
        <v>475</v>
      </c>
      <c r="G48" s="86" t="s">
        <v>436</v>
      </c>
      <c r="H48" s="86" t="s">
        <v>458</v>
      </c>
      <c r="I48" s="86" t="s">
        <v>150</v>
      </c>
      <c r="J48" s="86" t="s">
        <v>401</v>
      </c>
      <c r="K48" s="87">
        <v>3.58</v>
      </c>
      <c r="L48" s="86" t="s">
        <v>102</v>
      </c>
      <c r="M48" s="88">
        <v>1.34E-2</v>
      </c>
      <c r="N48" s="88">
        <v>2.7699999999999999E-2</v>
      </c>
      <c r="O48" s="87">
        <v>4645522.33</v>
      </c>
      <c r="P48" s="87">
        <v>105.29</v>
      </c>
      <c r="Q48" s="87">
        <v>0</v>
      </c>
      <c r="R48" s="87">
        <v>4891.2704612569996</v>
      </c>
      <c r="S48" s="88">
        <v>1.4E-3</v>
      </c>
      <c r="T48" s="88">
        <f t="shared" si="0"/>
        <v>7.1127862115195764E-3</v>
      </c>
      <c r="U48" s="88">
        <f>R48/'סכום נכסי הקרן'!$C$42</f>
        <v>1.8194119244377021E-3</v>
      </c>
    </row>
    <row r="49" spans="2:21" s="83" customFormat="1">
      <c r="B49" s="86" t="s">
        <v>476</v>
      </c>
      <c r="C49" s="86" t="s">
        <v>477</v>
      </c>
      <c r="D49" s="86" t="s">
        <v>100</v>
      </c>
      <c r="E49" s="86" t="s">
        <v>123</v>
      </c>
      <c r="F49" s="86" t="s">
        <v>475</v>
      </c>
      <c r="G49" s="86" t="s">
        <v>436</v>
      </c>
      <c r="H49" s="86" t="s">
        <v>458</v>
      </c>
      <c r="I49" s="86" t="s">
        <v>150</v>
      </c>
      <c r="J49" s="86" t="s">
        <v>478</v>
      </c>
      <c r="K49" s="87">
        <v>3.5</v>
      </c>
      <c r="L49" s="86" t="s">
        <v>102</v>
      </c>
      <c r="M49" s="88">
        <v>1.77E-2</v>
      </c>
      <c r="N49" s="88">
        <v>2.7699999999999999E-2</v>
      </c>
      <c r="O49" s="87">
        <v>5659741.0999999996</v>
      </c>
      <c r="P49" s="87">
        <v>105.78</v>
      </c>
      <c r="Q49" s="87">
        <v>0</v>
      </c>
      <c r="R49" s="87">
        <v>5986.8741355800003</v>
      </c>
      <c r="S49" s="88">
        <v>1.9E-3</v>
      </c>
      <c r="T49" s="88">
        <f t="shared" si="0"/>
        <v>8.7059908338647015E-3</v>
      </c>
      <c r="U49" s="88">
        <f>R49/'סכום נכסי הקרן'!$C$42</f>
        <v>2.2269449785409421E-3</v>
      </c>
    </row>
    <row r="50" spans="2:21" s="83" customFormat="1">
      <c r="B50" s="86" t="s">
        <v>479</v>
      </c>
      <c r="C50" s="86" t="s">
        <v>480</v>
      </c>
      <c r="D50" s="86" t="s">
        <v>100</v>
      </c>
      <c r="E50" s="86" t="s">
        <v>123</v>
      </c>
      <c r="F50" s="86" t="s">
        <v>475</v>
      </c>
      <c r="G50" s="86" t="s">
        <v>436</v>
      </c>
      <c r="H50" s="86" t="s">
        <v>471</v>
      </c>
      <c r="I50" s="86" t="s">
        <v>207</v>
      </c>
      <c r="J50" s="86" t="s">
        <v>481</v>
      </c>
      <c r="K50" s="87">
        <v>1.5</v>
      </c>
      <c r="L50" s="86" t="s">
        <v>102</v>
      </c>
      <c r="M50" s="88">
        <v>6.4999999999999997E-3</v>
      </c>
      <c r="N50" s="88">
        <v>1.7399999999999999E-2</v>
      </c>
      <c r="O50" s="87">
        <v>270990.03999999998</v>
      </c>
      <c r="P50" s="87">
        <v>107.22</v>
      </c>
      <c r="Q50" s="87">
        <v>149.07998000000001</v>
      </c>
      <c r="R50" s="87">
        <v>439.63550088800002</v>
      </c>
      <c r="S50" s="88">
        <v>8.9999999999999998E-4</v>
      </c>
      <c r="T50" s="88">
        <f t="shared" si="0"/>
        <v>6.393090207502159E-4</v>
      </c>
      <c r="U50" s="88">
        <f>R50/'סכום נכסי הקרן'!$C$42</f>
        <v>1.6353176113598303E-4</v>
      </c>
    </row>
    <row r="51" spans="2:21" s="83" customFormat="1">
      <c r="B51" s="86" t="s">
        <v>482</v>
      </c>
      <c r="C51" s="86" t="s">
        <v>483</v>
      </c>
      <c r="D51" s="86" t="s">
        <v>100</v>
      </c>
      <c r="E51" s="86" t="s">
        <v>123</v>
      </c>
      <c r="F51" s="86" t="s">
        <v>448</v>
      </c>
      <c r="G51" s="86" t="s">
        <v>369</v>
      </c>
      <c r="H51" s="86" t="s">
        <v>471</v>
      </c>
      <c r="I51" s="86" t="s">
        <v>207</v>
      </c>
      <c r="J51" s="86" t="s">
        <v>484</v>
      </c>
      <c r="K51" s="87">
        <v>0.16</v>
      </c>
      <c r="L51" s="86" t="s">
        <v>102</v>
      </c>
      <c r="M51" s="88">
        <v>4.2000000000000003E-2</v>
      </c>
      <c r="N51" s="88">
        <v>1.0800000000000001E-2</v>
      </c>
      <c r="O51" s="87">
        <v>1959896.68</v>
      </c>
      <c r="P51" s="87">
        <v>115.61</v>
      </c>
      <c r="Q51" s="87">
        <v>0</v>
      </c>
      <c r="R51" s="87">
        <v>2265.8365517480001</v>
      </c>
      <c r="S51" s="88">
        <v>5.8999999999999999E-3</v>
      </c>
      <c r="T51" s="88">
        <f t="shared" si="0"/>
        <v>3.2949335168614884E-3</v>
      </c>
      <c r="U51" s="88">
        <f>R51/'סכום נכסי הקרן'!$C$42</f>
        <v>8.4282602520770926E-4</v>
      </c>
    </row>
    <row r="52" spans="2:21" s="83" customFormat="1">
      <c r="B52" s="86" t="s">
        <v>485</v>
      </c>
      <c r="C52" s="86" t="s">
        <v>486</v>
      </c>
      <c r="D52" s="86" t="s">
        <v>100</v>
      </c>
      <c r="E52" s="86" t="s">
        <v>123</v>
      </c>
      <c r="F52" s="86" t="s">
        <v>487</v>
      </c>
      <c r="G52" s="86" t="s">
        <v>423</v>
      </c>
      <c r="H52" s="86" t="s">
        <v>471</v>
      </c>
      <c r="I52" s="86" t="s">
        <v>207</v>
      </c>
      <c r="J52" s="86" t="s">
        <v>488</v>
      </c>
      <c r="K52" s="87">
        <v>4.09</v>
      </c>
      <c r="L52" s="86" t="s">
        <v>102</v>
      </c>
      <c r="M52" s="88">
        <v>7.0000000000000001E-3</v>
      </c>
      <c r="N52" s="88">
        <v>1.8599999999999998E-2</v>
      </c>
      <c r="O52" s="87">
        <v>6564326.4000000004</v>
      </c>
      <c r="P52" s="87">
        <v>103.06</v>
      </c>
      <c r="Q52" s="87">
        <v>0</v>
      </c>
      <c r="R52" s="87">
        <v>6765.1947878399997</v>
      </c>
      <c r="S52" s="88">
        <v>7.2900000000000006E-2</v>
      </c>
      <c r="T52" s="88">
        <f t="shared" si="0"/>
        <v>9.8378089264003488E-3</v>
      </c>
      <c r="U52" s="88">
        <f>R52/'סכום נכסי הקרן'!$C$42</f>
        <v>2.5164578744183161E-3</v>
      </c>
    </row>
    <row r="53" spans="2:21" s="83" customFormat="1">
      <c r="B53" s="86" t="s">
        <v>489</v>
      </c>
      <c r="C53" s="86" t="s">
        <v>490</v>
      </c>
      <c r="D53" s="86" t="s">
        <v>100</v>
      </c>
      <c r="E53" s="86" t="s">
        <v>123</v>
      </c>
      <c r="F53" s="86" t="s">
        <v>491</v>
      </c>
      <c r="G53" s="86" t="s">
        <v>436</v>
      </c>
      <c r="H53" s="86" t="s">
        <v>492</v>
      </c>
      <c r="I53" s="86" t="s">
        <v>207</v>
      </c>
      <c r="J53" s="86" t="s">
        <v>377</v>
      </c>
      <c r="K53" s="87">
        <v>2.54</v>
      </c>
      <c r="L53" s="86" t="s">
        <v>102</v>
      </c>
      <c r="M53" s="88">
        <v>1.34E-2</v>
      </c>
      <c r="N53" s="88">
        <v>2.63E-2</v>
      </c>
      <c r="O53" s="87">
        <v>1431008.13</v>
      </c>
      <c r="P53" s="87">
        <v>107.12</v>
      </c>
      <c r="Q53" s="87">
        <v>0</v>
      </c>
      <c r="R53" s="87">
        <v>1532.895908856</v>
      </c>
      <c r="S53" s="88">
        <v>2.5000000000000001E-3</v>
      </c>
      <c r="T53" s="88">
        <f t="shared" si="0"/>
        <v>2.2291061127304216E-3</v>
      </c>
      <c r="U53" s="88">
        <f>R53/'סכום נכסי הקרן'!$C$42</f>
        <v>5.7019318755431136E-4</v>
      </c>
    </row>
    <row r="54" spans="2:21" s="83" customFormat="1">
      <c r="B54" s="86" t="s">
        <v>493</v>
      </c>
      <c r="C54" s="86" t="s">
        <v>494</v>
      </c>
      <c r="D54" s="86" t="s">
        <v>100</v>
      </c>
      <c r="E54" s="86" t="s">
        <v>123</v>
      </c>
      <c r="F54" s="86" t="s">
        <v>491</v>
      </c>
      <c r="G54" s="86" t="s">
        <v>436</v>
      </c>
      <c r="H54" s="86" t="s">
        <v>492</v>
      </c>
      <c r="I54" s="86" t="s">
        <v>207</v>
      </c>
      <c r="J54" s="86" t="s">
        <v>495</v>
      </c>
      <c r="K54" s="87">
        <v>4.63</v>
      </c>
      <c r="L54" s="86" t="s">
        <v>102</v>
      </c>
      <c r="M54" s="88">
        <v>6.8999999999999999E-3</v>
      </c>
      <c r="N54" s="88">
        <v>2.8299999999999999E-2</v>
      </c>
      <c r="O54" s="87">
        <v>297378.75</v>
      </c>
      <c r="P54" s="87">
        <v>98.53</v>
      </c>
      <c r="Q54" s="87">
        <v>0</v>
      </c>
      <c r="R54" s="87">
        <v>293.00728237499999</v>
      </c>
      <c r="S54" s="88">
        <v>1.6000000000000001E-3</v>
      </c>
      <c r="T54" s="88">
        <f t="shared" si="0"/>
        <v>4.2608524195493659E-4</v>
      </c>
      <c r="U54" s="88">
        <f>R54/'סכום נכסי הקרן'!$C$42</f>
        <v>1.0899028130273524E-4</v>
      </c>
    </row>
    <row r="55" spans="2:21" s="83" customFormat="1">
      <c r="B55" s="86" t="s">
        <v>496</v>
      </c>
      <c r="C55" s="86" t="s">
        <v>497</v>
      </c>
      <c r="D55" s="86" t="s">
        <v>100</v>
      </c>
      <c r="E55" s="86" t="s">
        <v>123</v>
      </c>
      <c r="F55" s="86" t="s">
        <v>491</v>
      </c>
      <c r="G55" s="86" t="s">
        <v>436</v>
      </c>
      <c r="H55" s="86" t="s">
        <v>492</v>
      </c>
      <c r="I55" s="86" t="s">
        <v>207</v>
      </c>
      <c r="J55" s="86" t="s">
        <v>267</v>
      </c>
      <c r="K55" s="87">
        <v>2.52</v>
      </c>
      <c r="L55" s="86" t="s">
        <v>102</v>
      </c>
      <c r="M55" s="88">
        <v>2E-3</v>
      </c>
      <c r="N55" s="88">
        <v>2.3599999999999999E-2</v>
      </c>
      <c r="O55" s="87">
        <v>2865669.49</v>
      </c>
      <c r="P55" s="87">
        <v>102.3</v>
      </c>
      <c r="Q55" s="87">
        <v>0</v>
      </c>
      <c r="R55" s="87">
        <v>2931.5798882700001</v>
      </c>
      <c r="S55" s="88">
        <v>8.6999999999999994E-3</v>
      </c>
      <c r="T55" s="88">
        <f t="shared" si="0"/>
        <v>4.2630439621808023E-3</v>
      </c>
      <c r="U55" s="88">
        <f>R55/'סכום נכסי הקרן'!$C$42</f>
        <v>1.090463397681238E-3</v>
      </c>
    </row>
    <row r="56" spans="2:21" s="83" customFormat="1">
      <c r="B56" s="86" t="s">
        <v>498</v>
      </c>
      <c r="C56" s="86" t="s">
        <v>499</v>
      </c>
      <c r="D56" s="86" t="s">
        <v>100</v>
      </c>
      <c r="E56" s="86" t="s">
        <v>123</v>
      </c>
      <c r="F56" s="86" t="s">
        <v>491</v>
      </c>
      <c r="G56" s="86" t="s">
        <v>436</v>
      </c>
      <c r="H56" s="86" t="s">
        <v>492</v>
      </c>
      <c r="I56" s="86" t="s">
        <v>207</v>
      </c>
      <c r="J56" s="86" t="s">
        <v>500</v>
      </c>
      <c r="K56" s="87">
        <v>4.59</v>
      </c>
      <c r="L56" s="86" t="s">
        <v>102</v>
      </c>
      <c r="M56" s="88">
        <v>6.8999999999999999E-3</v>
      </c>
      <c r="N56" s="88">
        <v>2.8000000000000001E-2</v>
      </c>
      <c r="O56" s="87">
        <v>1949135.06</v>
      </c>
      <c r="P56" s="87">
        <v>99.07</v>
      </c>
      <c r="Q56" s="87">
        <v>0</v>
      </c>
      <c r="R56" s="87">
        <v>1931.0081039419999</v>
      </c>
      <c r="S56" s="88">
        <v>9.5999999999999992E-3</v>
      </c>
      <c r="T56" s="88">
        <f t="shared" si="0"/>
        <v>2.8080327851102969E-3</v>
      </c>
      <c r="U56" s="88">
        <f>R56/'סכום נכסי הקרן'!$C$42</f>
        <v>7.1827947326286992E-4</v>
      </c>
    </row>
    <row r="57" spans="2:21" s="83" customFormat="1">
      <c r="B57" s="86" t="s">
        <v>501</v>
      </c>
      <c r="C57" s="86" t="s">
        <v>502</v>
      </c>
      <c r="D57" s="86" t="s">
        <v>100</v>
      </c>
      <c r="E57" s="86" t="s">
        <v>123</v>
      </c>
      <c r="F57" s="86" t="s">
        <v>503</v>
      </c>
      <c r="G57" s="86" t="s">
        <v>436</v>
      </c>
      <c r="H57" s="86" t="s">
        <v>492</v>
      </c>
      <c r="I57" s="86" t="s">
        <v>207</v>
      </c>
      <c r="J57" s="86" t="s">
        <v>504</v>
      </c>
      <c r="K57" s="87">
        <v>1.93</v>
      </c>
      <c r="L57" s="86" t="s">
        <v>102</v>
      </c>
      <c r="M57" s="88">
        <v>4.7500000000000001E-2</v>
      </c>
      <c r="N57" s="88">
        <v>2.5399999999999999E-2</v>
      </c>
      <c r="O57" s="87">
        <v>476823.01</v>
      </c>
      <c r="P57" s="87">
        <v>137.91</v>
      </c>
      <c r="Q57" s="87">
        <v>0</v>
      </c>
      <c r="R57" s="87">
        <v>657.586613091</v>
      </c>
      <c r="S57" s="88">
        <v>5.0000000000000001E-4</v>
      </c>
      <c r="T57" s="88">
        <f t="shared" si="0"/>
        <v>9.562491036881896E-4</v>
      </c>
      <c r="U57" s="88">
        <f>R57/'סכום נכסי הקרן'!$C$42</f>
        <v>2.4460330596826182E-4</v>
      </c>
    </row>
    <row r="58" spans="2:21" s="83" customFormat="1">
      <c r="B58" s="86" t="s">
        <v>505</v>
      </c>
      <c r="C58" s="86" t="s">
        <v>506</v>
      </c>
      <c r="D58" s="86" t="s">
        <v>100</v>
      </c>
      <c r="E58" s="86" t="s">
        <v>123</v>
      </c>
      <c r="F58" s="86" t="s">
        <v>507</v>
      </c>
      <c r="G58" s="86" t="s">
        <v>436</v>
      </c>
      <c r="H58" s="86" t="s">
        <v>492</v>
      </c>
      <c r="I58" s="86" t="s">
        <v>207</v>
      </c>
      <c r="J58" s="86" t="s">
        <v>508</v>
      </c>
      <c r="K58" s="87">
        <v>3.65</v>
      </c>
      <c r="L58" s="86" t="s">
        <v>102</v>
      </c>
      <c r="M58" s="88">
        <v>2.5999999999999999E-2</v>
      </c>
      <c r="N58" s="88">
        <v>2.5600000000000001E-2</v>
      </c>
      <c r="O58" s="87">
        <v>2268688.6800000002</v>
      </c>
      <c r="P58" s="87">
        <v>110.15</v>
      </c>
      <c r="Q58" s="87">
        <v>0</v>
      </c>
      <c r="R58" s="87">
        <v>2498.9605810200001</v>
      </c>
      <c r="S58" s="88">
        <v>6.3E-3</v>
      </c>
      <c r="T58" s="88">
        <f t="shared" si="0"/>
        <v>3.6339377477895892E-3</v>
      </c>
      <c r="U58" s="88">
        <f>R58/'סכום נכסי הקרן'!$C$42</f>
        <v>9.295414587724767E-4</v>
      </c>
    </row>
    <row r="59" spans="2:21" s="83" customFormat="1">
      <c r="B59" s="86" t="s">
        <v>509</v>
      </c>
      <c r="C59" s="86" t="s">
        <v>510</v>
      </c>
      <c r="D59" s="86" t="s">
        <v>100</v>
      </c>
      <c r="E59" s="86" t="s">
        <v>123</v>
      </c>
      <c r="F59" s="86" t="s">
        <v>507</v>
      </c>
      <c r="G59" s="86" t="s">
        <v>436</v>
      </c>
      <c r="H59" s="86" t="s">
        <v>492</v>
      </c>
      <c r="I59" s="86" t="s">
        <v>207</v>
      </c>
      <c r="J59" s="86" t="s">
        <v>504</v>
      </c>
      <c r="K59" s="87">
        <v>3.01</v>
      </c>
      <c r="L59" s="86" t="s">
        <v>102</v>
      </c>
      <c r="M59" s="88">
        <v>2.4E-2</v>
      </c>
      <c r="N59" s="88">
        <v>2.5999999999999999E-2</v>
      </c>
      <c r="O59" s="87">
        <v>648808.51</v>
      </c>
      <c r="P59" s="87">
        <v>108.91</v>
      </c>
      <c r="Q59" s="87">
        <v>0</v>
      </c>
      <c r="R59" s="87">
        <v>706.61734824099995</v>
      </c>
      <c r="S59" s="88">
        <v>1.1000000000000001E-3</v>
      </c>
      <c r="T59" s="88">
        <f t="shared" si="0"/>
        <v>1.0275486034148852E-3</v>
      </c>
      <c r="U59" s="88">
        <f>R59/'סכום נכסי הקרן'!$C$42</f>
        <v>2.6284132917766157E-4</v>
      </c>
    </row>
    <row r="60" spans="2:21" s="83" customFormat="1">
      <c r="B60" s="86" t="s">
        <v>511</v>
      </c>
      <c r="C60" s="86" t="s">
        <v>512</v>
      </c>
      <c r="D60" s="86" t="s">
        <v>100</v>
      </c>
      <c r="E60" s="86" t="s">
        <v>123</v>
      </c>
      <c r="F60" s="86" t="s">
        <v>513</v>
      </c>
      <c r="G60" s="86" t="s">
        <v>436</v>
      </c>
      <c r="H60" s="86" t="s">
        <v>492</v>
      </c>
      <c r="I60" s="86" t="s">
        <v>207</v>
      </c>
      <c r="J60" s="86" t="s">
        <v>514</v>
      </c>
      <c r="K60" s="87">
        <v>0.53</v>
      </c>
      <c r="L60" s="86" t="s">
        <v>102</v>
      </c>
      <c r="M60" s="88">
        <v>4.9000000000000002E-2</v>
      </c>
      <c r="N60" s="88">
        <v>1.9900000000000001E-2</v>
      </c>
      <c r="O60" s="87">
        <v>126356.36</v>
      </c>
      <c r="P60" s="87">
        <v>113.88</v>
      </c>
      <c r="Q60" s="87">
        <v>3.4771100000000001</v>
      </c>
      <c r="R60" s="87">
        <v>147.37173276799999</v>
      </c>
      <c r="S60" s="88">
        <v>1E-3</v>
      </c>
      <c r="T60" s="88">
        <f t="shared" si="0"/>
        <v>2.1430498213149244E-4</v>
      </c>
      <c r="U60" s="88">
        <f>R60/'סכום נכסי הקרן'!$C$42</f>
        <v>5.4818045750477546E-5</v>
      </c>
    </row>
    <row r="61" spans="2:21" s="83" customFormat="1">
      <c r="B61" s="86" t="s">
        <v>515</v>
      </c>
      <c r="C61" s="86" t="s">
        <v>516</v>
      </c>
      <c r="D61" s="86" t="s">
        <v>100</v>
      </c>
      <c r="E61" s="86" t="s">
        <v>123</v>
      </c>
      <c r="F61" s="86" t="s">
        <v>513</v>
      </c>
      <c r="G61" s="86" t="s">
        <v>436</v>
      </c>
      <c r="H61" s="86" t="s">
        <v>492</v>
      </c>
      <c r="I61" s="86" t="s">
        <v>207</v>
      </c>
      <c r="J61" s="86" t="s">
        <v>517</v>
      </c>
      <c r="K61" s="87">
        <v>2.85</v>
      </c>
      <c r="L61" s="86" t="s">
        <v>102</v>
      </c>
      <c r="M61" s="88">
        <v>2.1499999999999998E-2</v>
      </c>
      <c r="N61" s="88">
        <v>2.6100000000000002E-2</v>
      </c>
      <c r="O61" s="87">
        <v>1815054.17</v>
      </c>
      <c r="P61" s="87">
        <v>110.57</v>
      </c>
      <c r="Q61" s="87">
        <v>0</v>
      </c>
      <c r="R61" s="87">
        <v>2006.9053957690001</v>
      </c>
      <c r="S61" s="88">
        <v>1.5E-3</v>
      </c>
      <c r="T61" s="88">
        <f t="shared" si="0"/>
        <v>2.9184010861631137E-3</v>
      </c>
      <c r="U61" s="88">
        <f>R61/'סכום נכסי הקרן'!$C$42</f>
        <v>7.465110827958837E-4</v>
      </c>
    </row>
    <row r="62" spans="2:21" s="83" customFormat="1">
      <c r="B62" s="86" t="s">
        <v>518</v>
      </c>
      <c r="C62" s="86" t="s">
        <v>519</v>
      </c>
      <c r="D62" s="86" t="s">
        <v>100</v>
      </c>
      <c r="E62" s="86" t="s">
        <v>123</v>
      </c>
      <c r="F62" s="86" t="s">
        <v>513</v>
      </c>
      <c r="G62" s="86" t="s">
        <v>436</v>
      </c>
      <c r="H62" s="86" t="s">
        <v>492</v>
      </c>
      <c r="I62" s="86" t="s">
        <v>207</v>
      </c>
      <c r="J62" s="86" t="s">
        <v>520</v>
      </c>
      <c r="K62" s="87">
        <v>5.57</v>
      </c>
      <c r="L62" s="86" t="s">
        <v>102</v>
      </c>
      <c r="M62" s="88">
        <v>1.43E-2</v>
      </c>
      <c r="N62" s="88">
        <v>2.81E-2</v>
      </c>
      <c r="O62" s="87">
        <v>1945198.41</v>
      </c>
      <c r="P62" s="87">
        <v>101.43</v>
      </c>
      <c r="Q62" s="87">
        <v>0</v>
      </c>
      <c r="R62" s="87">
        <v>1973.0147472629999</v>
      </c>
      <c r="S62" s="88">
        <v>4.7999999999999996E-3</v>
      </c>
      <c r="T62" s="88">
        <f t="shared" si="0"/>
        <v>2.8691179930889709E-3</v>
      </c>
      <c r="U62" s="88">
        <f>R62/'סכום נכסי הקרן'!$C$42</f>
        <v>7.3390473634517099E-4</v>
      </c>
    </row>
    <row r="63" spans="2:21" s="83" customFormat="1">
      <c r="B63" s="86" t="s">
        <v>521</v>
      </c>
      <c r="C63" s="86" t="s">
        <v>522</v>
      </c>
      <c r="D63" s="86" t="s">
        <v>100</v>
      </c>
      <c r="E63" s="86" t="s">
        <v>123</v>
      </c>
      <c r="F63" s="86" t="s">
        <v>513</v>
      </c>
      <c r="G63" s="86" t="s">
        <v>436</v>
      </c>
      <c r="H63" s="86" t="s">
        <v>492</v>
      </c>
      <c r="I63" s="86" t="s">
        <v>207</v>
      </c>
      <c r="J63" s="86" t="s">
        <v>523</v>
      </c>
      <c r="K63" s="87">
        <v>3.69</v>
      </c>
      <c r="L63" s="86" t="s">
        <v>102</v>
      </c>
      <c r="M63" s="88">
        <v>2.35E-2</v>
      </c>
      <c r="N63" s="88">
        <v>2.64E-2</v>
      </c>
      <c r="O63" s="87">
        <v>928203.18</v>
      </c>
      <c r="P63" s="87">
        <v>109.18</v>
      </c>
      <c r="Q63" s="87">
        <v>23.932390000000002</v>
      </c>
      <c r="R63" s="87">
        <v>1037.344621924</v>
      </c>
      <c r="S63" s="88">
        <v>1.2999999999999999E-3</v>
      </c>
      <c r="T63" s="88">
        <f t="shared" si="0"/>
        <v>1.5084854910106216E-3</v>
      </c>
      <c r="U63" s="88">
        <f>R63/'סכום נכסי הקרן'!$C$42</f>
        <v>3.8586236231042851E-4</v>
      </c>
    </row>
    <row r="64" spans="2:21" s="83" customFormat="1">
      <c r="B64" s="86" t="s">
        <v>524</v>
      </c>
      <c r="C64" s="86" t="s">
        <v>525</v>
      </c>
      <c r="D64" s="86" t="s">
        <v>100</v>
      </c>
      <c r="E64" s="86" t="s">
        <v>123</v>
      </c>
      <c r="F64" s="86" t="s">
        <v>513</v>
      </c>
      <c r="G64" s="86" t="s">
        <v>436</v>
      </c>
      <c r="H64" s="86" t="s">
        <v>492</v>
      </c>
      <c r="I64" s="86" t="s">
        <v>207</v>
      </c>
      <c r="J64" s="86" t="s">
        <v>526</v>
      </c>
      <c r="K64" s="87">
        <v>0.16</v>
      </c>
      <c r="L64" s="86" t="s">
        <v>102</v>
      </c>
      <c r="M64" s="88">
        <v>5.8500000000000003E-2</v>
      </c>
      <c r="N64" s="88">
        <v>1.52E-2</v>
      </c>
      <c r="O64" s="87">
        <v>175282.54</v>
      </c>
      <c r="P64" s="87">
        <v>121.19</v>
      </c>
      <c r="Q64" s="87">
        <v>0</v>
      </c>
      <c r="R64" s="87">
        <v>212.42491022600001</v>
      </c>
      <c r="S64" s="88">
        <v>1.5E-3</v>
      </c>
      <c r="T64" s="88">
        <f t="shared" si="0"/>
        <v>3.089039922054289E-4</v>
      </c>
      <c r="U64" s="88">
        <f>R64/'סכום נכסי הקרן'!$C$42</f>
        <v>7.9015956646459858E-5</v>
      </c>
    </row>
    <row r="65" spans="2:21" s="83" customFormat="1">
      <c r="B65" s="86" t="s">
        <v>527</v>
      </c>
      <c r="C65" s="86" t="s">
        <v>528</v>
      </c>
      <c r="D65" s="86" t="s">
        <v>100</v>
      </c>
      <c r="E65" s="86" t="s">
        <v>123</v>
      </c>
      <c r="F65" s="86" t="s">
        <v>513</v>
      </c>
      <c r="G65" s="86" t="s">
        <v>436</v>
      </c>
      <c r="H65" s="86" t="s">
        <v>492</v>
      </c>
      <c r="I65" s="86" t="s">
        <v>207</v>
      </c>
      <c r="J65" s="86" t="s">
        <v>529</v>
      </c>
      <c r="K65" s="87">
        <v>2.1800000000000002</v>
      </c>
      <c r="L65" s="86" t="s">
        <v>102</v>
      </c>
      <c r="M65" s="88">
        <v>1.7600000000000001E-2</v>
      </c>
      <c r="N65" s="88">
        <v>2.41E-2</v>
      </c>
      <c r="O65" s="87">
        <v>4875952.43</v>
      </c>
      <c r="P65" s="87">
        <v>109.65</v>
      </c>
      <c r="Q65" s="87">
        <v>0</v>
      </c>
      <c r="R65" s="87">
        <v>5346.4818394949998</v>
      </c>
      <c r="S65" s="88">
        <v>3.5999999999999999E-3</v>
      </c>
      <c r="T65" s="88">
        <f t="shared" si="0"/>
        <v>7.7747453569204199E-3</v>
      </c>
      <c r="U65" s="88">
        <f>R65/'סכום נכסי הקרן'!$C$42</f>
        <v>1.9887374639403974E-3</v>
      </c>
    </row>
    <row r="66" spans="2:21" s="83" customFormat="1">
      <c r="B66" s="86" t="s">
        <v>530</v>
      </c>
      <c r="C66" s="86" t="s">
        <v>531</v>
      </c>
      <c r="D66" s="86" t="s">
        <v>100</v>
      </c>
      <c r="E66" s="86" t="s">
        <v>123</v>
      </c>
      <c r="F66" s="86" t="s">
        <v>513</v>
      </c>
      <c r="G66" s="86" t="s">
        <v>436</v>
      </c>
      <c r="H66" s="86" t="s">
        <v>492</v>
      </c>
      <c r="I66" s="86" t="s">
        <v>207</v>
      </c>
      <c r="J66" s="86" t="s">
        <v>297</v>
      </c>
      <c r="K66" s="87">
        <v>4.8600000000000003</v>
      </c>
      <c r="L66" s="86" t="s">
        <v>102</v>
      </c>
      <c r="M66" s="88">
        <v>6.4999999999999997E-3</v>
      </c>
      <c r="N66" s="88">
        <v>2.5999999999999999E-2</v>
      </c>
      <c r="O66" s="87">
        <v>786254.32</v>
      </c>
      <c r="P66" s="87">
        <v>99.21</v>
      </c>
      <c r="Q66" s="87">
        <v>0</v>
      </c>
      <c r="R66" s="87">
        <v>780.04291087199999</v>
      </c>
      <c r="S66" s="88">
        <v>1.5E-3</v>
      </c>
      <c r="T66" s="88">
        <f t="shared" si="0"/>
        <v>1.134322566047209E-3</v>
      </c>
      <c r="U66" s="88">
        <f>R66/'סכום נכסי הקרן'!$C$42</f>
        <v>2.9015352654387661E-4</v>
      </c>
    </row>
    <row r="67" spans="2:21" s="83" customFormat="1">
      <c r="B67" s="86" t="s">
        <v>532</v>
      </c>
      <c r="C67" s="86" t="s">
        <v>533</v>
      </c>
      <c r="D67" s="86" t="s">
        <v>100</v>
      </c>
      <c r="E67" s="86" t="s">
        <v>123</v>
      </c>
      <c r="F67" s="86" t="s">
        <v>534</v>
      </c>
      <c r="G67" s="86" t="s">
        <v>436</v>
      </c>
      <c r="H67" s="86" t="s">
        <v>492</v>
      </c>
      <c r="I67" s="86" t="s">
        <v>207</v>
      </c>
      <c r="J67" s="86" t="s">
        <v>430</v>
      </c>
      <c r="K67" s="87">
        <v>2.62</v>
      </c>
      <c r="L67" s="86" t="s">
        <v>102</v>
      </c>
      <c r="M67" s="88">
        <v>1.6E-2</v>
      </c>
      <c r="N67" s="88">
        <v>2.4899999999999999E-2</v>
      </c>
      <c r="O67" s="87">
        <v>2452162.0299999998</v>
      </c>
      <c r="P67" s="87">
        <v>108.59</v>
      </c>
      <c r="Q67" s="87">
        <v>0</v>
      </c>
      <c r="R67" s="87">
        <v>2662.8027483770002</v>
      </c>
      <c r="S67" s="88">
        <v>6.3E-3</v>
      </c>
      <c r="T67" s="88">
        <f t="shared" si="0"/>
        <v>3.8721937015490683E-3</v>
      </c>
      <c r="U67" s="88">
        <f>R67/'סכום נכסי הקרן'!$C$42</f>
        <v>9.9048603245250927E-4</v>
      </c>
    </row>
    <row r="68" spans="2:21" s="83" customFormat="1">
      <c r="B68" s="86" t="s">
        <v>535</v>
      </c>
      <c r="C68" s="86" t="s">
        <v>536</v>
      </c>
      <c r="D68" s="86" t="s">
        <v>100</v>
      </c>
      <c r="E68" s="86" t="s">
        <v>123</v>
      </c>
      <c r="F68" s="86" t="s">
        <v>534</v>
      </c>
      <c r="G68" s="86" t="s">
        <v>436</v>
      </c>
      <c r="H68" s="86" t="s">
        <v>492</v>
      </c>
      <c r="I68" s="86" t="s">
        <v>207</v>
      </c>
      <c r="J68" s="86" t="s">
        <v>529</v>
      </c>
      <c r="K68" s="87">
        <v>3.44</v>
      </c>
      <c r="L68" s="86" t="s">
        <v>102</v>
      </c>
      <c r="M68" s="88">
        <v>1.4200000000000001E-2</v>
      </c>
      <c r="N68" s="88">
        <v>3.0099999999999998E-2</v>
      </c>
      <c r="O68" s="87">
        <v>2976196.12</v>
      </c>
      <c r="P68" s="87">
        <v>104.19</v>
      </c>
      <c r="Q68" s="87">
        <v>0</v>
      </c>
      <c r="R68" s="87">
        <v>3100.898737428</v>
      </c>
      <c r="S68" s="88">
        <v>3.0999999999999999E-3</v>
      </c>
      <c r="T68" s="88">
        <f t="shared" si="0"/>
        <v>4.5092639954381506E-3</v>
      </c>
      <c r="U68" s="88">
        <f>R68/'סכום נכסי הקרן'!$C$42</f>
        <v>1.1534451394659615E-3</v>
      </c>
    </row>
    <row r="69" spans="2:21" s="83" customFormat="1">
      <c r="B69" s="86" t="s">
        <v>537</v>
      </c>
      <c r="C69" s="86" t="s">
        <v>538</v>
      </c>
      <c r="D69" s="86" t="s">
        <v>100</v>
      </c>
      <c r="E69" s="86" t="s">
        <v>123</v>
      </c>
      <c r="F69" s="86" t="s">
        <v>539</v>
      </c>
      <c r="G69" s="86" t="s">
        <v>436</v>
      </c>
      <c r="H69" s="86" t="s">
        <v>492</v>
      </c>
      <c r="I69" s="86" t="s">
        <v>207</v>
      </c>
      <c r="J69" s="86" t="s">
        <v>540</v>
      </c>
      <c r="K69" s="87">
        <v>4.66</v>
      </c>
      <c r="L69" s="86" t="s">
        <v>102</v>
      </c>
      <c r="M69" s="88">
        <v>3.5000000000000003E-2</v>
      </c>
      <c r="N69" s="88">
        <v>2.7900000000000001E-2</v>
      </c>
      <c r="O69" s="87">
        <v>5967604.5899999999</v>
      </c>
      <c r="P69" s="87">
        <v>114.59</v>
      </c>
      <c r="Q69" s="87">
        <v>0</v>
      </c>
      <c r="R69" s="87">
        <v>6838.2780996809997</v>
      </c>
      <c r="S69" s="88">
        <v>6.7000000000000002E-3</v>
      </c>
      <c r="T69" s="88">
        <f t="shared" si="0"/>
        <v>9.9440851948815762E-3</v>
      </c>
      <c r="U69" s="88">
        <f>R69/'סכום נכסי הקרן'!$C$42</f>
        <v>2.5436427643347782E-3</v>
      </c>
    </row>
    <row r="70" spans="2:21" s="83" customFormat="1">
      <c r="B70" s="86" t="s">
        <v>541</v>
      </c>
      <c r="C70" s="86" t="s">
        <v>542</v>
      </c>
      <c r="D70" s="86" t="s">
        <v>100</v>
      </c>
      <c r="E70" s="86" t="s">
        <v>123</v>
      </c>
      <c r="F70" s="86" t="s">
        <v>539</v>
      </c>
      <c r="G70" s="86" t="s">
        <v>436</v>
      </c>
      <c r="H70" s="86" t="s">
        <v>492</v>
      </c>
      <c r="I70" s="86" t="s">
        <v>207</v>
      </c>
      <c r="J70" s="86" t="s">
        <v>543</v>
      </c>
      <c r="K70" s="87">
        <v>0.97</v>
      </c>
      <c r="L70" s="86" t="s">
        <v>102</v>
      </c>
      <c r="M70" s="88">
        <v>0.04</v>
      </c>
      <c r="N70" s="88">
        <v>1.8499999999999999E-2</v>
      </c>
      <c r="O70" s="87">
        <v>754360.16</v>
      </c>
      <c r="P70" s="87">
        <v>111.11</v>
      </c>
      <c r="Q70" s="87">
        <v>0</v>
      </c>
      <c r="R70" s="87">
        <v>838.16957377599999</v>
      </c>
      <c r="S70" s="88">
        <v>4.5999999999999999E-3</v>
      </c>
      <c r="T70" s="88">
        <f t="shared" si="0"/>
        <v>1.2188491792656014E-3</v>
      </c>
      <c r="U70" s="88">
        <f>R70/'סכום נכסי הקרן'!$C$42</f>
        <v>3.1177497325245428E-4</v>
      </c>
    </row>
    <row r="71" spans="2:21" s="83" customFormat="1">
      <c r="B71" s="86" t="s">
        <v>544</v>
      </c>
      <c r="C71" s="86" t="s">
        <v>545</v>
      </c>
      <c r="D71" s="86" t="s">
        <v>100</v>
      </c>
      <c r="E71" s="86" t="s">
        <v>123</v>
      </c>
      <c r="F71" s="86" t="s">
        <v>546</v>
      </c>
      <c r="G71" s="86" t="s">
        <v>423</v>
      </c>
      <c r="H71" s="86" t="s">
        <v>492</v>
      </c>
      <c r="I71" s="86" t="s">
        <v>207</v>
      </c>
      <c r="J71" s="86" t="s">
        <v>547</v>
      </c>
      <c r="K71" s="87">
        <v>4.18</v>
      </c>
      <c r="L71" s="86" t="s">
        <v>102</v>
      </c>
      <c r="M71" s="88">
        <v>2.1999999999999999E-2</v>
      </c>
      <c r="N71" s="88">
        <v>2.7400000000000001E-2</v>
      </c>
      <c r="O71" s="87">
        <v>1336805.6599999999</v>
      </c>
      <c r="P71" s="87">
        <v>98.73</v>
      </c>
      <c r="Q71" s="87">
        <v>0</v>
      </c>
      <c r="R71" s="87">
        <v>1319.828228118</v>
      </c>
      <c r="S71" s="88">
        <v>4.5999999999999999E-3</v>
      </c>
      <c r="T71" s="88">
        <f t="shared" si="0"/>
        <v>1.9192674166947428E-3</v>
      </c>
      <c r="U71" s="88">
        <f>R71/'סכום נכסי הקרן'!$C$42</f>
        <v>4.9093813876533495E-4</v>
      </c>
    </row>
    <row r="72" spans="2:21" s="83" customFormat="1">
      <c r="B72" s="86" t="s">
        <v>548</v>
      </c>
      <c r="C72" s="86" t="s">
        <v>549</v>
      </c>
      <c r="D72" s="86" t="s">
        <v>100</v>
      </c>
      <c r="E72" s="86" t="s">
        <v>123</v>
      </c>
      <c r="F72" s="86" t="s">
        <v>546</v>
      </c>
      <c r="G72" s="86" t="s">
        <v>423</v>
      </c>
      <c r="H72" s="86" t="s">
        <v>492</v>
      </c>
      <c r="I72" s="86" t="s">
        <v>207</v>
      </c>
      <c r="J72" s="86" t="s">
        <v>550</v>
      </c>
      <c r="K72" s="87">
        <v>1.68</v>
      </c>
      <c r="L72" s="86" t="s">
        <v>102</v>
      </c>
      <c r="M72" s="88">
        <v>1.7999999999999999E-2</v>
      </c>
      <c r="N72" s="88">
        <v>2.9100000000000001E-2</v>
      </c>
      <c r="O72" s="87">
        <v>3978131.37</v>
      </c>
      <c r="P72" s="87">
        <v>107.61</v>
      </c>
      <c r="Q72" s="87">
        <v>0</v>
      </c>
      <c r="R72" s="87">
        <v>4280.8671672569999</v>
      </c>
      <c r="S72" s="88">
        <v>3.8E-3</v>
      </c>
      <c r="T72" s="88">
        <f t="shared" si="0"/>
        <v>6.2251501326278016E-3</v>
      </c>
      <c r="U72" s="88">
        <f>R72/'סכום נכסי הקרן'!$C$42</f>
        <v>1.5923594560419455E-3</v>
      </c>
    </row>
    <row r="73" spans="2:21" s="83" customFormat="1">
      <c r="B73" s="86" t="s">
        <v>551</v>
      </c>
      <c r="C73" s="86" t="s">
        <v>552</v>
      </c>
      <c r="D73" s="86" t="s">
        <v>100</v>
      </c>
      <c r="E73" s="86" t="s">
        <v>123</v>
      </c>
      <c r="F73" s="86" t="s">
        <v>553</v>
      </c>
      <c r="G73" s="86" t="s">
        <v>554</v>
      </c>
      <c r="H73" s="86" t="s">
        <v>555</v>
      </c>
      <c r="I73" s="86" t="s">
        <v>207</v>
      </c>
      <c r="J73" s="86" t="s">
        <v>398</v>
      </c>
      <c r="K73" s="87">
        <v>3.75</v>
      </c>
      <c r="L73" s="86" t="s">
        <v>102</v>
      </c>
      <c r="M73" s="88">
        <v>2.1999999999999999E-2</v>
      </c>
      <c r="N73" s="88">
        <v>2.53E-2</v>
      </c>
      <c r="O73" s="87">
        <v>909000</v>
      </c>
      <c r="P73" s="87">
        <v>100.37</v>
      </c>
      <c r="Q73" s="87">
        <v>0</v>
      </c>
      <c r="R73" s="87">
        <v>912.36329999999998</v>
      </c>
      <c r="S73" s="88">
        <v>4.4999999999999997E-3</v>
      </c>
      <c r="T73" s="88">
        <f t="shared" si="0"/>
        <v>1.326740189801074E-3</v>
      </c>
      <c r="U73" s="88">
        <f>R73/'סכום נכסי הקרן'!$C$42</f>
        <v>3.3937290538064844E-4</v>
      </c>
    </row>
    <row r="74" spans="2:21" s="83" customFormat="1">
      <c r="B74" s="86" t="s">
        <v>556</v>
      </c>
      <c r="C74" s="86" t="s">
        <v>557</v>
      </c>
      <c r="D74" s="86" t="s">
        <v>100</v>
      </c>
      <c r="E74" s="86" t="s">
        <v>123</v>
      </c>
      <c r="F74" s="86" t="s">
        <v>553</v>
      </c>
      <c r="G74" s="86" t="s">
        <v>554</v>
      </c>
      <c r="H74" s="86" t="s">
        <v>555</v>
      </c>
      <c r="I74" s="86" t="s">
        <v>207</v>
      </c>
      <c r="J74" s="86" t="s">
        <v>558</v>
      </c>
      <c r="K74" s="87">
        <v>0.23</v>
      </c>
      <c r="L74" s="86" t="s">
        <v>102</v>
      </c>
      <c r="M74" s="88">
        <v>2.6499999999999999E-2</v>
      </c>
      <c r="N74" s="88">
        <v>2.9899999999999999E-2</v>
      </c>
      <c r="O74" s="87">
        <v>156478.32999999999</v>
      </c>
      <c r="P74" s="87">
        <v>109.49</v>
      </c>
      <c r="Q74" s="87">
        <v>0</v>
      </c>
      <c r="R74" s="87">
        <v>171.32812351699999</v>
      </c>
      <c r="S74" s="88">
        <v>2.0999999999999999E-3</v>
      </c>
      <c r="T74" s="88">
        <f t="shared" si="0"/>
        <v>2.4914187924175208E-4</v>
      </c>
      <c r="U74" s="88">
        <f>R74/'סכום נכסי הקרן'!$C$42</f>
        <v>6.3729134053703047E-5</v>
      </c>
    </row>
    <row r="75" spans="2:21" s="83" customFormat="1">
      <c r="B75" s="86" t="s">
        <v>559</v>
      </c>
      <c r="C75" s="86" t="s">
        <v>560</v>
      </c>
      <c r="D75" s="86" t="s">
        <v>100</v>
      </c>
      <c r="E75" s="86" t="s">
        <v>123</v>
      </c>
      <c r="F75" s="86" t="s">
        <v>553</v>
      </c>
      <c r="G75" s="86" t="s">
        <v>554</v>
      </c>
      <c r="H75" s="86" t="s">
        <v>555</v>
      </c>
      <c r="I75" s="86" t="s">
        <v>207</v>
      </c>
      <c r="J75" s="86" t="s">
        <v>561</v>
      </c>
      <c r="K75" s="87">
        <v>2.1800000000000002</v>
      </c>
      <c r="L75" s="86" t="s">
        <v>102</v>
      </c>
      <c r="M75" s="88">
        <v>1.0500000000000001E-2</v>
      </c>
      <c r="N75" s="88">
        <v>2.7400000000000001E-2</v>
      </c>
      <c r="O75" s="87">
        <v>2832313.95</v>
      </c>
      <c r="P75" s="87">
        <v>104.44</v>
      </c>
      <c r="Q75" s="87">
        <v>0</v>
      </c>
      <c r="R75" s="87">
        <v>2958.0686893799998</v>
      </c>
      <c r="S75" s="88">
        <v>8.6999999999999994E-3</v>
      </c>
      <c r="T75" s="88">
        <f t="shared" si="0"/>
        <v>4.3015634390298641E-3</v>
      </c>
      <c r="U75" s="88">
        <f>R75/'סכום נכסי הקרן'!$C$42</f>
        <v>1.1003164697992757E-3</v>
      </c>
    </row>
    <row r="76" spans="2:21" s="83" customFormat="1">
      <c r="B76" s="86" t="s">
        <v>562</v>
      </c>
      <c r="C76" s="86" t="s">
        <v>563</v>
      </c>
      <c r="D76" s="86" t="s">
        <v>100</v>
      </c>
      <c r="E76" s="86" t="s">
        <v>123</v>
      </c>
      <c r="F76" s="86" t="s">
        <v>564</v>
      </c>
      <c r="G76" s="86" t="s">
        <v>369</v>
      </c>
      <c r="H76" s="86" t="s">
        <v>555</v>
      </c>
      <c r="I76" s="86" t="s">
        <v>207</v>
      </c>
      <c r="J76" s="86" t="s">
        <v>565</v>
      </c>
      <c r="K76" s="87">
        <v>4.4400000000000004</v>
      </c>
      <c r="L76" s="86" t="s">
        <v>102</v>
      </c>
      <c r="M76" s="88">
        <v>2E-3</v>
      </c>
      <c r="N76" s="88">
        <v>2.3300000000000001E-2</v>
      </c>
      <c r="O76" s="87">
        <v>1115093</v>
      </c>
      <c r="P76" s="87">
        <v>96.88</v>
      </c>
      <c r="Q76" s="87">
        <v>0</v>
      </c>
      <c r="R76" s="87">
        <v>1080.3020984</v>
      </c>
      <c r="S76" s="88">
        <v>1.4E-3</v>
      </c>
      <c r="T76" s="88">
        <f t="shared" ref="T76:T139" si="1">R76/$R$11</f>
        <v>1.5709533812612966E-3</v>
      </c>
      <c r="U76" s="88">
        <f>R76/'סכום נכסי הקרן'!$C$42</f>
        <v>4.0184130797766546E-4</v>
      </c>
    </row>
    <row r="77" spans="2:21" s="83" customFormat="1">
      <c r="B77" s="86" t="s">
        <v>566</v>
      </c>
      <c r="C77" s="86" t="s">
        <v>567</v>
      </c>
      <c r="D77" s="86" t="s">
        <v>100</v>
      </c>
      <c r="E77" s="86" t="s">
        <v>123</v>
      </c>
      <c r="F77" s="86" t="s">
        <v>564</v>
      </c>
      <c r="G77" s="86" t="s">
        <v>369</v>
      </c>
      <c r="H77" s="86" t="s">
        <v>555</v>
      </c>
      <c r="I77" s="86" t="s">
        <v>207</v>
      </c>
      <c r="J77" s="86" t="s">
        <v>568</v>
      </c>
      <c r="K77" s="87">
        <v>0.66</v>
      </c>
      <c r="L77" s="86" t="s">
        <v>102</v>
      </c>
      <c r="M77" s="88">
        <v>6.7999999999999996E-3</v>
      </c>
      <c r="N77" s="88">
        <v>1.78E-2</v>
      </c>
      <c r="O77" s="87">
        <v>3439471.51</v>
      </c>
      <c r="P77" s="87">
        <v>109.45</v>
      </c>
      <c r="Q77" s="87">
        <v>0</v>
      </c>
      <c r="R77" s="87">
        <v>3764.5015676950002</v>
      </c>
      <c r="S77" s="88">
        <v>7.7000000000000002E-3</v>
      </c>
      <c r="T77" s="88">
        <f t="shared" si="1"/>
        <v>5.4742617600139175E-3</v>
      </c>
      <c r="U77" s="88">
        <f>R77/'סכום נכסי הקרן'!$C$42</f>
        <v>1.4002863051798095E-3</v>
      </c>
    </row>
    <row r="78" spans="2:21" s="83" customFormat="1">
      <c r="B78" s="86" t="s">
        <v>569</v>
      </c>
      <c r="C78" s="86" t="s">
        <v>570</v>
      </c>
      <c r="D78" s="86" t="s">
        <v>100</v>
      </c>
      <c r="E78" s="86" t="s">
        <v>123</v>
      </c>
      <c r="F78" s="86" t="s">
        <v>571</v>
      </c>
      <c r="G78" s="86" t="s">
        <v>436</v>
      </c>
      <c r="H78" s="86" t="s">
        <v>555</v>
      </c>
      <c r="I78" s="86" t="s">
        <v>207</v>
      </c>
      <c r="J78" s="86" t="s">
        <v>572</v>
      </c>
      <c r="K78" s="87">
        <v>2.73</v>
      </c>
      <c r="L78" s="86" t="s">
        <v>102</v>
      </c>
      <c r="M78" s="88">
        <v>1.4E-2</v>
      </c>
      <c r="N78" s="88">
        <v>2.8899999999999999E-2</v>
      </c>
      <c r="O78" s="87">
        <v>3883454</v>
      </c>
      <c r="P78" s="87">
        <v>105.25</v>
      </c>
      <c r="Q78" s="87">
        <v>0</v>
      </c>
      <c r="R78" s="87">
        <v>4087.3353350000002</v>
      </c>
      <c r="S78" s="88">
        <v>4.4000000000000003E-3</v>
      </c>
      <c r="T78" s="88">
        <f t="shared" si="1"/>
        <v>5.9437200708736719E-3</v>
      </c>
      <c r="U78" s="88">
        <f>R78/'סכום נכסי הקרן'!$C$42</f>
        <v>1.5203711809801382E-3</v>
      </c>
    </row>
    <row r="79" spans="2:21" s="83" customFormat="1">
      <c r="B79" s="86" t="s">
        <v>573</v>
      </c>
      <c r="C79" s="86" t="s">
        <v>574</v>
      </c>
      <c r="D79" s="86" t="s">
        <v>100</v>
      </c>
      <c r="E79" s="86" t="s">
        <v>123</v>
      </c>
      <c r="F79" s="86" t="s">
        <v>575</v>
      </c>
      <c r="G79" s="86" t="s">
        <v>436</v>
      </c>
      <c r="H79" s="86" t="s">
        <v>576</v>
      </c>
      <c r="I79" s="86" t="s">
        <v>150</v>
      </c>
      <c r="J79" s="86" t="s">
        <v>577</v>
      </c>
      <c r="K79" s="87">
        <v>1.28</v>
      </c>
      <c r="L79" s="86" t="s">
        <v>102</v>
      </c>
      <c r="M79" s="88">
        <v>2.75E-2</v>
      </c>
      <c r="N79" s="88">
        <v>2.1399999999999999E-2</v>
      </c>
      <c r="O79" s="87">
        <v>2751955.11</v>
      </c>
      <c r="P79" s="87">
        <v>110.14</v>
      </c>
      <c r="Q79" s="87">
        <v>0</v>
      </c>
      <c r="R79" s="87">
        <v>3031.0033581540001</v>
      </c>
      <c r="S79" s="88">
        <v>0.01</v>
      </c>
      <c r="T79" s="88">
        <f t="shared" si="1"/>
        <v>4.4076235537805295E-3</v>
      </c>
      <c r="U79" s="88">
        <f>R79/'סכום נכסי הקרן'!$C$42</f>
        <v>1.1274460687702205E-3</v>
      </c>
    </row>
    <row r="80" spans="2:21" s="83" customFormat="1">
      <c r="B80" s="86" t="s">
        <v>578</v>
      </c>
      <c r="C80" s="86" t="s">
        <v>579</v>
      </c>
      <c r="D80" s="86" t="s">
        <v>100</v>
      </c>
      <c r="E80" s="86" t="s">
        <v>123</v>
      </c>
      <c r="F80" s="86" t="s">
        <v>575</v>
      </c>
      <c r="G80" s="86" t="s">
        <v>436</v>
      </c>
      <c r="H80" s="86" t="s">
        <v>576</v>
      </c>
      <c r="I80" s="86" t="s">
        <v>150</v>
      </c>
      <c r="J80" s="86" t="s">
        <v>580</v>
      </c>
      <c r="K80" s="87">
        <v>4.3</v>
      </c>
      <c r="L80" s="86" t="s">
        <v>102</v>
      </c>
      <c r="M80" s="88">
        <v>1.9599999999999999E-2</v>
      </c>
      <c r="N80" s="88">
        <v>2.9100000000000001E-2</v>
      </c>
      <c r="O80" s="87">
        <v>6090236.9400000004</v>
      </c>
      <c r="P80" s="87">
        <v>106.31</v>
      </c>
      <c r="Q80" s="87">
        <v>0</v>
      </c>
      <c r="R80" s="87">
        <v>6474.5308909140003</v>
      </c>
      <c r="S80" s="88">
        <v>5.7999999999999996E-3</v>
      </c>
      <c r="T80" s="88">
        <f t="shared" si="1"/>
        <v>9.4151313879944076E-3</v>
      </c>
      <c r="U80" s="88">
        <f>R80/'סכום נכסי הקרן'!$C$42</f>
        <v>2.408339265100035E-3</v>
      </c>
    </row>
    <row r="81" spans="2:21" s="83" customFormat="1">
      <c r="B81" s="86" t="s">
        <v>581</v>
      </c>
      <c r="C81" s="86" t="s">
        <v>582</v>
      </c>
      <c r="D81" s="86" t="s">
        <v>100</v>
      </c>
      <c r="E81" s="86" t="s">
        <v>123</v>
      </c>
      <c r="F81" s="86" t="s">
        <v>575</v>
      </c>
      <c r="G81" s="86" t="s">
        <v>436</v>
      </c>
      <c r="H81" s="86" t="s">
        <v>576</v>
      </c>
      <c r="I81" s="86" t="s">
        <v>150</v>
      </c>
      <c r="J81" s="86" t="s">
        <v>577</v>
      </c>
      <c r="K81" s="87">
        <v>6.54</v>
      </c>
      <c r="L81" s="86" t="s">
        <v>102</v>
      </c>
      <c r="M81" s="88">
        <v>1.5800000000000002E-2</v>
      </c>
      <c r="N81" s="88">
        <v>2.9600000000000001E-2</v>
      </c>
      <c r="O81" s="87">
        <v>1704868.98</v>
      </c>
      <c r="P81" s="87">
        <v>99.8</v>
      </c>
      <c r="Q81" s="87">
        <v>0</v>
      </c>
      <c r="R81" s="87">
        <v>1701.4592420399999</v>
      </c>
      <c r="S81" s="88">
        <v>1.4E-3</v>
      </c>
      <c r="T81" s="88">
        <f t="shared" si="1"/>
        <v>2.474227489995423E-3</v>
      </c>
      <c r="U81" s="88">
        <f>R81/'סכום נכסי הקרן'!$C$42</f>
        <v>6.3289389912754134E-4</v>
      </c>
    </row>
    <row r="82" spans="2:21" s="83" customFormat="1">
      <c r="B82" s="86" t="s">
        <v>583</v>
      </c>
      <c r="C82" s="86">
        <v>11847790</v>
      </c>
      <c r="D82" s="86" t="s">
        <v>100</v>
      </c>
      <c r="E82" s="86" t="s">
        <v>123</v>
      </c>
      <c r="F82" s="86" t="s">
        <v>584</v>
      </c>
      <c r="G82" s="86" t="s">
        <v>423</v>
      </c>
      <c r="H82" s="86" t="s">
        <v>585</v>
      </c>
      <c r="I82" s="86" t="s">
        <v>207</v>
      </c>
      <c r="J82" s="86" t="s">
        <v>586</v>
      </c>
      <c r="K82" s="87">
        <v>2.65</v>
      </c>
      <c r="L82" s="86" t="s">
        <v>102</v>
      </c>
      <c r="M82" s="88">
        <v>0.01</v>
      </c>
      <c r="N82" s="88">
        <v>3.9100000000000003E-2</v>
      </c>
      <c r="O82" s="87">
        <v>1725000</v>
      </c>
      <c r="P82" s="87">
        <f>R82*1000/O82*100</f>
        <v>98.152455215015436</v>
      </c>
      <c r="Q82" s="87">
        <v>0</v>
      </c>
      <c r="R82" s="87">
        <f>1696.365-3.23514754098369</f>
        <v>1693.1298524590163</v>
      </c>
      <c r="S82" s="88">
        <v>3.7000000000000002E-3</v>
      </c>
      <c r="T82" s="88">
        <f t="shared" si="1"/>
        <v>2.4621150607541317E-3</v>
      </c>
      <c r="U82" s="88">
        <f>R82/'סכום נכסי הקרן'!$C$42</f>
        <v>6.2979560578086064E-4</v>
      </c>
    </row>
    <row r="83" spans="2:21" s="83" customFormat="1">
      <c r="B83" s="86" t="s">
        <v>587</v>
      </c>
      <c r="C83" s="86" t="s">
        <v>588</v>
      </c>
      <c r="D83" s="86" t="s">
        <v>100</v>
      </c>
      <c r="E83" s="86" t="s">
        <v>123</v>
      </c>
      <c r="F83" s="86" t="s">
        <v>589</v>
      </c>
      <c r="G83" s="86" t="s">
        <v>590</v>
      </c>
      <c r="H83" s="86" t="s">
        <v>585</v>
      </c>
      <c r="I83" s="86" t="s">
        <v>207</v>
      </c>
      <c r="J83" s="86" t="s">
        <v>514</v>
      </c>
      <c r="K83" s="87">
        <v>3.96</v>
      </c>
      <c r="L83" s="86" t="s">
        <v>102</v>
      </c>
      <c r="M83" s="88">
        <v>1E-3</v>
      </c>
      <c r="N83" s="88">
        <v>5.1799999999999999E-2</v>
      </c>
      <c r="O83" s="87">
        <v>4057871</v>
      </c>
      <c r="P83" s="87">
        <v>86.95</v>
      </c>
      <c r="Q83" s="87">
        <v>0</v>
      </c>
      <c r="R83" s="87">
        <v>3528.3188344999999</v>
      </c>
      <c r="S83" s="88">
        <v>5.7999999999999996E-3</v>
      </c>
      <c r="T83" s="88">
        <f t="shared" si="1"/>
        <v>5.13080962393296E-3</v>
      </c>
      <c r="U83" s="88">
        <f>R83/'סכום נכסי הקרן'!$C$42</f>
        <v>1.3124331217328979E-3</v>
      </c>
    </row>
    <row r="84" spans="2:21" s="83" customFormat="1">
      <c r="B84" s="86" t="s">
        <v>591</v>
      </c>
      <c r="C84" s="86" t="s">
        <v>592</v>
      </c>
      <c r="D84" s="86" t="s">
        <v>100</v>
      </c>
      <c r="E84" s="86" t="s">
        <v>123</v>
      </c>
      <c r="F84" s="86" t="s">
        <v>593</v>
      </c>
      <c r="G84" s="86" t="s">
        <v>436</v>
      </c>
      <c r="H84" s="86" t="s">
        <v>594</v>
      </c>
      <c r="I84" s="86" t="s">
        <v>150</v>
      </c>
      <c r="J84" s="86" t="s">
        <v>595</v>
      </c>
      <c r="K84" s="87">
        <v>2.46</v>
      </c>
      <c r="L84" s="86" t="s">
        <v>102</v>
      </c>
      <c r="M84" s="88">
        <v>2.5000000000000001E-2</v>
      </c>
      <c r="N84" s="88">
        <v>3.27E-2</v>
      </c>
      <c r="O84" s="87">
        <v>2598519.94</v>
      </c>
      <c r="P84" s="87">
        <v>108.84</v>
      </c>
      <c r="Q84" s="87">
        <v>0</v>
      </c>
      <c r="R84" s="87">
        <v>2828.2291026960002</v>
      </c>
      <c r="S84" s="88">
        <v>7.3000000000000001E-3</v>
      </c>
      <c r="T84" s="88">
        <f t="shared" si="1"/>
        <v>4.1127533478295467E-3</v>
      </c>
      <c r="U84" s="88">
        <f>R84/'סכום נכסי הקרן'!$C$42</f>
        <v>1.0520198781165857E-3</v>
      </c>
    </row>
    <row r="85" spans="2:21" s="83" customFormat="1">
      <c r="B85" s="86" t="s">
        <v>596</v>
      </c>
      <c r="C85" s="86" t="s">
        <v>597</v>
      </c>
      <c r="D85" s="86" t="s">
        <v>100</v>
      </c>
      <c r="E85" s="86" t="s">
        <v>123</v>
      </c>
      <c r="F85" s="86" t="s">
        <v>593</v>
      </c>
      <c r="G85" s="86" t="s">
        <v>436</v>
      </c>
      <c r="H85" s="86" t="s">
        <v>594</v>
      </c>
      <c r="I85" s="86" t="s">
        <v>150</v>
      </c>
      <c r="J85" s="86" t="s">
        <v>297</v>
      </c>
      <c r="K85" s="87">
        <v>7.19</v>
      </c>
      <c r="L85" s="86" t="s">
        <v>102</v>
      </c>
      <c r="M85" s="88">
        <v>3.8999999999999998E-3</v>
      </c>
      <c r="N85" s="88">
        <v>4.19E-2</v>
      </c>
      <c r="O85" s="87">
        <v>671685.44</v>
      </c>
      <c r="P85" s="87">
        <v>80.430000000000007</v>
      </c>
      <c r="Q85" s="87">
        <v>0</v>
      </c>
      <c r="R85" s="87">
        <v>540.23659939200002</v>
      </c>
      <c r="S85" s="88">
        <v>2.8999999999999998E-3</v>
      </c>
      <c r="T85" s="88">
        <f t="shared" si="1"/>
        <v>7.8560109598317792E-4</v>
      </c>
      <c r="U85" s="88">
        <f>R85/'סכום נכסי הקרן'!$C$42</f>
        <v>2.0095247619958466E-4</v>
      </c>
    </row>
    <row r="86" spans="2:21" s="83" customFormat="1">
      <c r="B86" s="86" t="s">
        <v>598</v>
      </c>
      <c r="C86" s="86" t="s">
        <v>599</v>
      </c>
      <c r="D86" s="86" t="s">
        <v>100</v>
      </c>
      <c r="E86" s="86" t="s">
        <v>123</v>
      </c>
      <c r="F86" s="86" t="s">
        <v>600</v>
      </c>
      <c r="G86" s="86" t="s">
        <v>590</v>
      </c>
      <c r="H86" s="86" t="s">
        <v>585</v>
      </c>
      <c r="I86" s="86" t="s">
        <v>207</v>
      </c>
      <c r="J86" s="86" t="s">
        <v>601</v>
      </c>
      <c r="K86" s="87">
        <v>4.5</v>
      </c>
      <c r="L86" s="86" t="s">
        <v>102</v>
      </c>
      <c r="M86" s="88">
        <v>7.4999999999999997E-3</v>
      </c>
      <c r="N86" s="88">
        <v>4.53E-2</v>
      </c>
      <c r="O86" s="87">
        <v>1702000</v>
      </c>
      <c r="P86" s="87">
        <v>90.85</v>
      </c>
      <c r="Q86" s="87">
        <v>0</v>
      </c>
      <c r="R86" s="87">
        <v>1546.2670000000001</v>
      </c>
      <c r="S86" s="88">
        <v>3.2000000000000002E-3</v>
      </c>
      <c r="T86" s="88">
        <f t="shared" si="1"/>
        <v>2.248550082037646E-3</v>
      </c>
      <c r="U86" s="88">
        <f>R86/'סכום נכסי הקרן'!$C$42</f>
        <v>5.7516684886844873E-4</v>
      </c>
    </row>
    <row r="87" spans="2:21" s="83" customFormat="1">
      <c r="B87" s="86" t="s">
        <v>602</v>
      </c>
      <c r="C87" s="86" t="s">
        <v>603</v>
      </c>
      <c r="D87" s="86" t="s">
        <v>100</v>
      </c>
      <c r="E87" s="86" t="s">
        <v>123</v>
      </c>
      <c r="F87" s="86" t="s">
        <v>600</v>
      </c>
      <c r="G87" s="86" t="s">
        <v>590</v>
      </c>
      <c r="H87" s="86" t="s">
        <v>585</v>
      </c>
      <c r="I87" s="86" t="s">
        <v>207</v>
      </c>
      <c r="J87" s="86" t="s">
        <v>547</v>
      </c>
      <c r="K87" s="87">
        <v>5.55</v>
      </c>
      <c r="L87" s="86" t="s">
        <v>102</v>
      </c>
      <c r="M87" s="88">
        <v>7.4999999999999997E-3</v>
      </c>
      <c r="N87" s="88">
        <v>4.5699999999999998E-2</v>
      </c>
      <c r="O87" s="87">
        <v>2535000</v>
      </c>
      <c r="P87" s="87">
        <v>85.68</v>
      </c>
      <c r="Q87" s="87">
        <v>0</v>
      </c>
      <c r="R87" s="87">
        <v>2171.9879999999998</v>
      </c>
      <c r="S87" s="88">
        <v>2.8999999999999998E-3</v>
      </c>
      <c r="T87" s="88">
        <f t="shared" si="1"/>
        <v>3.1584608580437806E-3</v>
      </c>
      <c r="U87" s="88">
        <f>R87/'סכום נכסי הקרן'!$C$42</f>
        <v>8.0791706331447553E-4</v>
      </c>
    </row>
    <row r="88" spans="2:21" s="83" customFormat="1">
      <c r="B88" s="86" t="s">
        <v>604</v>
      </c>
      <c r="C88" s="86" t="s">
        <v>605</v>
      </c>
      <c r="D88" s="86" t="s">
        <v>100</v>
      </c>
      <c r="E88" s="86" t="s">
        <v>123</v>
      </c>
      <c r="F88" s="86" t="s">
        <v>571</v>
      </c>
      <c r="G88" s="86" t="s">
        <v>436</v>
      </c>
      <c r="H88" s="86" t="s">
        <v>585</v>
      </c>
      <c r="I88" s="86" t="s">
        <v>207</v>
      </c>
      <c r="J88" s="86" t="s">
        <v>416</v>
      </c>
      <c r="K88" s="87">
        <v>6.54</v>
      </c>
      <c r="L88" s="86" t="s">
        <v>102</v>
      </c>
      <c r="M88" s="88">
        <v>5.0000000000000001E-3</v>
      </c>
      <c r="N88" s="88">
        <v>3.7900000000000003E-2</v>
      </c>
      <c r="O88" s="87">
        <v>960324.62</v>
      </c>
      <c r="P88" s="87">
        <v>86.66</v>
      </c>
      <c r="Q88" s="87">
        <v>0</v>
      </c>
      <c r="R88" s="87">
        <v>832.21731569200006</v>
      </c>
      <c r="S88" s="88">
        <v>5.3E-3</v>
      </c>
      <c r="T88" s="88">
        <f t="shared" si="1"/>
        <v>1.2101935263912353E-3</v>
      </c>
      <c r="U88" s="88">
        <f>R88/'סכום נכסי הקרן'!$C$42</f>
        <v>3.0956090444944287E-4</v>
      </c>
    </row>
    <row r="89" spans="2:21" s="83" customFormat="1">
      <c r="B89" s="86" t="s">
        <v>606</v>
      </c>
      <c r="C89" s="86" t="s">
        <v>607</v>
      </c>
      <c r="D89" s="86" t="s">
        <v>100</v>
      </c>
      <c r="E89" s="86" t="s">
        <v>123</v>
      </c>
      <c r="F89" s="86" t="s">
        <v>571</v>
      </c>
      <c r="G89" s="86" t="s">
        <v>436</v>
      </c>
      <c r="H89" s="86" t="s">
        <v>585</v>
      </c>
      <c r="I89" s="86" t="s">
        <v>207</v>
      </c>
      <c r="J89" s="86" t="s">
        <v>608</v>
      </c>
      <c r="K89" s="87">
        <v>1.08</v>
      </c>
      <c r="L89" s="86" t="s">
        <v>102</v>
      </c>
      <c r="M89" s="88">
        <v>3.3500000000000002E-2</v>
      </c>
      <c r="N89" s="88">
        <v>1.9800000000000002E-2</v>
      </c>
      <c r="O89" s="87">
        <v>373079.62</v>
      </c>
      <c r="P89" s="87">
        <v>111.56</v>
      </c>
      <c r="Q89" s="87">
        <v>0</v>
      </c>
      <c r="R89" s="87">
        <v>416.20762407199999</v>
      </c>
      <c r="S89" s="88">
        <v>2.8999999999999998E-3</v>
      </c>
      <c r="T89" s="88">
        <f t="shared" si="1"/>
        <v>6.0524067787244334E-4</v>
      </c>
      <c r="U89" s="88">
        <f>R89/'סכום נכסי הקרן'!$C$42</f>
        <v>1.5481726481423723E-4</v>
      </c>
    </row>
    <row r="90" spans="2:21" s="83" customFormat="1">
      <c r="B90" s="86" t="s">
        <v>609</v>
      </c>
      <c r="C90" s="86" t="s">
        <v>610</v>
      </c>
      <c r="D90" s="86" t="s">
        <v>100</v>
      </c>
      <c r="E90" s="86" t="s">
        <v>123</v>
      </c>
      <c r="F90" s="86" t="s">
        <v>611</v>
      </c>
      <c r="G90" s="86" t="s">
        <v>612</v>
      </c>
      <c r="H90" s="86" t="s">
        <v>594</v>
      </c>
      <c r="I90" s="86" t="s">
        <v>150</v>
      </c>
      <c r="J90" s="86" t="s">
        <v>395</v>
      </c>
      <c r="K90" s="87">
        <v>0.33</v>
      </c>
      <c r="L90" s="86" t="s">
        <v>102</v>
      </c>
      <c r="M90" s="88">
        <v>1.35E-2</v>
      </c>
      <c r="N90" s="88">
        <v>2.6800000000000001E-2</v>
      </c>
      <c r="O90" s="87">
        <v>696092.15</v>
      </c>
      <c r="P90" s="87">
        <v>108.09</v>
      </c>
      <c r="Q90" s="87">
        <v>0</v>
      </c>
      <c r="R90" s="87">
        <v>752.40600493500006</v>
      </c>
      <c r="S90" s="88">
        <v>4.8999999999999998E-3</v>
      </c>
      <c r="T90" s="88">
        <f t="shared" si="1"/>
        <v>1.0941335384653569E-3</v>
      </c>
      <c r="U90" s="88">
        <f>R90/'סכום נכסי הקרן'!$C$42</f>
        <v>2.7987339245302557E-4</v>
      </c>
    </row>
    <row r="91" spans="2:21" s="83" customFormat="1">
      <c r="B91" s="86" t="s">
        <v>613</v>
      </c>
      <c r="C91" s="86" t="s">
        <v>614</v>
      </c>
      <c r="D91" s="86" t="s">
        <v>100</v>
      </c>
      <c r="E91" s="86" t="s">
        <v>123</v>
      </c>
      <c r="F91" s="86" t="s">
        <v>611</v>
      </c>
      <c r="G91" s="86" t="s">
        <v>612</v>
      </c>
      <c r="H91" s="86" t="s">
        <v>594</v>
      </c>
      <c r="I91" s="86" t="s">
        <v>150</v>
      </c>
      <c r="J91" s="86" t="s">
        <v>615</v>
      </c>
      <c r="K91" s="87">
        <v>1.38</v>
      </c>
      <c r="L91" s="86" t="s">
        <v>102</v>
      </c>
      <c r="M91" s="88">
        <v>0.01</v>
      </c>
      <c r="N91" s="88">
        <v>4.5199999999999997E-2</v>
      </c>
      <c r="O91" s="87">
        <v>2798028.24</v>
      </c>
      <c r="P91" s="87">
        <v>103.05</v>
      </c>
      <c r="Q91" s="87">
        <v>0</v>
      </c>
      <c r="R91" s="87">
        <v>2883.3681013199998</v>
      </c>
      <c r="S91" s="88">
        <v>2.8999999999999998E-3</v>
      </c>
      <c r="T91" s="88">
        <f t="shared" si="1"/>
        <v>4.1929353603018223E-3</v>
      </c>
      <c r="U91" s="88">
        <f>R91/'סכום נכסי הקרן'!$C$42</f>
        <v>1.0725299996469085E-3</v>
      </c>
    </row>
    <row r="92" spans="2:21" s="83" customFormat="1">
      <c r="B92" s="86" t="s">
        <v>616</v>
      </c>
      <c r="C92" s="86">
        <v>11828310</v>
      </c>
      <c r="D92" s="86" t="s">
        <v>100</v>
      </c>
      <c r="E92" s="86" t="s">
        <v>123</v>
      </c>
      <c r="F92" s="86" t="s">
        <v>611</v>
      </c>
      <c r="G92" s="86" t="s">
        <v>612</v>
      </c>
      <c r="H92" s="86" t="s">
        <v>594</v>
      </c>
      <c r="I92" s="86" t="s">
        <v>150</v>
      </c>
      <c r="J92" s="86" t="s">
        <v>395</v>
      </c>
      <c r="K92" s="87">
        <v>4.37</v>
      </c>
      <c r="L92" s="86" t="s">
        <v>102</v>
      </c>
      <c r="M92" s="88">
        <v>0.01</v>
      </c>
      <c r="N92" s="88">
        <v>5.1900000000000002E-2</v>
      </c>
      <c r="O92" s="87">
        <v>920000</v>
      </c>
      <c r="P92" s="87">
        <f>R92*1000/O92*100</f>
        <v>87.079836065573687</v>
      </c>
      <c r="Q92" s="87">
        <v>0</v>
      </c>
      <c r="R92" s="87">
        <f>801134.491803278/1000</f>
        <v>801.13449180327802</v>
      </c>
      <c r="S92" s="88">
        <v>2.2000000000000001E-3</v>
      </c>
      <c r="T92" s="88">
        <f t="shared" si="1"/>
        <v>1.1649935148764403E-3</v>
      </c>
      <c r="U92" s="88">
        <f>R92/'סכום נכסי הקרן'!$C$42</f>
        <v>2.9799898799516349E-4</v>
      </c>
    </row>
    <row r="93" spans="2:21" s="83" customFormat="1">
      <c r="B93" s="86" t="s">
        <v>616</v>
      </c>
      <c r="C93" s="86">
        <v>11828311</v>
      </c>
      <c r="D93" s="86" t="s">
        <v>100</v>
      </c>
      <c r="E93" s="86" t="s">
        <v>123</v>
      </c>
      <c r="F93" s="86" t="s">
        <v>611</v>
      </c>
      <c r="G93" s="86" t="s">
        <v>612</v>
      </c>
      <c r="H93" s="86" t="s">
        <v>594</v>
      </c>
      <c r="I93" s="86" t="s">
        <v>150</v>
      </c>
      <c r="J93" s="86" t="s">
        <v>395</v>
      </c>
      <c r="K93" s="87">
        <v>0</v>
      </c>
      <c r="L93" s="86" t="s">
        <v>102</v>
      </c>
      <c r="M93" s="88">
        <v>0</v>
      </c>
      <c r="N93" s="88">
        <v>0</v>
      </c>
      <c r="O93" s="87">
        <v>1716042</v>
      </c>
      <c r="P93" s="87">
        <f>R93*1000/O93*100</f>
        <v>88.86999999999999</v>
      </c>
      <c r="Q93" s="87">
        <v>0</v>
      </c>
      <c r="R93" s="87">
        <f>1525046.5254/1000</f>
        <v>1525.0465253999998</v>
      </c>
      <c r="S93" s="88">
        <v>0</v>
      </c>
      <c r="T93" s="88">
        <f t="shared" si="1"/>
        <v>2.2176916986519123E-3</v>
      </c>
      <c r="U93" s="88">
        <f>R93/'סכום נכסי הקרן'!$C$42</f>
        <v>5.6727344267975361E-4</v>
      </c>
    </row>
    <row r="94" spans="2:21" s="83" customFormat="1">
      <c r="B94" s="86" t="s">
        <v>617</v>
      </c>
      <c r="C94" s="86">
        <v>11916590</v>
      </c>
      <c r="D94" s="86" t="s">
        <v>100</v>
      </c>
      <c r="E94" s="86" t="s">
        <v>123</v>
      </c>
      <c r="F94" s="86" t="s">
        <v>611</v>
      </c>
      <c r="G94" s="86" t="s">
        <v>612</v>
      </c>
      <c r="H94" s="86" t="s">
        <v>594</v>
      </c>
      <c r="I94" s="86" t="s">
        <v>150</v>
      </c>
      <c r="J94" s="86" t="s">
        <v>395</v>
      </c>
      <c r="K94" s="87">
        <v>3.04</v>
      </c>
      <c r="L94" s="86" t="s">
        <v>102</v>
      </c>
      <c r="M94" s="88">
        <v>3.5400000000000001E-2</v>
      </c>
      <c r="N94" s="88">
        <v>4.8000000000000001E-2</v>
      </c>
      <c r="O94" s="87">
        <v>920000</v>
      </c>
      <c r="P94" s="87">
        <f t="shared" ref="P94:P95" si="2">R94*1000/O94*100</f>
        <v>96.561475409836078</v>
      </c>
      <c r="Q94" s="87">
        <v>0</v>
      </c>
      <c r="R94" s="87">
        <f>888365.573770492/1000</f>
        <v>888.36557377049201</v>
      </c>
      <c r="S94" s="88">
        <v>2.7000000000000001E-3</v>
      </c>
      <c r="T94" s="88">
        <f t="shared" si="1"/>
        <v>1.2918431834741738E-3</v>
      </c>
      <c r="U94" s="88">
        <f>R94/'סכום נכסי הקרן'!$C$42</f>
        <v>3.3044644146760252E-4</v>
      </c>
    </row>
    <row r="95" spans="2:21" s="83" customFormat="1">
      <c r="B95" s="86" t="s">
        <v>617</v>
      </c>
      <c r="C95" s="86">
        <v>1191659</v>
      </c>
      <c r="D95" s="86" t="s">
        <v>100</v>
      </c>
      <c r="E95" s="86" t="s">
        <v>123</v>
      </c>
      <c r="F95" s="86" t="s">
        <v>611</v>
      </c>
      <c r="G95" s="86" t="s">
        <v>612</v>
      </c>
      <c r="H95" s="86" t="s">
        <v>594</v>
      </c>
      <c r="I95" s="86" t="s">
        <v>150</v>
      </c>
      <c r="J95" s="86" t="s">
        <v>395</v>
      </c>
      <c r="K95" s="87">
        <v>0</v>
      </c>
      <c r="L95" s="86" t="s">
        <v>102</v>
      </c>
      <c r="M95" s="88">
        <v>0</v>
      </c>
      <c r="N95" s="88">
        <v>0</v>
      </c>
      <c r="O95" s="87">
        <v>919134</v>
      </c>
      <c r="P95" s="87">
        <f t="shared" si="2"/>
        <v>97.61</v>
      </c>
      <c r="Q95" s="87">
        <v>0</v>
      </c>
      <c r="R95" s="87">
        <f>897166.6974/1000</f>
        <v>897.16669739999998</v>
      </c>
      <c r="S95" s="88">
        <v>0</v>
      </c>
      <c r="T95" s="88">
        <f t="shared" si="1"/>
        <v>1.304641598792585E-3</v>
      </c>
      <c r="U95" s="88">
        <f>R95/'סכום נכסי הקרן'!$C$42</f>
        <v>3.3372020631189251E-4</v>
      </c>
    </row>
    <row r="96" spans="2:21" s="83" customFormat="1">
      <c r="B96" s="86" t="s">
        <v>618</v>
      </c>
      <c r="C96" s="86" t="s">
        <v>619</v>
      </c>
      <c r="D96" s="86" t="s">
        <v>100</v>
      </c>
      <c r="E96" s="86" t="s">
        <v>123</v>
      </c>
      <c r="F96" s="86" t="s">
        <v>611</v>
      </c>
      <c r="G96" s="86" t="s">
        <v>612</v>
      </c>
      <c r="H96" s="86" t="s">
        <v>594</v>
      </c>
      <c r="I96" s="86" t="s">
        <v>150</v>
      </c>
      <c r="J96" s="86" t="s">
        <v>620</v>
      </c>
      <c r="K96" s="87">
        <v>1.53</v>
      </c>
      <c r="L96" s="86" t="s">
        <v>102</v>
      </c>
      <c r="M96" s="88">
        <v>1.8499999999999999E-2</v>
      </c>
      <c r="N96" s="88">
        <v>3.7400000000000003E-2</v>
      </c>
      <c r="O96" s="87">
        <v>2443463.08</v>
      </c>
      <c r="P96" s="87">
        <v>106.43</v>
      </c>
      <c r="Q96" s="87">
        <v>0</v>
      </c>
      <c r="R96" s="87">
        <v>2600.5777560440001</v>
      </c>
      <c r="S96" s="88">
        <v>3.5000000000000001E-3</v>
      </c>
      <c r="T96" s="88">
        <f t="shared" si="1"/>
        <v>3.7817073808714885E-3</v>
      </c>
      <c r="U96" s="88">
        <f>R96/'סכום נכסי הקרן'!$C$42</f>
        <v>9.6734012507620549E-4</v>
      </c>
    </row>
    <row r="97" spans="2:21" s="83" customFormat="1">
      <c r="B97" s="86" t="s">
        <v>621</v>
      </c>
      <c r="C97" s="86" t="s">
        <v>622</v>
      </c>
      <c r="D97" s="86" t="s">
        <v>100</v>
      </c>
      <c r="E97" s="86" t="s">
        <v>123</v>
      </c>
      <c r="F97" s="86" t="s">
        <v>623</v>
      </c>
      <c r="G97" s="86" t="s">
        <v>624</v>
      </c>
      <c r="H97" s="86" t="s">
        <v>625</v>
      </c>
      <c r="I97" s="86" t="s">
        <v>150</v>
      </c>
      <c r="J97" s="86" t="s">
        <v>626</v>
      </c>
      <c r="K97" s="87">
        <v>4.3099999999999996</v>
      </c>
      <c r="L97" s="86" t="s">
        <v>102</v>
      </c>
      <c r="M97" s="88">
        <v>2.4500000000000001E-2</v>
      </c>
      <c r="N97" s="88">
        <v>6.4899999999999999E-2</v>
      </c>
      <c r="O97" s="87">
        <v>1957875</v>
      </c>
      <c r="P97" s="87">
        <v>91.88</v>
      </c>
      <c r="Q97" s="87">
        <v>0</v>
      </c>
      <c r="R97" s="87">
        <v>1798.89555</v>
      </c>
      <c r="S97" s="88">
        <v>3.8E-3</v>
      </c>
      <c r="T97" s="88">
        <f t="shared" si="1"/>
        <v>2.6159173910648395E-3</v>
      </c>
      <c r="U97" s="88">
        <f>R97/'סכום נכסי הקרן'!$C$42</f>
        <v>6.6913740313734619E-4</v>
      </c>
    </row>
    <row r="98" spans="2:21" s="83" customFormat="1">
      <c r="B98" s="86" t="s">
        <v>628</v>
      </c>
      <c r="C98" s="86" t="s">
        <v>629</v>
      </c>
      <c r="D98" s="86" t="s">
        <v>100</v>
      </c>
      <c r="E98" s="86" t="s">
        <v>123</v>
      </c>
      <c r="F98" s="86" t="s">
        <v>630</v>
      </c>
      <c r="G98" s="86" t="s">
        <v>624</v>
      </c>
      <c r="H98" s="86" t="s">
        <v>625</v>
      </c>
      <c r="I98" s="86" t="s">
        <v>150</v>
      </c>
      <c r="J98" s="86" t="s">
        <v>572</v>
      </c>
      <c r="K98" s="87">
        <v>1.73</v>
      </c>
      <c r="L98" s="86" t="s">
        <v>102</v>
      </c>
      <c r="M98" s="88">
        <v>1.2200000000000001E-2</v>
      </c>
      <c r="N98" s="88">
        <v>3.8699999999999998E-2</v>
      </c>
      <c r="O98" s="87">
        <v>1224723</v>
      </c>
      <c r="P98" s="87">
        <v>104.54</v>
      </c>
      <c r="Q98" s="87">
        <v>0</v>
      </c>
      <c r="R98" s="87">
        <v>1280.3254242</v>
      </c>
      <c r="S98" s="88">
        <v>2.7000000000000001E-3</v>
      </c>
      <c r="T98" s="88">
        <f t="shared" si="1"/>
        <v>1.861823241147741E-3</v>
      </c>
      <c r="U98" s="88">
        <f>R98/'סכום נכסי הקרן'!$C$42</f>
        <v>4.7624423192325384E-4</v>
      </c>
    </row>
    <row r="99" spans="2:21" s="83" customFormat="1">
      <c r="B99" s="86" t="s">
        <v>631</v>
      </c>
      <c r="C99" s="86" t="s">
        <v>632</v>
      </c>
      <c r="D99" s="86" t="s">
        <v>100</v>
      </c>
      <c r="E99" s="86" t="s">
        <v>123</v>
      </c>
      <c r="F99" s="86" t="s">
        <v>630</v>
      </c>
      <c r="G99" s="86" t="s">
        <v>624</v>
      </c>
      <c r="H99" s="86" t="s">
        <v>625</v>
      </c>
      <c r="I99" s="86" t="s">
        <v>150</v>
      </c>
      <c r="J99" s="86" t="s">
        <v>633</v>
      </c>
      <c r="K99" s="87">
        <v>5.55</v>
      </c>
      <c r="L99" s="86" t="s">
        <v>102</v>
      </c>
      <c r="M99" s="88">
        <v>1.09E-2</v>
      </c>
      <c r="N99" s="88">
        <v>4.4699999999999997E-2</v>
      </c>
      <c r="O99" s="87">
        <v>2095176</v>
      </c>
      <c r="P99" s="87">
        <v>89.75</v>
      </c>
      <c r="Q99" s="87">
        <v>0</v>
      </c>
      <c r="R99" s="87">
        <v>1880.42046</v>
      </c>
      <c r="S99" s="88">
        <v>4.7000000000000002E-3</v>
      </c>
      <c r="T99" s="88">
        <f t="shared" si="1"/>
        <v>2.7344692602236666E-3</v>
      </c>
      <c r="U99" s="88">
        <f>R99/'סכום נכסי הקרן'!$C$42</f>
        <v>6.9946232476406653E-4</v>
      </c>
    </row>
    <row r="100" spans="2:21" s="83" customFormat="1">
      <c r="B100" s="86" t="s">
        <v>634</v>
      </c>
      <c r="C100" s="86" t="s">
        <v>635</v>
      </c>
      <c r="D100" s="86" t="s">
        <v>100</v>
      </c>
      <c r="E100" s="86" t="s">
        <v>123</v>
      </c>
      <c r="F100" s="86" t="s">
        <v>630</v>
      </c>
      <c r="G100" s="86" t="s">
        <v>624</v>
      </c>
      <c r="H100" s="86" t="s">
        <v>625</v>
      </c>
      <c r="I100" s="86" t="s">
        <v>150</v>
      </c>
      <c r="J100" s="86" t="s">
        <v>636</v>
      </c>
      <c r="K100" s="87">
        <v>2.86</v>
      </c>
      <c r="L100" s="86" t="s">
        <v>102</v>
      </c>
      <c r="M100" s="88">
        <v>2.5700000000000001E-2</v>
      </c>
      <c r="N100" s="88">
        <v>4.5900000000000003E-2</v>
      </c>
      <c r="O100" s="87">
        <v>350000</v>
      </c>
      <c r="P100" s="87">
        <v>105.24</v>
      </c>
      <c r="Q100" s="87">
        <v>0</v>
      </c>
      <c r="R100" s="87">
        <v>368.34</v>
      </c>
      <c r="S100" s="88">
        <v>2.9999999999999997E-4</v>
      </c>
      <c r="T100" s="88">
        <f t="shared" si="1"/>
        <v>5.3563255066411334E-4</v>
      </c>
      <c r="U100" s="88">
        <f>R100/'סכום נכסי הקרן'!$C$42</f>
        <v>1.3701188547139944E-4</v>
      </c>
    </row>
    <row r="101" spans="2:21" s="83" customFormat="1">
      <c r="B101" s="86" t="s">
        <v>637</v>
      </c>
      <c r="C101" s="86" t="s">
        <v>638</v>
      </c>
      <c r="D101" s="86" t="s">
        <v>100</v>
      </c>
      <c r="E101" s="86" t="s">
        <v>123</v>
      </c>
      <c r="F101" s="86" t="s">
        <v>639</v>
      </c>
      <c r="G101" s="86" t="s">
        <v>436</v>
      </c>
      <c r="H101" s="86" t="s">
        <v>627</v>
      </c>
      <c r="I101" s="86" t="s">
        <v>207</v>
      </c>
      <c r="J101" s="86" t="s">
        <v>424</v>
      </c>
      <c r="K101" s="87">
        <v>4.53</v>
      </c>
      <c r="L101" s="86" t="s">
        <v>102</v>
      </c>
      <c r="M101" s="88">
        <v>2.7E-2</v>
      </c>
      <c r="N101" s="88">
        <v>3.39E-2</v>
      </c>
      <c r="O101" s="87">
        <v>1303618</v>
      </c>
      <c r="P101" s="87">
        <v>99.03</v>
      </c>
      <c r="Q101" s="87">
        <v>0</v>
      </c>
      <c r="R101" s="87">
        <v>1290.9729053999999</v>
      </c>
      <c r="S101" s="88">
        <v>3.5000000000000001E-3</v>
      </c>
      <c r="T101" s="88">
        <f t="shared" si="1"/>
        <v>1.8773065921639329E-3</v>
      </c>
      <c r="U101" s="88">
        <f>R101/'סכום נכסי הקרן'!$C$42</f>
        <v>4.8020478867715855E-4</v>
      </c>
    </row>
    <row r="102" spans="2:21" s="83" customFormat="1">
      <c r="B102" s="86" t="s">
        <v>640</v>
      </c>
      <c r="C102" s="86" t="s">
        <v>641</v>
      </c>
      <c r="D102" s="86" t="s">
        <v>100</v>
      </c>
      <c r="E102" s="86" t="s">
        <v>123</v>
      </c>
      <c r="F102" s="86" t="s">
        <v>642</v>
      </c>
      <c r="G102" s="86" t="s">
        <v>643</v>
      </c>
      <c r="H102" s="86" t="s">
        <v>627</v>
      </c>
      <c r="I102" s="86" t="s">
        <v>207</v>
      </c>
      <c r="J102" s="86" t="s">
        <v>259</v>
      </c>
      <c r="K102" s="87">
        <v>3.78</v>
      </c>
      <c r="L102" s="86" t="s">
        <v>102</v>
      </c>
      <c r="M102" s="88">
        <v>3.9E-2</v>
      </c>
      <c r="N102" s="88">
        <v>7.3800000000000004E-2</v>
      </c>
      <c r="O102" s="87">
        <v>135000</v>
      </c>
      <c r="P102" s="87">
        <v>98.13</v>
      </c>
      <c r="Q102" s="87">
        <v>0</v>
      </c>
      <c r="R102" s="87">
        <v>132.47550000000001</v>
      </c>
      <c r="S102" s="88">
        <v>1E-4</v>
      </c>
      <c r="T102" s="88">
        <f t="shared" si="1"/>
        <v>1.926431828351625E-4</v>
      </c>
      <c r="U102" s="88">
        <f>R102/'סכום נכסי הקרן'!$C$42</f>
        <v>4.9277075619716512E-5</v>
      </c>
    </row>
    <row r="103" spans="2:21" s="83" customFormat="1">
      <c r="B103" s="86" t="s">
        <v>644</v>
      </c>
      <c r="C103" s="86">
        <v>42203720</v>
      </c>
      <c r="D103" s="86" t="s">
        <v>100</v>
      </c>
      <c r="E103" s="86" t="s">
        <v>123</v>
      </c>
      <c r="F103" s="86" t="s">
        <v>645</v>
      </c>
      <c r="G103" s="86" t="s">
        <v>612</v>
      </c>
      <c r="H103" s="86" t="s">
        <v>646</v>
      </c>
      <c r="I103" s="86" t="s">
        <v>150</v>
      </c>
      <c r="J103" s="86" t="s">
        <v>647</v>
      </c>
      <c r="K103" s="87">
        <v>2.14</v>
      </c>
      <c r="L103" s="86" t="s">
        <v>102</v>
      </c>
      <c r="M103" s="88">
        <v>1.2500000000000001E-2</v>
      </c>
      <c r="N103" s="88">
        <v>5.7099999999999998E-2</v>
      </c>
      <c r="O103" s="87">
        <v>740000</v>
      </c>
      <c r="P103" s="87">
        <f t="shared" ref="P103" si="3">R103*1000/O103*100</f>
        <v>93.374426229508202</v>
      </c>
      <c r="Q103" s="87">
        <v>0</v>
      </c>
      <c r="R103" s="87">
        <f>697.376-6.40524590163935</f>
        <v>690.97075409836066</v>
      </c>
      <c r="S103" s="88">
        <v>4.4999999999999997E-3</v>
      </c>
      <c r="T103" s="88">
        <f t="shared" si="1"/>
        <v>1.0047956438399598E-3</v>
      </c>
      <c r="U103" s="88">
        <f>R103/'סכום נכסי הקרן'!$C$42</f>
        <v>2.5702124619810798E-4</v>
      </c>
    </row>
    <row r="104" spans="2:21" s="83" customFormat="1">
      <c r="B104" s="86" t="s">
        <v>648</v>
      </c>
      <c r="C104" s="86" t="s">
        <v>649</v>
      </c>
      <c r="D104" s="86" t="s">
        <v>100</v>
      </c>
      <c r="E104" s="86" t="s">
        <v>123</v>
      </c>
      <c r="F104" s="86" t="s">
        <v>650</v>
      </c>
      <c r="G104" s="86" t="s">
        <v>624</v>
      </c>
      <c r="H104" s="86" t="s">
        <v>651</v>
      </c>
      <c r="I104" s="86" t="s">
        <v>207</v>
      </c>
      <c r="J104" s="86" t="s">
        <v>259</v>
      </c>
      <c r="K104" s="87">
        <v>2.46</v>
      </c>
      <c r="L104" s="86" t="s">
        <v>102</v>
      </c>
      <c r="M104" s="88">
        <v>0.04</v>
      </c>
      <c r="N104" s="88">
        <v>0.13519999999999999</v>
      </c>
      <c r="O104" s="87">
        <v>1456000</v>
      </c>
      <c r="P104" s="87">
        <v>87.99</v>
      </c>
      <c r="Q104" s="87">
        <v>0</v>
      </c>
      <c r="R104" s="87">
        <v>1281.1343999999999</v>
      </c>
      <c r="S104" s="88">
        <v>5.0000000000000001E-4</v>
      </c>
      <c r="T104" s="88">
        <f t="shared" si="1"/>
        <v>1.8629996373338176E-3</v>
      </c>
      <c r="U104" s="88">
        <f>R104/'סכום נכסי הקרן'!$C$42</f>
        <v>4.7654514765235935E-4</v>
      </c>
    </row>
    <row r="105" spans="2:21" s="83" customFormat="1">
      <c r="B105" s="86" t="s">
        <v>652</v>
      </c>
      <c r="C105" s="86" t="s">
        <v>653</v>
      </c>
      <c r="D105" s="86" t="s">
        <v>100</v>
      </c>
      <c r="E105" s="86" t="s">
        <v>123</v>
      </c>
      <c r="F105" s="86" t="s">
        <v>650</v>
      </c>
      <c r="G105" s="86" t="s">
        <v>624</v>
      </c>
      <c r="H105" s="86" t="s">
        <v>651</v>
      </c>
      <c r="I105" s="86" t="s">
        <v>207</v>
      </c>
      <c r="J105" s="86" t="s">
        <v>233</v>
      </c>
      <c r="K105" s="87">
        <v>4.34</v>
      </c>
      <c r="L105" s="86" t="s">
        <v>102</v>
      </c>
      <c r="M105" s="88">
        <v>1.2500000000000001E-2</v>
      </c>
      <c r="N105" s="88">
        <v>8.5500000000000007E-2</v>
      </c>
      <c r="O105" s="87">
        <v>1649311</v>
      </c>
      <c r="P105" s="87">
        <v>78.510000000000005</v>
      </c>
      <c r="Q105" s="87">
        <v>0</v>
      </c>
      <c r="R105" s="87">
        <v>1294.8740660999999</v>
      </c>
      <c r="S105" s="88">
        <v>1.6999999999999999E-3</v>
      </c>
      <c r="T105" s="88">
        <f t="shared" si="1"/>
        <v>1.8829795808599518E-3</v>
      </c>
      <c r="U105" s="88">
        <f>R105/'סכום נכסי הקרן'!$C$42</f>
        <v>4.8165590824884212E-4</v>
      </c>
    </row>
    <row r="106" spans="2:21" s="83" customFormat="1">
      <c r="B106" s="86" t="s">
        <v>654</v>
      </c>
      <c r="C106" s="86" t="s">
        <v>655</v>
      </c>
      <c r="D106" s="86" t="s">
        <v>100</v>
      </c>
      <c r="E106" s="86" t="s">
        <v>123</v>
      </c>
      <c r="F106" s="86" t="s">
        <v>650</v>
      </c>
      <c r="G106" s="86" t="s">
        <v>624</v>
      </c>
      <c r="H106" s="86" t="s">
        <v>651</v>
      </c>
      <c r="I106" s="86" t="s">
        <v>207</v>
      </c>
      <c r="J106" s="86" t="s">
        <v>656</v>
      </c>
      <c r="K106" s="87">
        <v>4.1500000000000004</v>
      </c>
      <c r="L106" s="86" t="s">
        <v>102</v>
      </c>
      <c r="M106" s="88">
        <v>1.29E-2</v>
      </c>
      <c r="N106" s="88">
        <v>8.8099999999999998E-2</v>
      </c>
      <c r="O106" s="87">
        <v>4362076.12</v>
      </c>
      <c r="P106" s="87">
        <v>78.33</v>
      </c>
      <c r="Q106" s="87">
        <v>0</v>
      </c>
      <c r="R106" s="87">
        <v>3416.814224796</v>
      </c>
      <c r="S106" s="88">
        <v>4.1999999999999997E-3</v>
      </c>
      <c r="T106" s="88">
        <f t="shared" si="1"/>
        <v>4.9686618840552388E-3</v>
      </c>
      <c r="U106" s="88">
        <f>R106/'סכום נכסי הקרן'!$C$42</f>
        <v>1.2709566141195581E-3</v>
      </c>
    </row>
    <row r="107" spans="2:21" s="83" customFormat="1">
      <c r="B107" s="86" t="s">
        <v>657</v>
      </c>
      <c r="C107" s="86">
        <v>61203230</v>
      </c>
      <c r="D107" s="86" t="s">
        <v>100</v>
      </c>
      <c r="E107" s="86" t="s">
        <v>123</v>
      </c>
      <c r="F107" s="86" t="s">
        <v>639</v>
      </c>
      <c r="G107" s="86" t="s">
        <v>436</v>
      </c>
      <c r="H107" s="86" t="s">
        <v>651</v>
      </c>
      <c r="I107" s="86" t="s">
        <v>207</v>
      </c>
      <c r="J107" s="86" t="s">
        <v>365</v>
      </c>
      <c r="K107" s="87">
        <v>3.19</v>
      </c>
      <c r="L107" s="86" t="s">
        <v>102</v>
      </c>
      <c r="M107" s="88">
        <v>3.3000000000000002E-2</v>
      </c>
      <c r="N107" s="88">
        <v>5.7599999999999998E-2</v>
      </c>
      <c r="O107" s="87">
        <v>940000</v>
      </c>
      <c r="P107" s="87">
        <f t="shared" ref="P107" si="4">R107*1000/O107*100</f>
        <v>100.68295081967213</v>
      </c>
      <c r="Q107" s="87">
        <v>0</v>
      </c>
      <c r="R107" s="87">
        <f>955.98-9.56026229508195</f>
        <v>946.41973770491802</v>
      </c>
      <c r="S107" s="88">
        <v>1.5E-3</v>
      </c>
      <c r="T107" s="88">
        <f t="shared" si="1"/>
        <v>1.3762643701627473E-3</v>
      </c>
      <c r="U107" s="88">
        <f>R107/'סכום נכסי הקרן'!$C$42</f>
        <v>3.5204092064477962E-4</v>
      </c>
    </row>
    <row r="108" spans="2:21" s="83" customFormat="1">
      <c r="B108" s="86" t="s">
        <v>658</v>
      </c>
      <c r="C108" s="86" t="s">
        <v>659</v>
      </c>
      <c r="D108" s="86" t="s">
        <v>100</v>
      </c>
      <c r="E108" s="86" t="s">
        <v>123</v>
      </c>
      <c r="F108" s="86" t="s">
        <v>660</v>
      </c>
      <c r="G108" s="86" t="s">
        <v>436</v>
      </c>
      <c r="H108" s="86" t="s">
        <v>651</v>
      </c>
      <c r="I108" s="86" t="s">
        <v>207</v>
      </c>
      <c r="J108" s="86" t="s">
        <v>572</v>
      </c>
      <c r="K108" s="87">
        <v>3.98</v>
      </c>
      <c r="L108" s="86" t="s">
        <v>102</v>
      </c>
      <c r="M108" s="88">
        <v>3.0000000000000001E-3</v>
      </c>
      <c r="N108" s="88">
        <v>3.85E-2</v>
      </c>
      <c r="O108" s="87">
        <v>4488412</v>
      </c>
      <c r="P108" s="87">
        <v>91.6</v>
      </c>
      <c r="Q108" s="87">
        <v>0</v>
      </c>
      <c r="R108" s="87">
        <v>4111.3853920000001</v>
      </c>
      <c r="S108" s="88">
        <v>8.8000000000000005E-3</v>
      </c>
      <c r="T108" s="88">
        <f t="shared" si="1"/>
        <v>5.9786931755447022E-3</v>
      </c>
      <c r="U108" s="88">
        <f>R108/'סכום נכסי הקרן'!$C$42</f>
        <v>1.5293171104346223E-3</v>
      </c>
    </row>
    <row r="109" spans="2:21" s="83" customFormat="1">
      <c r="B109" s="86" t="s">
        <v>661</v>
      </c>
      <c r="C109" s="86" t="s">
        <v>662</v>
      </c>
      <c r="D109" s="86" t="s">
        <v>100</v>
      </c>
      <c r="E109" s="86" t="s">
        <v>123</v>
      </c>
      <c r="F109" s="86" t="s">
        <v>660</v>
      </c>
      <c r="G109" s="86" t="s">
        <v>436</v>
      </c>
      <c r="H109" s="86" t="s">
        <v>651</v>
      </c>
      <c r="I109" s="86" t="s">
        <v>207</v>
      </c>
      <c r="J109" s="86" t="s">
        <v>663</v>
      </c>
      <c r="K109" s="87">
        <v>2.75</v>
      </c>
      <c r="L109" s="86" t="s">
        <v>102</v>
      </c>
      <c r="M109" s="88">
        <v>1E-3</v>
      </c>
      <c r="N109" s="88">
        <v>3.2399999999999998E-2</v>
      </c>
      <c r="O109" s="87">
        <v>2534000</v>
      </c>
      <c r="P109" s="87">
        <v>100.12</v>
      </c>
      <c r="Q109" s="87">
        <v>0</v>
      </c>
      <c r="R109" s="87">
        <v>2537.0408000000002</v>
      </c>
      <c r="S109" s="88">
        <v>4.4999999999999997E-3</v>
      </c>
      <c r="T109" s="88">
        <f t="shared" si="1"/>
        <v>3.689313229198357E-3</v>
      </c>
      <c r="U109" s="88">
        <f>R109/'סכום נכסי הקרן'!$C$42</f>
        <v>9.43706204935298E-4</v>
      </c>
    </row>
    <row r="110" spans="2:21" s="83" customFormat="1">
      <c r="B110" s="86" t="s">
        <v>664</v>
      </c>
      <c r="C110" s="86">
        <v>11759750</v>
      </c>
      <c r="D110" s="86" t="s">
        <v>100</v>
      </c>
      <c r="E110" s="86" t="s">
        <v>123</v>
      </c>
      <c r="F110" s="86" t="s">
        <v>660</v>
      </c>
      <c r="G110" s="86" t="s">
        <v>436</v>
      </c>
      <c r="H110" s="86" t="s">
        <v>651</v>
      </c>
      <c r="I110" s="86" t="s">
        <v>207</v>
      </c>
      <c r="J110" s="86" t="s">
        <v>665</v>
      </c>
      <c r="K110" s="87">
        <v>5.46</v>
      </c>
      <c r="L110" s="86" t="s">
        <v>102</v>
      </c>
      <c r="M110" s="88">
        <v>3.0000000000000001E-3</v>
      </c>
      <c r="N110" s="88">
        <v>4.02E-2</v>
      </c>
      <c r="O110" s="87">
        <v>920000</v>
      </c>
      <c r="P110" s="87">
        <f>R110*1000/O110*100</f>
        <v>88.2216393442623</v>
      </c>
      <c r="Q110" s="87">
        <v>0</v>
      </c>
      <c r="R110" s="87">
        <f>813.464-1.82491803278689</f>
        <v>811.6390819672132</v>
      </c>
      <c r="S110" s="88">
        <v>2.5000000000000001E-3</v>
      </c>
      <c r="T110" s="88">
        <f t="shared" si="1"/>
        <v>1.1802690766486881E-3</v>
      </c>
      <c r="U110" s="88">
        <f>R110/'סכום נכסי הקרן'!$C$42</f>
        <v>3.0190639339361353E-4</v>
      </c>
    </row>
    <row r="111" spans="2:21" s="83" customFormat="1">
      <c r="B111" s="86" t="s">
        <v>666</v>
      </c>
      <c r="C111" s="86" t="s">
        <v>667</v>
      </c>
      <c r="D111" s="86" t="s">
        <v>100</v>
      </c>
      <c r="E111" s="86" t="s">
        <v>123</v>
      </c>
      <c r="F111" s="86" t="s">
        <v>660</v>
      </c>
      <c r="G111" s="86" t="s">
        <v>436</v>
      </c>
      <c r="H111" s="86" t="s">
        <v>651</v>
      </c>
      <c r="I111" s="86" t="s">
        <v>207</v>
      </c>
      <c r="J111" s="86" t="s">
        <v>668</v>
      </c>
      <c r="K111" s="87">
        <v>3.49</v>
      </c>
      <c r="L111" s="86" t="s">
        <v>102</v>
      </c>
      <c r="M111" s="88">
        <v>3.0000000000000001E-3</v>
      </c>
      <c r="N111" s="88">
        <v>3.2800000000000003E-2</v>
      </c>
      <c r="O111" s="87">
        <v>539000</v>
      </c>
      <c r="P111" s="87">
        <v>91.26</v>
      </c>
      <c r="Q111" s="87">
        <v>0</v>
      </c>
      <c r="R111" s="87">
        <v>491.89139999999998</v>
      </c>
      <c r="S111" s="88">
        <v>2.2000000000000001E-3</v>
      </c>
      <c r="T111" s="88">
        <f t="shared" si="1"/>
        <v>7.1529848843932681E-4</v>
      </c>
      <c r="U111" s="88">
        <f>R111/'סכום נכסי הקרן'!$C$42</f>
        <v>1.8296945257416063E-4</v>
      </c>
    </row>
    <row r="112" spans="2:21" s="83" customFormat="1">
      <c r="B112" s="86" t="s">
        <v>669</v>
      </c>
      <c r="C112" s="86" t="s">
        <v>670</v>
      </c>
      <c r="D112" s="86" t="s">
        <v>100</v>
      </c>
      <c r="E112" s="86" t="s">
        <v>123</v>
      </c>
      <c r="F112" s="86" t="s">
        <v>671</v>
      </c>
      <c r="G112" s="86" t="s">
        <v>643</v>
      </c>
      <c r="H112" s="86" t="s">
        <v>646</v>
      </c>
      <c r="I112" s="86" t="s">
        <v>150</v>
      </c>
      <c r="J112" s="86" t="s">
        <v>672</v>
      </c>
      <c r="K112" s="87">
        <v>4.41</v>
      </c>
      <c r="L112" s="86" t="s">
        <v>102</v>
      </c>
      <c r="M112" s="88">
        <v>1.5699999999999999E-2</v>
      </c>
      <c r="N112" s="88">
        <v>7.51E-2</v>
      </c>
      <c r="O112" s="87">
        <v>2358845</v>
      </c>
      <c r="P112" s="87">
        <v>82.15</v>
      </c>
      <c r="Q112" s="87">
        <v>0</v>
      </c>
      <c r="R112" s="87">
        <v>1937.7911675</v>
      </c>
      <c r="S112" s="88">
        <v>5.1000000000000004E-3</v>
      </c>
      <c r="T112" s="88">
        <f t="shared" si="1"/>
        <v>2.8178965784395262E-3</v>
      </c>
      <c r="U112" s="88">
        <f>R112/'סכום נכסי הקרן'!$C$42</f>
        <v>7.2080257780582997E-4</v>
      </c>
    </row>
    <row r="113" spans="2:21" s="83" customFormat="1">
      <c r="B113" s="86" t="s">
        <v>673</v>
      </c>
      <c r="C113" s="86" t="s">
        <v>674</v>
      </c>
      <c r="D113" s="86" t="s">
        <v>123</v>
      </c>
      <c r="F113" s="86" t="s">
        <v>675</v>
      </c>
      <c r="G113" s="86" t="s">
        <v>624</v>
      </c>
      <c r="H113" s="86" t="s">
        <v>676</v>
      </c>
      <c r="I113" s="86" t="s">
        <v>207</v>
      </c>
      <c r="J113" s="86" t="s">
        <v>550</v>
      </c>
      <c r="K113" s="87">
        <v>1.22</v>
      </c>
      <c r="L113" s="86" t="s">
        <v>102</v>
      </c>
      <c r="M113" s="88">
        <v>3.2899999999999999E-2</v>
      </c>
      <c r="N113" s="88">
        <v>5.3400000000000003E-2</v>
      </c>
      <c r="O113" s="87">
        <v>809425</v>
      </c>
      <c r="P113" s="87">
        <v>108.5</v>
      </c>
      <c r="Q113" s="87">
        <v>0</v>
      </c>
      <c r="R113" s="87">
        <v>878.22612500000002</v>
      </c>
      <c r="S113" s="88">
        <v>1.9E-3</v>
      </c>
      <c r="T113" s="88">
        <f t="shared" si="1"/>
        <v>1.2770986029038672E-3</v>
      </c>
      <c r="U113" s="88">
        <f>R113/'סכום נכסי הקרן'!$C$42</f>
        <v>3.2667485816498601E-4</v>
      </c>
    </row>
    <row r="114" spans="2:21" s="83" customFormat="1">
      <c r="B114" s="86" t="s">
        <v>677</v>
      </c>
      <c r="C114" s="86" t="s">
        <v>678</v>
      </c>
      <c r="D114" s="86" t="s">
        <v>100</v>
      </c>
      <c r="E114" s="86" t="s">
        <v>123</v>
      </c>
      <c r="F114" s="86" t="s">
        <v>679</v>
      </c>
      <c r="G114" s="86" t="s">
        <v>624</v>
      </c>
      <c r="H114" s="86" t="s">
        <v>680</v>
      </c>
      <c r="I114" s="86" t="s">
        <v>150</v>
      </c>
      <c r="J114" s="86" t="s">
        <v>681</v>
      </c>
      <c r="K114" s="87">
        <v>4.01</v>
      </c>
      <c r="L114" s="86" t="s">
        <v>102</v>
      </c>
      <c r="M114" s="88">
        <v>3.3700000000000001E-2</v>
      </c>
      <c r="N114" s="88">
        <v>8.9099999999999999E-2</v>
      </c>
      <c r="O114" s="87">
        <v>436697.9</v>
      </c>
      <c r="P114" s="87">
        <v>87.55</v>
      </c>
      <c r="Q114" s="87">
        <v>0</v>
      </c>
      <c r="R114" s="87">
        <v>382.32901145</v>
      </c>
      <c r="S114" s="88">
        <v>3.0999999999999999E-3</v>
      </c>
      <c r="T114" s="88">
        <f t="shared" si="1"/>
        <v>5.559750871364839E-4</v>
      </c>
      <c r="U114" s="88">
        <f>R114/'סכום נכסי הקרן'!$C$42</f>
        <v>1.4221539536618549E-4</v>
      </c>
    </row>
    <row r="115" spans="2:21" s="83" customFormat="1">
      <c r="B115" s="86" t="s">
        <v>682</v>
      </c>
      <c r="C115" s="86" t="s">
        <v>683</v>
      </c>
      <c r="D115" s="86" t="s">
        <v>100</v>
      </c>
      <c r="E115" s="86" t="s">
        <v>123</v>
      </c>
      <c r="F115" s="86" t="s">
        <v>684</v>
      </c>
      <c r="G115" s="86" t="s">
        <v>590</v>
      </c>
      <c r="H115" s="86" t="s">
        <v>685</v>
      </c>
      <c r="I115" s="86" t="s">
        <v>207</v>
      </c>
      <c r="J115" s="86" t="s">
        <v>656</v>
      </c>
      <c r="K115" s="87">
        <v>1.65</v>
      </c>
      <c r="L115" s="86" t="s">
        <v>102</v>
      </c>
      <c r="M115" s="88">
        <v>4.9500000000000002E-2</v>
      </c>
      <c r="N115" s="88">
        <v>0.1169</v>
      </c>
      <c r="O115" s="87">
        <v>1197628.1100000001</v>
      </c>
      <c r="P115" s="87">
        <v>120.04</v>
      </c>
      <c r="Q115" s="87">
        <v>0</v>
      </c>
      <c r="R115" s="87">
        <v>1437.6327832439999</v>
      </c>
      <c r="S115" s="88">
        <v>2.2000000000000001E-3</v>
      </c>
      <c r="T115" s="88">
        <f t="shared" si="1"/>
        <v>2.0905764093156649E-3</v>
      </c>
      <c r="U115" s="88">
        <f>R115/'סכום נכסי הקרן'!$C$42</f>
        <v>5.3475804487092401E-4</v>
      </c>
    </row>
    <row r="116" spans="2:21" s="83" customFormat="1">
      <c r="B116" s="86" t="s">
        <v>687</v>
      </c>
      <c r="C116" s="86" t="s">
        <v>688</v>
      </c>
      <c r="D116" s="86" t="s">
        <v>100</v>
      </c>
      <c r="E116" s="86" t="s">
        <v>123</v>
      </c>
      <c r="F116" s="86" t="s">
        <v>689</v>
      </c>
      <c r="G116" s="86" t="s">
        <v>436</v>
      </c>
      <c r="H116" s="86" t="s">
        <v>220</v>
      </c>
      <c r="I116" s="86" t="s">
        <v>686</v>
      </c>
      <c r="J116" s="86" t="s">
        <v>595</v>
      </c>
      <c r="K116" s="87">
        <v>3.66</v>
      </c>
      <c r="L116" s="86" t="s">
        <v>102</v>
      </c>
      <c r="M116" s="88">
        <v>1.9E-2</v>
      </c>
      <c r="N116" s="88">
        <v>3.6999999999999998E-2</v>
      </c>
      <c r="O116" s="87">
        <v>682000</v>
      </c>
      <c r="P116" s="87">
        <v>98.09</v>
      </c>
      <c r="Q116" s="87">
        <v>6.7755799999999997</v>
      </c>
      <c r="R116" s="87">
        <v>675.74937999999997</v>
      </c>
      <c r="S116" s="88">
        <v>1.2999999999999999E-3</v>
      </c>
      <c r="T116" s="88">
        <f t="shared" si="1"/>
        <v>9.8266103062141807E-4</v>
      </c>
      <c r="U116" s="88">
        <f>R116/'סכום נכסי הקרן'!$C$42</f>
        <v>2.5135933284446211E-4</v>
      </c>
    </row>
    <row r="117" spans="2:21" s="83" customFormat="1">
      <c r="B117" s="86" t="s">
        <v>690</v>
      </c>
      <c r="C117" s="86" t="s">
        <v>691</v>
      </c>
      <c r="D117" s="86" t="s">
        <v>100</v>
      </c>
      <c r="E117" s="86" t="s">
        <v>123</v>
      </c>
      <c r="F117" s="86" t="s">
        <v>692</v>
      </c>
      <c r="G117" s="86" t="s">
        <v>693</v>
      </c>
      <c r="H117" s="86" t="s">
        <v>220</v>
      </c>
      <c r="I117" s="86" t="s">
        <v>686</v>
      </c>
      <c r="J117" s="86" t="s">
        <v>694</v>
      </c>
      <c r="K117" s="87">
        <v>3.02</v>
      </c>
      <c r="L117" s="86" t="s">
        <v>102</v>
      </c>
      <c r="M117" s="88">
        <v>1.5800000000000002E-2</v>
      </c>
      <c r="N117" s="88">
        <v>7.1300000000000002E-2</v>
      </c>
      <c r="O117" s="87">
        <v>4384521</v>
      </c>
      <c r="P117" s="87">
        <v>91.32</v>
      </c>
      <c r="Q117" s="87">
        <v>0</v>
      </c>
      <c r="R117" s="87">
        <v>4003.9445771999999</v>
      </c>
      <c r="S117" s="88">
        <v>7.9000000000000008E-3</v>
      </c>
      <c r="T117" s="88">
        <f t="shared" si="1"/>
        <v>5.8224549237209664E-3</v>
      </c>
      <c r="U117" s="88">
        <f>R117/'סכום נכסי הקרן'!$C$42</f>
        <v>1.4893522176390218E-3</v>
      </c>
    </row>
    <row r="118" spans="2:21" s="83" customFormat="1">
      <c r="B118" s="86" t="s">
        <v>695</v>
      </c>
      <c r="C118" s="86" t="s">
        <v>696</v>
      </c>
      <c r="D118" s="86" t="s">
        <v>100</v>
      </c>
      <c r="E118" s="86" t="s">
        <v>123</v>
      </c>
      <c r="F118" s="86" t="s">
        <v>697</v>
      </c>
      <c r="G118" s="86" t="s">
        <v>643</v>
      </c>
      <c r="H118" s="86" t="s">
        <v>220</v>
      </c>
      <c r="I118" s="86" t="s">
        <v>686</v>
      </c>
      <c r="J118" s="86" t="s">
        <v>698</v>
      </c>
      <c r="K118" s="87">
        <v>2.78</v>
      </c>
      <c r="L118" s="86" t="s">
        <v>102</v>
      </c>
      <c r="M118" s="88">
        <v>3.5000000000000003E-2</v>
      </c>
      <c r="N118" s="88">
        <v>5.2900000000000003E-2</v>
      </c>
      <c r="O118" s="87">
        <v>1077000</v>
      </c>
      <c r="P118" s="87">
        <v>99.28</v>
      </c>
      <c r="Q118" s="87">
        <v>0</v>
      </c>
      <c r="R118" s="87">
        <v>1069.2456</v>
      </c>
      <c r="S118" s="88">
        <v>5.7000000000000002E-3</v>
      </c>
      <c r="T118" s="88">
        <f t="shared" si="1"/>
        <v>1.5548752457359512E-3</v>
      </c>
      <c r="U118" s="88">
        <f>R118/'סכום נכסי הקרן'!$C$42</f>
        <v>3.9772860858988375E-4</v>
      </c>
    </row>
    <row r="119" spans="2:21" s="83" customFormat="1">
      <c r="B119" s="86" t="s">
        <v>699</v>
      </c>
      <c r="C119" s="86">
        <v>11605060</v>
      </c>
      <c r="D119" s="86" t="s">
        <v>100</v>
      </c>
      <c r="E119" s="86" t="s">
        <v>123</v>
      </c>
      <c r="F119" s="86" t="s">
        <v>700</v>
      </c>
      <c r="G119" s="86" t="s">
        <v>643</v>
      </c>
      <c r="H119" s="86" t="s">
        <v>220</v>
      </c>
      <c r="I119" s="86" t="s">
        <v>686</v>
      </c>
      <c r="J119" s="86" t="s">
        <v>701</v>
      </c>
      <c r="K119" s="87">
        <v>2.7</v>
      </c>
      <c r="L119" s="86" t="s">
        <v>102</v>
      </c>
      <c r="M119" s="88">
        <v>2.35E-2</v>
      </c>
      <c r="N119" s="88">
        <v>5.9299999999999999E-2</v>
      </c>
      <c r="O119" s="87">
        <v>1680000</v>
      </c>
      <c r="P119" s="87">
        <f>R119*1000/O119*100</f>
        <v>99.239836065573812</v>
      </c>
      <c r="Q119" s="87">
        <v>0</v>
      </c>
      <c r="R119" s="87">
        <f>1667229.24590164/1000</f>
        <v>1667.2292459016401</v>
      </c>
      <c r="S119" s="88">
        <v>1.4E-2</v>
      </c>
      <c r="T119" s="88">
        <f t="shared" si="1"/>
        <v>2.4244509244830911E-3</v>
      </c>
      <c r="U119" s="88">
        <f>R119/'סכום נכסי הקרן'!$C$42</f>
        <v>6.2016132511821462E-4</v>
      </c>
    </row>
    <row r="120" spans="2:21" s="83" customFormat="1">
      <c r="B120" s="86" t="s">
        <v>699</v>
      </c>
      <c r="C120" s="86">
        <v>1160506</v>
      </c>
      <c r="D120" s="86" t="s">
        <v>100</v>
      </c>
      <c r="E120" s="86" t="s">
        <v>123</v>
      </c>
      <c r="F120" s="86" t="s">
        <v>700</v>
      </c>
      <c r="G120" s="86" t="s">
        <v>643</v>
      </c>
      <c r="H120" s="86" t="s">
        <v>220</v>
      </c>
      <c r="I120" s="86" t="s">
        <v>686</v>
      </c>
      <c r="J120" s="86" t="s">
        <v>701</v>
      </c>
      <c r="K120" s="87">
        <v>0</v>
      </c>
      <c r="L120" s="86" t="s">
        <v>102</v>
      </c>
      <c r="M120" s="88">
        <v>0</v>
      </c>
      <c r="N120" s="88">
        <v>0</v>
      </c>
      <c r="O120" s="87">
        <v>318869.77</v>
      </c>
      <c r="P120" s="87">
        <f>R120*1000/O120*100</f>
        <v>99.47</v>
      </c>
      <c r="Q120" s="87">
        <v>0</v>
      </c>
      <c r="R120" s="87">
        <f>317179.760219/1000</f>
        <v>317.179760219</v>
      </c>
      <c r="S120" s="88">
        <v>0</v>
      </c>
      <c r="T120" s="88">
        <f t="shared" si="1"/>
        <v>4.6123636853215733E-4</v>
      </c>
      <c r="U120" s="88">
        <f>R120/'סכום נכסי הקרן'!$C$42</f>
        <v>1.1798174779000805E-4</v>
      </c>
    </row>
    <row r="121" spans="2:21" s="83" customFormat="1">
      <c r="B121" s="86" t="s">
        <v>702</v>
      </c>
      <c r="C121" s="86" t="s">
        <v>703</v>
      </c>
      <c r="D121" s="86" t="s">
        <v>100</v>
      </c>
      <c r="E121" s="86" t="s">
        <v>123</v>
      </c>
      <c r="F121" s="86" t="s">
        <v>700</v>
      </c>
      <c r="G121" s="86" t="s">
        <v>643</v>
      </c>
      <c r="H121" s="86" t="s">
        <v>220</v>
      </c>
      <c r="I121" s="86" t="s">
        <v>686</v>
      </c>
      <c r="J121" s="86" t="s">
        <v>704</v>
      </c>
      <c r="K121" s="87">
        <v>4.2699999999999996</v>
      </c>
      <c r="L121" s="86" t="s">
        <v>102</v>
      </c>
      <c r="M121" s="88">
        <v>3.2899999999999999E-2</v>
      </c>
      <c r="N121" s="88">
        <v>8.4099999999999994E-2</v>
      </c>
      <c r="O121" s="87">
        <v>1851000</v>
      </c>
      <c r="P121" s="87">
        <v>82.7</v>
      </c>
      <c r="Q121" s="87">
        <v>0</v>
      </c>
      <c r="R121" s="87">
        <v>1530.777</v>
      </c>
      <c r="S121" s="88">
        <v>1.52E-2</v>
      </c>
      <c r="T121" s="88">
        <f t="shared" si="1"/>
        <v>2.226024838486071E-3</v>
      </c>
      <c r="U121" s="88">
        <f>R121/'סכום נכסי הקרן'!$C$42</f>
        <v>5.6940501440585448E-4</v>
      </c>
    </row>
    <row r="122" spans="2:21" s="83" customFormat="1">
      <c r="B122" s="86" t="s">
        <v>705</v>
      </c>
      <c r="C122" s="86">
        <v>47301640</v>
      </c>
      <c r="D122" s="86" t="s">
        <v>100</v>
      </c>
      <c r="E122" s="86" t="s">
        <v>123</v>
      </c>
      <c r="F122" s="86" t="s">
        <v>706</v>
      </c>
      <c r="G122" s="86" t="s">
        <v>643</v>
      </c>
      <c r="H122" s="86" t="s">
        <v>220</v>
      </c>
      <c r="I122" s="86" t="s">
        <v>686</v>
      </c>
      <c r="J122" s="86" t="s">
        <v>707</v>
      </c>
      <c r="K122" s="87">
        <v>1.36</v>
      </c>
      <c r="L122" s="86" t="s">
        <v>102</v>
      </c>
      <c r="M122" s="88">
        <v>0.05</v>
      </c>
      <c r="N122" s="88">
        <v>4.6399999999999997E-2</v>
      </c>
      <c r="O122" s="87">
        <v>1600000</v>
      </c>
      <c r="P122" s="87">
        <f>R122*1000/O122*100</f>
        <v>111.97874316939891</v>
      </c>
      <c r="Q122" s="87">
        <v>0</v>
      </c>
      <c r="R122" s="87">
        <f>1803.2-11.5401092896174</f>
        <v>1791.6598907103826</v>
      </c>
      <c r="S122" s="88">
        <v>8.8999999999999999E-3</v>
      </c>
      <c r="T122" s="88">
        <f t="shared" si="1"/>
        <v>2.6053954422104271E-3</v>
      </c>
      <c r="U122" s="88">
        <f>R122/'סכום נכסי הקרן'!$C$42</f>
        <v>6.6644594600019267E-4</v>
      </c>
    </row>
    <row r="123" spans="2:21" s="83" customFormat="1">
      <c r="B123" s="86" t="s">
        <v>708</v>
      </c>
      <c r="C123" s="86" t="s">
        <v>709</v>
      </c>
      <c r="D123" s="86" t="s">
        <v>100</v>
      </c>
      <c r="E123" s="86" t="s">
        <v>123</v>
      </c>
      <c r="F123" s="86" t="s">
        <v>710</v>
      </c>
      <c r="G123" s="86" t="s">
        <v>436</v>
      </c>
      <c r="H123" s="86" t="s">
        <v>220</v>
      </c>
      <c r="I123" s="86" t="s">
        <v>686</v>
      </c>
      <c r="J123" s="86" t="s">
        <v>711</v>
      </c>
      <c r="K123" s="87">
        <v>0.01</v>
      </c>
      <c r="L123" s="86" t="s">
        <v>102</v>
      </c>
      <c r="M123" s="88">
        <v>2.1000000000000001E-2</v>
      </c>
      <c r="N123" s="88">
        <v>0.24060000000000001</v>
      </c>
      <c r="O123" s="87">
        <v>3118104.63</v>
      </c>
      <c r="P123" s="87">
        <v>111.53</v>
      </c>
      <c r="Q123" s="87">
        <v>0</v>
      </c>
      <c r="R123" s="87">
        <v>3477.6220938390002</v>
      </c>
      <c r="S123" s="88">
        <v>1.5299999999999999E-2</v>
      </c>
      <c r="T123" s="88">
        <f t="shared" si="1"/>
        <v>5.0570874528122339E-3</v>
      </c>
      <c r="U123" s="88">
        <f>R123/'סכום נכסי הקרן'!$C$42</f>
        <v>1.2935753923925652E-3</v>
      </c>
    </row>
    <row r="124" spans="2:21" s="83" customFormat="1">
      <c r="B124" s="86" t="s">
        <v>712</v>
      </c>
      <c r="C124" s="86" t="s">
        <v>713</v>
      </c>
      <c r="D124" s="86" t="s">
        <v>100</v>
      </c>
      <c r="E124" s="86" t="s">
        <v>123</v>
      </c>
      <c r="F124" s="86" t="s">
        <v>710</v>
      </c>
      <c r="G124" s="86" t="s">
        <v>436</v>
      </c>
      <c r="H124" s="86" t="s">
        <v>220</v>
      </c>
      <c r="I124" s="86" t="s">
        <v>686</v>
      </c>
      <c r="J124" s="86" t="s">
        <v>714</v>
      </c>
      <c r="K124" s="87">
        <v>3.94</v>
      </c>
      <c r="L124" s="86" t="s">
        <v>102</v>
      </c>
      <c r="M124" s="88">
        <v>2.75E-2</v>
      </c>
      <c r="N124" s="88">
        <v>3.4599999999999999E-2</v>
      </c>
      <c r="O124" s="87">
        <v>2863001.24</v>
      </c>
      <c r="P124" s="87">
        <v>106.19</v>
      </c>
      <c r="Q124" s="87">
        <v>0</v>
      </c>
      <c r="R124" s="87">
        <v>3040.2210167560002</v>
      </c>
      <c r="S124" s="88">
        <v>5.5999999999999999E-3</v>
      </c>
      <c r="T124" s="88">
        <f t="shared" si="1"/>
        <v>4.4210276858002405E-3</v>
      </c>
      <c r="U124" s="88">
        <f>R124/'סכום נכסי הקרן'!$C$42</f>
        <v>1.1308747726435215E-3</v>
      </c>
    </row>
    <row r="125" spans="2:21" s="83" customFormat="1">
      <c r="B125" s="86" t="s">
        <v>715</v>
      </c>
      <c r="C125" s="86" t="s">
        <v>716</v>
      </c>
      <c r="D125" s="86" t="s">
        <v>100</v>
      </c>
      <c r="E125" s="86" t="s">
        <v>123</v>
      </c>
      <c r="F125" s="86" t="s">
        <v>710</v>
      </c>
      <c r="G125" s="86" t="s">
        <v>436</v>
      </c>
      <c r="H125" s="86" t="s">
        <v>220</v>
      </c>
      <c r="I125" s="86" t="s">
        <v>686</v>
      </c>
      <c r="J125" s="86" t="s">
        <v>717</v>
      </c>
      <c r="K125" s="87">
        <v>5.65</v>
      </c>
      <c r="L125" s="86" t="s">
        <v>102</v>
      </c>
      <c r="M125" s="88">
        <v>8.5000000000000006E-3</v>
      </c>
      <c r="N125" s="88">
        <v>3.6299999999999999E-2</v>
      </c>
      <c r="O125" s="87">
        <v>3446561</v>
      </c>
      <c r="P125" s="87">
        <v>92.28</v>
      </c>
      <c r="Q125" s="87">
        <v>0</v>
      </c>
      <c r="R125" s="87">
        <v>3180.4864908</v>
      </c>
      <c r="S125" s="88">
        <v>6.7000000000000002E-3</v>
      </c>
      <c r="T125" s="88">
        <f t="shared" si="1"/>
        <v>4.6249988907529974E-3</v>
      </c>
      <c r="U125" s="88">
        <f>R125/'סכום נכסי הקרן'!$C$42</f>
        <v>1.1830494945453188E-3</v>
      </c>
    </row>
    <row r="126" spans="2:21" s="83" customFormat="1">
      <c r="B126" s="86" t="s">
        <v>718</v>
      </c>
      <c r="C126" s="86" t="s">
        <v>719</v>
      </c>
      <c r="D126" s="86" t="s">
        <v>100</v>
      </c>
      <c r="E126" s="86" t="s">
        <v>123</v>
      </c>
      <c r="F126" s="86" t="s">
        <v>710</v>
      </c>
      <c r="G126" s="86" t="s">
        <v>436</v>
      </c>
      <c r="H126" s="86" t="s">
        <v>220</v>
      </c>
      <c r="I126" s="86" t="s">
        <v>686</v>
      </c>
      <c r="J126" s="86" t="s">
        <v>647</v>
      </c>
      <c r="K126" s="87">
        <v>6.97</v>
      </c>
      <c r="L126" s="86" t="s">
        <v>102</v>
      </c>
      <c r="M126" s="88">
        <v>3.1800000000000002E-2</v>
      </c>
      <c r="N126" s="88">
        <v>3.8199999999999998E-2</v>
      </c>
      <c r="O126" s="87">
        <v>912000</v>
      </c>
      <c r="P126" s="87">
        <v>96.57</v>
      </c>
      <c r="Q126" s="87">
        <v>0</v>
      </c>
      <c r="R126" s="87">
        <v>880.71839999999997</v>
      </c>
      <c r="S126" s="88">
        <v>4.7000000000000002E-3</v>
      </c>
      <c r="T126" s="88">
        <f t="shared" si="1"/>
        <v>1.2807228186154554E-3</v>
      </c>
      <c r="U126" s="88">
        <f>R126/'סכום נכסי הקרן'!$C$42</f>
        <v>3.2760191277991573E-4</v>
      </c>
    </row>
    <row r="127" spans="2:21" s="83" customFormat="1">
      <c r="B127" s="86" t="s">
        <v>720</v>
      </c>
      <c r="C127" s="86" t="s">
        <v>721</v>
      </c>
      <c r="D127" s="86" t="s">
        <v>100</v>
      </c>
      <c r="E127" s="86" t="s">
        <v>123</v>
      </c>
      <c r="F127" s="86" t="s">
        <v>722</v>
      </c>
      <c r="G127" s="86" t="s">
        <v>457</v>
      </c>
      <c r="H127" s="86" t="s">
        <v>220</v>
      </c>
      <c r="I127" s="86" t="s">
        <v>686</v>
      </c>
      <c r="J127" s="86" t="s">
        <v>723</v>
      </c>
      <c r="K127" s="87">
        <v>2.76</v>
      </c>
      <c r="L127" s="86" t="s">
        <v>102</v>
      </c>
      <c r="M127" s="88">
        <v>1.6400000000000001E-2</v>
      </c>
      <c r="N127" s="88">
        <v>3.4099999999999998E-2</v>
      </c>
      <c r="O127" s="87">
        <v>959603.36</v>
      </c>
      <c r="P127" s="87">
        <v>104.01</v>
      </c>
      <c r="Q127" s="87">
        <v>0</v>
      </c>
      <c r="R127" s="87">
        <v>998.08345473600002</v>
      </c>
      <c r="S127" s="88">
        <v>3.7000000000000002E-3</v>
      </c>
      <c r="T127" s="88">
        <f t="shared" si="1"/>
        <v>1.4513926986911381E-3</v>
      </c>
      <c r="U127" s="88">
        <f>R127/'סכום נכסי הקרן'!$C$42</f>
        <v>3.7125833738173297E-4</v>
      </c>
    </row>
    <row r="128" spans="2:21" s="83" customFormat="1">
      <c r="B128" s="86" t="s">
        <v>724</v>
      </c>
      <c r="C128" s="86" t="s">
        <v>725</v>
      </c>
      <c r="D128" s="86" t="s">
        <v>100</v>
      </c>
      <c r="E128" s="86" t="s">
        <v>123</v>
      </c>
      <c r="F128" s="86" t="s">
        <v>726</v>
      </c>
      <c r="G128" s="86" t="s">
        <v>693</v>
      </c>
      <c r="H128" s="86" t="s">
        <v>220</v>
      </c>
      <c r="I128" s="86" t="s">
        <v>686</v>
      </c>
      <c r="J128" s="86" t="s">
        <v>727</v>
      </c>
      <c r="K128" s="87">
        <v>3.13</v>
      </c>
      <c r="L128" s="86" t="s">
        <v>102</v>
      </c>
      <c r="M128" s="88">
        <v>1.4800000000000001E-2</v>
      </c>
      <c r="N128" s="88">
        <v>4.8300000000000003E-2</v>
      </c>
      <c r="O128" s="87">
        <v>2451711</v>
      </c>
      <c r="P128" s="87">
        <v>96.82</v>
      </c>
      <c r="Q128" s="87">
        <v>0</v>
      </c>
      <c r="R128" s="87">
        <v>2373.7465901999999</v>
      </c>
      <c r="S128" s="88">
        <v>3.3999999999999998E-3</v>
      </c>
      <c r="T128" s="88">
        <f t="shared" si="1"/>
        <v>3.4518541041946779E-3</v>
      </c>
      <c r="U128" s="88">
        <f>R128/'סכום נכסי הקרן'!$C$42</f>
        <v>8.8296545570561808E-4</v>
      </c>
    </row>
    <row r="129" spans="2:21" s="83" customFormat="1">
      <c r="B129" s="86" t="s">
        <v>728</v>
      </c>
      <c r="C129" s="86" t="s">
        <v>729</v>
      </c>
      <c r="D129" s="86" t="s">
        <v>100</v>
      </c>
      <c r="E129" s="86" t="s">
        <v>123</v>
      </c>
      <c r="F129" s="86" t="s">
        <v>730</v>
      </c>
      <c r="G129" s="86" t="s">
        <v>693</v>
      </c>
      <c r="H129" s="86" t="s">
        <v>220</v>
      </c>
      <c r="I129" s="86" t="s">
        <v>686</v>
      </c>
      <c r="J129" s="86" t="s">
        <v>365</v>
      </c>
      <c r="K129" s="87">
        <v>3.09</v>
      </c>
      <c r="L129" s="86" t="s">
        <v>102</v>
      </c>
      <c r="M129" s="88">
        <v>2.3E-2</v>
      </c>
      <c r="N129" s="88">
        <v>0.1072</v>
      </c>
      <c r="O129" s="87">
        <v>2183557</v>
      </c>
      <c r="P129" s="87">
        <v>83.05</v>
      </c>
      <c r="Q129" s="87">
        <v>0</v>
      </c>
      <c r="R129" s="87">
        <v>1813.4440884999999</v>
      </c>
      <c r="S129" s="88">
        <v>8.9999999999999993E-3</v>
      </c>
      <c r="T129" s="88">
        <f t="shared" si="1"/>
        <v>2.6370735804148696E-3</v>
      </c>
      <c r="U129" s="88">
        <f>R129/'סכום נכסי הקרן'!$C$42</f>
        <v>6.7454904100110863E-4</v>
      </c>
    </row>
    <row r="130" spans="2:21" s="83" customFormat="1">
      <c r="B130" s="86" t="s">
        <v>731</v>
      </c>
      <c r="C130" s="86" t="s">
        <v>732</v>
      </c>
      <c r="D130" s="86" t="s">
        <v>100</v>
      </c>
      <c r="E130" s="86" t="s">
        <v>123</v>
      </c>
      <c r="F130" s="86" t="s">
        <v>733</v>
      </c>
      <c r="G130" s="86" t="s">
        <v>693</v>
      </c>
      <c r="H130" s="86" t="s">
        <v>220</v>
      </c>
      <c r="I130" s="86" t="s">
        <v>686</v>
      </c>
      <c r="J130" s="86" t="s">
        <v>734</v>
      </c>
      <c r="K130" s="87">
        <v>3.27</v>
      </c>
      <c r="L130" s="86" t="s">
        <v>102</v>
      </c>
      <c r="M130" s="88">
        <v>2.9499999999999998E-2</v>
      </c>
      <c r="N130" s="88">
        <v>7.9699999999999993E-2</v>
      </c>
      <c r="O130" s="87">
        <v>812312</v>
      </c>
      <c r="P130" s="87">
        <v>90</v>
      </c>
      <c r="Q130" s="87">
        <v>0</v>
      </c>
      <c r="R130" s="87">
        <v>731.08079999999995</v>
      </c>
      <c r="S130" s="88">
        <v>4.4999999999999997E-3</v>
      </c>
      <c r="T130" s="88">
        <f t="shared" si="1"/>
        <v>1.0631228583525018E-3</v>
      </c>
      <c r="U130" s="88">
        <f>R130/'סכום נכסי הקרן'!$C$42</f>
        <v>2.7194102959205921E-4</v>
      </c>
    </row>
    <row r="131" spans="2:21" s="83" customFormat="1">
      <c r="B131" s="86" t="s">
        <v>735</v>
      </c>
      <c r="C131" s="86" t="s">
        <v>736</v>
      </c>
      <c r="D131" s="86" t="s">
        <v>100</v>
      </c>
      <c r="E131" s="86" t="s">
        <v>123</v>
      </c>
      <c r="F131" s="86" t="s">
        <v>737</v>
      </c>
      <c r="G131" s="86" t="s">
        <v>693</v>
      </c>
      <c r="H131" s="86" t="s">
        <v>220</v>
      </c>
      <c r="I131" s="86" t="s">
        <v>686</v>
      </c>
      <c r="J131" s="86" t="s">
        <v>656</v>
      </c>
      <c r="K131" s="87">
        <v>2.87</v>
      </c>
      <c r="L131" s="86" t="s">
        <v>102</v>
      </c>
      <c r="M131" s="88">
        <v>0.04</v>
      </c>
      <c r="N131" s="88">
        <v>0.31030000000000002</v>
      </c>
      <c r="O131" s="87">
        <v>1060001</v>
      </c>
      <c r="P131" s="87">
        <v>52.15</v>
      </c>
      <c r="Q131" s="87">
        <v>0</v>
      </c>
      <c r="R131" s="87">
        <v>552.79052149999995</v>
      </c>
      <c r="S131" s="88">
        <v>1.9400000000000001E-2</v>
      </c>
      <c r="T131" s="88">
        <f t="shared" si="1"/>
        <v>8.0385675466685769E-4</v>
      </c>
      <c r="U131" s="88">
        <f>R131/'סכום נכסי הקרן'!$C$42</f>
        <v>2.0562217413648578E-4</v>
      </c>
    </row>
    <row r="132" spans="2:21" s="83" customFormat="1">
      <c r="B132" s="86" t="s">
        <v>738</v>
      </c>
      <c r="C132" s="86" t="s">
        <v>739</v>
      </c>
      <c r="D132" s="86" t="s">
        <v>100</v>
      </c>
      <c r="E132" s="86" t="s">
        <v>123</v>
      </c>
      <c r="F132" s="86" t="s">
        <v>740</v>
      </c>
      <c r="G132" s="86" t="s">
        <v>436</v>
      </c>
      <c r="H132" s="86" t="s">
        <v>220</v>
      </c>
      <c r="I132" s="86" t="s">
        <v>686</v>
      </c>
      <c r="J132" s="86" t="s">
        <v>704</v>
      </c>
      <c r="K132" s="87">
        <v>3.47</v>
      </c>
      <c r="L132" s="86" t="s">
        <v>102</v>
      </c>
      <c r="M132" s="88">
        <v>3.4299999999999997E-2</v>
      </c>
      <c r="N132" s="88">
        <v>4.53E-2</v>
      </c>
      <c r="O132" s="87">
        <v>233942</v>
      </c>
      <c r="P132" s="87">
        <v>100.07</v>
      </c>
      <c r="Q132" s="87">
        <v>0</v>
      </c>
      <c r="R132" s="87">
        <v>234.10575940000001</v>
      </c>
      <c r="S132" s="88">
        <v>4.0000000000000002E-4</v>
      </c>
      <c r="T132" s="88">
        <f t="shared" si="1"/>
        <v>3.4043184295102689E-4</v>
      </c>
      <c r="U132" s="88">
        <f>R132/'סכום נכסי הקרן'!$C$42</f>
        <v>8.7080608934972568E-5</v>
      </c>
    </row>
    <row r="133" spans="2:21" s="83" customFormat="1">
      <c r="B133" s="82" t="s">
        <v>255</v>
      </c>
      <c r="K133" s="84">
        <v>1.71</v>
      </c>
      <c r="N133" s="85">
        <v>-6.8199999999999997E-2</v>
      </c>
      <c r="O133" s="84">
        <f>SUM(O134:O236)</f>
        <v>188490166.39000002</v>
      </c>
      <c r="Q133" s="84">
        <v>1253.4850200000001</v>
      </c>
      <c r="R133" s="84">
        <v>188753.49590201216</v>
      </c>
      <c r="T133" s="85">
        <f t="shared" si="1"/>
        <v>0.27448150202737426</v>
      </c>
      <c r="U133" s="85">
        <f>R133/'סכום נכסי הקרן'!$C$42</f>
        <v>7.0210871376588893E-2</v>
      </c>
    </row>
    <row r="134" spans="2:21" s="83" customFormat="1">
      <c r="B134" s="86" t="s">
        <v>741</v>
      </c>
      <c r="C134" s="86" t="s">
        <v>742</v>
      </c>
      <c r="D134" s="86" t="s">
        <v>100</v>
      </c>
      <c r="E134" s="86" t="s">
        <v>123</v>
      </c>
      <c r="F134" s="86" t="s">
        <v>376</v>
      </c>
      <c r="G134" s="86" t="s">
        <v>369</v>
      </c>
      <c r="H134" s="86" t="s">
        <v>384</v>
      </c>
      <c r="I134" s="86" t="s">
        <v>150</v>
      </c>
      <c r="J134" s="86" t="s">
        <v>743</v>
      </c>
      <c r="K134" s="87">
        <v>0</v>
      </c>
      <c r="L134" s="86" t="s">
        <v>102</v>
      </c>
      <c r="M134" s="88">
        <v>4.5900000000000003E-2</v>
      </c>
      <c r="N134" s="88">
        <v>-3.75</v>
      </c>
      <c r="O134" s="87">
        <v>278200</v>
      </c>
      <c r="P134" s="87">
        <v>1024.0999999999999</v>
      </c>
      <c r="Q134" s="87">
        <v>0</v>
      </c>
      <c r="R134" s="87">
        <v>2849.0462000000002</v>
      </c>
      <c r="S134" s="88">
        <v>4.0000000000000002E-4</v>
      </c>
      <c r="T134" s="88">
        <f t="shared" si="1"/>
        <v>4.1430251481400331E-3</v>
      </c>
      <c r="U134" s="88">
        <f>R134/'סכום נכסי הקרן'!$C$42</f>
        <v>1.0597632395534719E-3</v>
      </c>
    </row>
    <row r="135" spans="2:21" s="83" customFormat="1">
      <c r="B135" s="86" t="s">
        <v>744</v>
      </c>
      <c r="C135" s="86" t="s">
        <v>745</v>
      </c>
      <c r="D135" s="86" t="s">
        <v>100</v>
      </c>
      <c r="E135" s="86" t="s">
        <v>123</v>
      </c>
      <c r="F135" s="86" t="s">
        <v>376</v>
      </c>
      <c r="G135" s="86" t="s">
        <v>369</v>
      </c>
      <c r="H135" s="86" t="s">
        <v>206</v>
      </c>
      <c r="I135" s="86" t="s">
        <v>207</v>
      </c>
      <c r="J135" s="86" t="s">
        <v>746</v>
      </c>
      <c r="K135" s="87">
        <v>1.17</v>
      </c>
      <c r="L135" s="86" t="s">
        <v>102</v>
      </c>
      <c r="M135" s="88">
        <v>1.8700000000000001E-2</v>
      </c>
      <c r="N135" s="88">
        <v>4.9200000000000001E-2</v>
      </c>
      <c r="O135" s="87">
        <v>3774517.46</v>
      </c>
      <c r="P135" s="87">
        <v>97.17</v>
      </c>
      <c r="Q135" s="87">
        <v>0</v>
      </c>
      <c r="R135" s="87">
        <v>3667.698615882</v>
      </c>
      <c r="S135" s="88">
        <v>6.7999999999999996E-3</v>
      </c>
      <c r="T135" s="88">
        <f t="shared" si="1"/>
        <v>5.3334928725962795E-3</v>
      </c>
      <c r="U135" s="88">
        <f>R135/'סכום נכסי הקרן'!$C$42</f>
        <v>1.3642783914395256E-3</v>
      </c>
    </row>
    <row r="136" spans="2:21" s="83" customFormat="1">
      <c r="B136" s="86" t="s">
        <v>747</v>
      </c>
      <c r="C136" s="86" t="s">
        <v>748</v>
      </c>
      <c r="D136" s="86" t="s">
        <v>100</v>
      </c>
      <c r="E136" s="86" t="s">
        <v>123</v>
      </c>
      <c r="F136" s="86" t="s">
        <v>749</v>
      </c>
      <c r="G136" s="86" t="s">
        <v>364</v>
      </c>
      <c r="H136" s="86" t="s">
        <v>384</v>
      </c>
      <c r="I136" s="86" t="s">
        <v>150</v>
      </c>
      <c r="J136" s="86" t="s">
        <v>750</v>
      </c>
      <c r="K136" s="87">
        <v>3.82</v>
      </c>
      <c r="L136" s="86" t="s">
        <v>102</v>
      </c>
      <c r="M136" s="88">
        <v>1.2E-2</v>
      </c>
      <c r="N136" s="88">
        <v>4.8899999999999999E-2</v>
      </c>
      <c r="O136" s="87">
        <v>1710594</v>
      </c>
      <c r="P136" s="87">
        <v>90.59</v>
      </c>
      <c r="Q136" s="87">
        <v>0</v>
      </c>
      <c r="R136" s="87">
        <v>1549.6271045999999</v>
      </c>
      <c r="S136" s="88">
        <v>1.5599999999999999E-2</v>
      </c>
      <c r="T136" s="88">
        <f t="shared" si="1"/>
        <v>2.2534362779365333E-3</v>
      </c>
      <c r="U136" s="88">
        <f>R136/'סכום נכסי הקרן'!$C$42</f>
        <v>5.7641671113327776E-4</v>
      </c>
    </row>
    <row r="137" spans="2:21" s="83" customFormat="1">
      <c r="B137" s="86" t="s">
        <v>751</v>
      </c>
      <c r="C137" s="86" t="s">
        <v>752</v>
      </c>
      <c r="D137" s="86" t="s">
        <v>100</v>
      </c>
      <c r="E137" s="86" t="s">
        <v>123</v>
      </c>
      <c r="F137" s="86" t="s">
        <v>380</v>
      </c>
      <c r="G137" s="86" t="s">
        <v>369</v>
      </c>
      <c r="H137" s="86" t="s">
        <v>206</v>
      </c>
      <c r="I137" s="86" t="s">
        <v>207</v>
      </c>
      <c r="J137" s="86" t="s">
        <v>753</v>
      </c>
      <c r="K137" s="87">
        <v>1</v>
      </c>
      <c r="L137" s="86" t="s">
        <v>102</v>
      </c>
      <c r="M137" s="88">
        <v>3.0099999999999998E-2</v>
      </c>
      <c r="N137" s="88">
        <v>4.7600000000000003E-2</v>
      </c>
      <c r="O137" s="87">
        <v>9540121</v>
      </c>
      <c r="P137" s="87">
        <v>98.35</v>
      </c>
      <c r="Q137" s="87">
        <v>0</v>
      </c>
      <c r="R137" s="87">
        <v>9382.7090035000001</v>
      </c>
      <c r="S137" s="88">
        <v>8.3000000000000001E-3</v>
      </c>
      <c r="T137" s="88">
        <f t="shared" si="1"/>
        <v>1.3644144963033737E-2</v>
      </c>
      <c r="U137" s="88">
        <f>R137/'סכום נכסי הקרן'!$C$42</f>
        <v>3.4900978753298869E-3</v>
      </c>
    </row>
    <row r="138" spans="2:21" s="83" customFormat="1">
      <c r="B138" s="86" t="s">
        <v>754</v>
      </c>
      <c r="C138" s="86" t="s">
        <v>755</v>
      </c>
      <c r="D138" s="86" t="s">
        <v>100</v>
      </c>
      <c r="E138" s="86" t="s">
        <v>123</v>
      </c>
      <c r="F138" s="86" t="s">
        <v>380</v>
      </c>
      <c r="G138" s="86" t="s">
        <v>369</v>
      </c>
      <c r="H138" s="86" t="s">
        <v>206</v>
      </c>
      <c r="I138" s="86" t="s">
        <v>207</v>
      </c>
      <c r="J138" s="86" t="s">
        <v>756</v>
      </c>
      <c r="K138" s="87">
        <v>1.9</v>
      </c>
      <c r="L138" s="86" t="s">
        <v>102</v>
      </c>
      <c r="M138" s="88">
        <v>2.0199999999999999E-2</v>
      </c>
      <c r="N138" s="88">
        <v>4.5699999999999998E-2</v>
      </c>
      <c r="O138" s="87">
        <v>4990156</v>
      </c>
      <c r="P138" s="87">
        <v>95.58</v>
      </c>
      <c r="Q138" s="87">
        <v>0</v>
      </c>
      <c r="R138" s="87">
        <v>4769.5911047999998</v>
      </c>
      <c r="S138" s="88">
        <v>5.8999999999999999E-3</v>
      </c>
      <c r="T138" s="88">
        <f t="shared" si="1"/>
        <v>6.9358425614619379E-3</v>
      </c>
      <c r="U138" s="88">
        <f>R138/'סכום נכסי הקרן'!$C$42</f>
        <v>1.7741507036875255E-3</v>
      </c>
    </row>
    <row r="139" spans="2:21" s="83" customFormat="1">
      <c r="B139" s="86" t="s">
        <v>757</v>
      </c>
      <c r="C139" s="86" t="s">
        <v>758</v>
      </c>
      <c r="D139" s="86" t="s">
        <v>100</v>
      </c>
      <c r="E139" s="86" t="s">
        <v>123</v>
      </c>
      <c r="F139" s="86" t="s">
        <v>380</v>
      </c>
      <c r="G139" s="86" t="s">
        <v>369</v>
      </c>
      <c r="H139" s="86" t="s">
        <v>384</v>
      </c>
      <c r="I139" s="86" t="s">
        <v>150</v>
      </c>
      <c r="J139" s="86" t="s">
        <v>759</v>
      </c>
      <c r="K139" s="87">
        <v>0.45</v>
      </c>
      <c r="L139" s="86" t="s">
        <v>102</v>
      </c>
      <c r="M139" s="88">
        <v>4.5499999999999999E-2</v>
      </c>
      <c r="N139" s="88">
        <v>-0.98140000000000005</v>
      </c>
      <c r="O139" s="87">
        <v>280000</v>
      </c>
      <c r="P139" s="87">
        <v>1019.7</v>
      </c>
      <c r="Q139" s="87">
        <v>0</v>
      </c>
      <c r="R139" s="87">
        <v>2855.16</v>
      </c>
      <c r="S139" s="88">
        <v>2.0000000000000001E-4</v>
      </c>
      <c r="T139" s="88">
        <f t="shared" si="1"/>
        <v>4.1519157119893303E-3</v>
      </c>
      <c r="U139" s="88">
        <f>R139/'סכום נכסי הקרן'!$C$42</f>
        <v>1.0620373973028203E-3</v>
      </c>
    </row>
    <row r="140" spans="2:21" s="83" customFormat="1">
      <c r="B140" s="86" t="s">
        <v>760</v>
      </c>
      <c r="C140" s="86" t="s">
        <v>761</v>
      </c>
      <c r="D140" s="86" t="s">
        <v>100</v>
      </c>
      <c r="E140" s="86" t="s">
        <v>123</v>
      </c>
      <c r="F140" s="86" t="s">
        <v>391</v>
      </c>
      <c r="G140" s="86" t="s">
        <v>369</v>
      </c>
      <c r="H140" s="86" t="s">
        <v>384</v>
      </c>
      <c r="I140" s="86" t="s">
        <v>150</v>
      </c>
      <c r="J140" s="86" t="s">
        <v>762</v>
      </c>
      <c r="K140" s="87">
        <v>1.42</v>
      </c>
      <c r="L140" s="86" t="s">
        <v>102</v>
      </c>
      <c r="M140" s="88">
        <v>1.09E-2</v>
      </c>
      <c r="N140" s="88">
        <v>4.6399999999999997E-2</v>
      </c>
      <c r="O140" s="87">
        <v>689898</v>
      </c>
      <c r="P140" s="87">
        <v>95.78</v>
      </c>
      <c r="Q140" s="87">
        <v>0</v>
      </c>
      <c r="R140" s="87">
        <v>660.7843044</v>
      </c>
      <c r="S140" s="88">
        <v>8.9999999999999998E-4</v>
      </c>
      <c r="T140" s="88">
        <f t="shared" ref="T140:T203" si="5">R140/$R$11</f>
        <v>9.6089912147630967E-4</v>
      </c>
      <c r="U140" s="88">
        <f>R140/'סכום נכסי הקרן'!$C$42</f>
        <v>2.4579275516031698E-4</v>
      </c>
    </row>
    <row r="141" spans="2:21" s="83" customFormat="1">
      <c r="B141" s="86" t="s">
        <v>763</v>
      </c>
      <c r="C141" s="86" t="s">
        <v>764</v>
      </c>
      <c r="D141" s="86" t="s">
        <v>100</v>
      </c>
      <c r="E141" s="86" t="s">
        <v>123</v>
      </c>
      <c r="F141" s="86" t="s">
        <v>391</v>
      </c>
      <c r="G141" s="86" t="s">
        <v>369</v>
      </c>
      <c r="H141" s="86" t="s">
        <v>206</v>
      </c>
      <c r="I141" s="86" t="s">
        <v>207</v>
      </c>
      <c r="J141" s="86" t="s">
        <v>287</v>
      </c>
      <c r="K141" s="87">
        <v>2.1</v>
      </c>
      <c r="L141" s="86" t="s">
        <v>102</v>
      </c>
      <c r="M141" s="88">
        <v>2.98E-2</v>
      </c>
      <c r="N141" s="88">
        <v>4.5999999999999999E-2</v>
      </c>
      <c r="O141" s="87">
        <v>1301293</v>
      </c>
      <c r="P141" s="87">
        <v>99.1</v>
      </c>
      <c r="Q141" s="87">
        <v>0</v>
      </c>
      <c r="R141" s="87">
        <v>1289.581363</v>
      </c>
      <c r="S141" s="88">
        <v>5.0000000000000001E-4</v>
      </c>
      <c r="T141" s="88">
        <f t="shared" si="5"/>
        <v>1.8752830394542918E-3</v>
      </c>
      <c r="U141" s="88">
        <f>R141/'סכום נכסי הקרן'!$C$42</f>
        <v>4.7968717492916107E-4</v>
      </c>
    </row>
    <row r="142" spans="2:21" s="83" customFormat="1">
      <c r="B142" s="86" t="s">
        <v>765</v>
      </c>
      <c r="C142" s="86" t="s">
        <v>766</v>
      </c>
      <c r="D142" s="86" t="s">
        <v>100</v>
      </c>
      <c r="E142" s="86" t="s">
        <v>123</v>
      </c>
      <c r="F142" s="86" t="s">
        <v>435</v>
      </c>
      <c r="G142" s="86" t="s">
        <v>436</v>
      </c>
      <c r="H142" s="86" t="s">
        <v>206</v>
      </c>
      <c r="I142" s="86" t="s">
        <v>207</v>
      </c>
      <c r="J142" s="86" t="s">
        <v>462</v>
      </c>
      <c r="K142" s="87">
        <v>1.23</v>
      </c>
      <c r="L142" s="86" t="s">
        <v>102</v>
      </c>
      <c r="M142" s="88">
        <v>1.6299999999999999E-2</v>
      </c>
      <c r="N142" s="88">
        <v>4.5199999999999997E-2</v>
      </c>
      <c r="O142" s="87">
        <v>3236655.84</v>
      </c>
      <c r="P142" s="87">
        <v>96.97</v>
      </c>
      <c r="Q142" s="87">
        <v>0</v>
      </c>
      <c r="R142" s="87">
        <v>3138.585168048</v>
      </c>
      <c r="S142" s="88">
        <v>1.55E-2</v>
      </c>
      <c r="T142" s="88">
        <f t="shared" si="5"/>
        <v>4.5640668378077454E-3</v>
      </c>
      <c r="U142" s="88">
        <f>R142/'סכום נכסי הקרן'!$C$42</f>
        <v>1.1674634076853602E-3</v>
      </c>
    </row>
    <row r="143" spans="2:21" s="83" customFormat="1">
      <c r="B143" s="86" t="s">
        <v>767</v>
      </c>
      <c r="C143" s="86" t="s">
        <v>768</v>
      </c>
      <c r="D143" s="86" t="s">
        <v>100</v>
      </c>
      <c r="E143" s="86" t="s">
        <v>123</v>
      </c>
      <c r="F143" s="86" t="s">
        <v>769</v>
      </c>
      <c r="G143" s="86" t="s">
        <v>436</v>
      </c>
      <c r="H143" s="86" t="s">
        <v>206</v>
      </c>
      <c r="I143" s="86" t="s">
        <v>207</v>
      </c>
      <c r="J143" s="86" t="s">
        <v>430</v>
      </c>
      <c r="K143" s="87">
        <v>2.63</v>
      </c>
      <c r="L143" s="86" t="s">
        <v>102</v>
      </c>
      <c r="M143" s="88">
        <v>1.44E-2</v>
      </c>
      <c r="N143" s="88">
        <v>4.5699999999999998E-2</v>
      </c>
      <c r="O143" s="87">
        <v>2942105.49</v>
      </c>
      <c r="P143" s="87">
        <v>92.24</v>
      </c>
      <c r="Q143" s="87">
        <v>0</v>
      </c>
      <c r="R143" s="87">
        <v>2713.7981039760002</v>
      </c>
      <c r="S143" s="88">
        <v>5.8999999999999999E-3</v>
      </c>
      <c r="T143" s="88">
        <f t="shared" si="5"/>
        <v>3.9463501124507236E-3</v>
      </c>
      <c r="U143" s="88">
        <f>R143/'סכום נכסי הקרן'!$C$42</f>
        <v>1.0094548379607448E-3</v>
      </c>
    </row>
    <row r="144" spans="2:21" s="83" customFormat="1">
      <c r="B144" s="86" t="s">
        <v>770</v>
      </c>
      <c r="C144" s="86" t="s">
        <v>771</v>
      </c>
      <c r="D144" s="86" t="s">
        <v>100</v>
      </c>
      <c r="E144" s="86" t="s">
        <v>123</v>
      </c>
      <c r="F144" s="86" t="s">
        <v>442</v>
      </c>
      <c r="G144" s="86" t="s">
        <v>369</v>
      </c>
      <c r="H144" s="86" t="s">
        <v>206</v>
      </c>
      <c r="I144" s="86" t="s">
        <v>207</v>
      </c>
      <c r="J144" s="86" t="s">
        <v>772</v>
      </c>
      <c r="K144" s="87">
        <v>2.0699999999999998</v>
      </c>
      <c r="L144" s="86" t="s">
        <v>102</v>
      </c>
      <c r="M144" s="88">
        <v>3.7600000000000001E-2</v>
      </c>
      <c r="N144" s="88">
        <v>4.4299999999999999E-2</v>
      </c>
      <c r="O144" s="87">
        <v>1496978</v>
      </c>
      <c r="P144" s="87">
        <v>99.98</v>
      </c>
      <c r="Q144" s="87">
        <v>0</v>
      </c>
      <c r="R144" s="87">
        <v>1496.6786044</v>
      </c>
      <c r="S144" s="88">
        <v>1.1999999999999999E-3</v>
      </c>
      <c r="T144" s="88">
        <f t="shared" si="5"/>
        <v>2.1764396438051187E-3</v>
      </c>
      <c r="U144" s="88">
        <f>R144/'סכום נכסי הקרן'!$C$42</f>
        <v>5.5672139201158382E-4</v>
      </c>
    </row>
    <row r="145" spans="2:21" s="83" customFormat="1">
      <c r="B145" s="86" t="s">
        <v>773</v>
      </c>
      <c r="C145" s="86" t="s">
        <v>774</v>
      </c>
      <c r="D145" s="86" t="s">
        <v>100</v>
      </c>
      <c r="E145" s="86" t="s">
        <v>123</v>
      </c>
      <c r="F145" s="86" t="s">
        <v>456</v>
      </c>
      <c r="G145" s="86" t="s">
        <v>457</v>
      </c>
      <c r="H145" s="86" t="s">
        <v>458</v>
      </c>
      <c r="I145" s="86" t="s">
        <v>150</v>
      </c>
      <c r="J145" s="86" t="s">
        <v>381</v>
      </c>
      <c r="K145" s="87">
        <v>0.53</v>
      </c>
      <c r="L145" s="86" t="s">
        <v>102</v>
      </c>
      <c r="M145" s="88">
        <v>4.8000000000000001E-2</v>
      </c>
      <c r="N145" s="88">
        <v>3.0999999999999999E-3</v>
      </c>
      <c r="O145" s="87">
        <v>6089739.6600000001</v>
      </c>
      <c r="P145" s="87">
        <v>102.23</v>
      </c>
      <c r="Q145" s="87">
        <v>0</v>
      </c>
      <c r="R145" s="87">
        <v>6225.540854418</v>
      </c>
      <c r="S145" s="88">
        <v>8.9999999999999993E-3</v>
      </c>
      <c r="T145" s="88">
        <f t="shared" si="5"/>
        <v>9.0530551314425712E-3</v>
      </c>
      <c r="U145" s="88">
        <f>R145/'סכום נכסי הקרן'!$C$42</f>
        <v>2.3157221332004052E-3</v>
      </c>
    </row>
    <row r="146" spans="2:21" s="83" customFormat="1">
      <c r="B146" s="86" t="s">
        <v>775</v>
      </c>
      <c r="C146" s="86" t="s">
        <v>776</v>
      </c>
      <c r="D146" s="86" t="s">
        <v>100</v>
      </c>
      <c r="E146" s="86" t="s">
        <v>123</v>
      </c>
      <c r="F146" s="86" t="s">
        <v>448</v>
      </c>
      <c r="G146" s="86" t="s">
        <v>369</v>
      </c>
      <c r="H146" s="86" t="s">
        <v>471</v>
      </c>
      <c r="I146" s="86" t="s">
        <v>207</v>
      </c>
      <c r="J146" s="86" t="s">
        <v>663</v>
      </c>
      <c r="K146" s="87">
        <v>0.16</v>
      </c>
      <c r="L146" s="86" t="s">
        <v>102</v>
      </c>
      <c r="M146" s="88">
        <v>6.5000000000000002E-2</v>
      </c>
      <c r="N146" s="88">
        <v>5.3600000000000002E-2</v>
      </c>
      <c r="O146" s="87">
        <v>2040386.34</v>
      </c>
      <c r="P146" s="87">
        <v>105.59</v>
      </c>
      <c r="Q146" s="87">
        <v>0</v>
      </c>
      <c r="R146" s="87">
        <v>2154.4439364059999</v>
      </c>
      <c r="S146" s="88">
        <v>2.69E-2</v>
      </c>
      <c r="T146" s="88">
        <f t="shared" si="5"/>
        <v>3.132948636911491E-3</v>
      </c>
      <c r="U146" s="88">
        <f>R146/'סכום נכסי הקרן'!$C$42</f>
        <v>8.0139117627575033E-4</v>
      </c>
    </row>
    <row r="147" spans="2:21" s="83" customFormat="1">
      <c r="B147" s="86" t="s">
        <v>777</v>
      </c>
      <c r="C147" s="86" t="s">
        <v>778</v>
      </c>
      <c r="D147" s="86" t="s">
        <v>100</v>
      </c>
      <c r="E147" s="86" t="s">
        <v>123</v>
      </c>
      <c r="F147" s="86" t="s">
        <v>779</v>
      </c>
      <c r="G147" s="86" t="s">
        <v>780</v>
      </c>
      <c r="H147" s="86" t="s">
        <v>471</v>
      </c>
      <c r="I147" s="86" t="s">
        <v>207</v>
      </c>
      <c r="J147" s="86" t="s">
        <v>781</v>
      </c>
      <c r="K147" s="87">
        <v>2.4700000000000002</v>
      </c>
      <c r="L147" s="86" t="s">
        <v>102</v>
      </c>
      <c r="M147" s="88">
        <v>2.6100000000000002E-2</v>
      </c>
      <c r="N147" s="88">
        <v>4.7600000000000003E-2</v>
      </c>
      <c r="O147" s="87">
        <v>5574578.6600000001</v>
      </c>
      <c r="P147" s="87">
        <v>95.61</v>
      </c>
      <c r="Q147" s="87">
        <v>0</v>
      </c>
      <c r="R147" s="87">
        <v>5329.8546568259999</v>
      </c>
      <c r="S147" s="88">
        <v>1.09E-2</v>
      </c>
      <c r="T147" s="88">
        <f t="shared" si="5"/>
        <v>7.7505664454164975E-3</v>
      </c>
      <c r="U147" s="88">
        <f>R147/'סכום נכסי הקרן'!$C$42</f>
        <v>1.9825526302336125E-3</v>
      </c>
    </row>
    <row r="148" spans="2:21" s="83" customFormat="1">
      <c r="B148" s="86" t="s">
        <v>782</v>
      </c>
      <c r="C148" s="86" t="s">
        <v>783</v>
      </c>
      <c r="D148" s="86" t="s">
        <v>100</v>
      </c>
      <c r="E148" s="86" t="s">
        <v>123</v>
      </c>
      <c r="F148" s="86" t="s">
        <v>784</v>
      </c>
      <c r="G148" s="86" t="s">
        <v>785</v>
      </c>
      <c r="H148" s="86" t="s">
        <v>471</v>
      </c>
      <c r="I148" s="86" t="s">
        <v>207</v>
      </c>
      <c r="J148" s="86" t="s">
        <v>786</v>
      </c>
      <c r="K148" s="87">
        <v>0.66</v>
      </c>
      <c r="L148" s="86" t="s">
        <v>102</v>
      </c>
      <c r="M148" s="88">
        <v>5.1999999999999998E-2</v>
      </c>
      <c r="N148" s="88">
        <v>4.3499999999999997E-2</v>
      </c>
      <c r="O148" s="87">
        <v>986652.72</v>
      </c>
      <c r="P148" s="87">
        <v>102.13</v>
      </c>
      <c r="Q148" s="87">
        <v>0</v>
      </c>
      <c r="R148" s="87">
        <v>1007.668422936</v>
      </c>
      <c r="S148" s="88">
        <v>6.4000000000000003E-3</v>
      </c>
      <c r="T148" s="88">
        <f t="shared" si="5"/>
        <v>1.4653309648718416E-3</v>
      </c>
      <c r="U148" s="88">
        <f>R148/'סכום נכסי הקרן'!$C$42</f>
        <v>3.7482366986059872E-4</v>
      </c>
    </row>
    <row r="149" spans="2:21" s="83" customFormat="1">
      <c r="B149" s="86" t="s">
        <v>787</v>
      </c>
      <c r="C149" s="86" t="s">
        <v>788</v>
      </c>
      <c r="D149" s="86" t="s">
        <v>100</v>
      </c>
      <c r="E149" s="86" t="s">
        <v>123</v>
      </c>
      <c r="F149" s="86" t="s">
        <v>789</v>
      </c>
      <c r="G149" s="86" t="s">
        <v>785</v>
      </c>
      <c r="H149" s="86" t="s">
        <v>492</v>
      </c>
      <c r="I149" s="86" t="s">
        <v>207</v>
      </c>
      <c r="J149" s="86" t="s">
        <v>790</v>
      </c>
      <c r="K149" s="87">
        <v>3.04</v>
      </c>
      <c r="L149" s="86" t="s">
        <v>102</v>
      </c>
      <c r="M149" s="88">
        <v>1.0800000000000001E-2</v>
      </c>
      <c r="N149" s="88">
        <v>4.7300000000000002E-2</v>
      </c>
      <c r="O149" s="87">
        <v>2001656</v>
      </c>
      <c r="P149" s="87">
        <v>89.8</v>
      </c>
      <c r="Q149" s="87">
        <v>0</v>
      </c>
      <c r="R149" s="87">
        <v>1797.4870880000001</v>
      </c>
      <c r="S149" s="88">
        <v>1.5E-3</v>
      </c>
      <c r="T149" s="88">
        <f t="shared" si="5"/>
        <v>2.6138692342163481E-3</v>
      </c>
      <c r="U149" s="88">
        <f>R149/'סכום נכסי הקרן'!$C$42</f>
        <v>6.6861349578480566E-4</v>
      </c>
    </row>
    <row r="150" spans="2:21" s="83" customFormat="1">
      <c r="B150" s="86" t="s">
        <v>791</v>
      </c>
      <c r="C150" s="86" t="s">
        <v>792</v>
      </c>
      <c r="D150" s="86" t="s">
        <v>100</v>
      </c>
      <c r="E150" s="86" t="s">
        <v>123</v>
      </c>
      <c r="F150" s="86" t="s">
        <v>793</v>
      </c>
      <c r="G150" s="86" t="s">
        <v>590</v>
      </c>
      <c r="H150" s="86" t="s">
        <v>492</v>
      </c>
      <c r="I150" s="86" t="s">
        <v>207</v>
      </c>
      <c r="J150" s="86" t="s">
        <v>794</v>
      </c>
      <c r="K150" s="87">
        <v>0.32</v>
      </c>
      <c r="L150" s="86" t="s">
        <v>102</v>
      </c>
      <c r="M150" s="88">
        <v>1.9099999999999999E-2</v>
      </c>
      <c r="N150" s="88">
        <v>4.7800000000000002E-2</v>
      </c>
      <c r="O150" s="87">
        <v>4028053.73</v>
      </c>
      <c r="P150" s="87">
        <v>99.46</v>
      </c>
      <c r="Q150" s="87">
        <v>0</v>
      </c>
      <c r="R150" s="87">
        <v>4006.3022398580001</v>
      </c>
      <c r="S150" s="88">
        <v>1.37E-2</v>
      </c>
      <c r="T150" s="88">
        <f t="shared" si="5"/>
        <v>5.8258833888974616E-3</v>
      </c>
      <c r="U150" s="88">
        <f>R150/'סכום נכסי הקרן'!$C$42</f>
        <v>1.4902292003345697E-3</v>
      </c>
    </row>
    <row r="151" spans="2:21" s="83" customFormat="1">
      <c r="B151" s="86" t="s">
        <v>795</v>
      </c>
      <c r="C151" s="86" t="s">
        <v>796</v>
      </c>
      <c r="D151" s="86" t="s">
        <v>100</v>
      </c>
      <c r="E151" s="86" t="s">
        <v>123</v>
      </c>
      <c r="F151" s="86" t="s">
        <v>797</v>
      </c>
      <c r="G151" s="86" t="s">
        <v>798</v>
      </c>
      <c r="H151" s="86" t="s">
        <v>492</v>
      </c>
      <c r="I151" s="86" t="s">
        <v>207</v>
      </c>
      <c r="J151" s="86" t="s">
        <v>799</v>
      </c>
      <c r="K151" s="87">
        <v>1</v>
      </c>
      <c r="L151" s="86" t="s">
        <v>102</v>
      </c>
      <c r="M151" s="88">
        <v>2.4500000000000001E-2</v>
      </c>
      <c r="N151" s="88">
        <v>5.1999999999999998E-2</v>
      </c>
      <c r="O151" s="87">
        <v>3453198.67</v>
      </c>
      <c r="P151" s="87">
        <v>97.41</v>
      </c>
      <c r="Q151" s="87">
        <v>0</v>
      </c>
      <c r="R151" s="87">
        <v>3363.7608244469998</v>
      </c>
      <c r="S151" s="88">
        <v>8.8000000000000005E-3</v>
      </c>
      <c r="T151" s="88">
        <f t="shared" si="5"/>
        <v>4.8915127062566302E-3</v>
      </c>
      <c r="U151" s="88">
        <f>R151/'סכום נכסי הקרן'!$C$42</f>
        <v>1.2512222751596691E-3</v>
      </c>
    </row>
    <row r="152" spans="2:21" s="83" customFormat="1">
      <c r="B152" s="86" t="s">
        <v>800</v>
      </c>
      <c r="C152" s="86" t="s">
        <v>801</v>
      </c>
      <c r="D152" s="86" t="s">
        <v>100</v>
      </c>
      <c r="E152" s="86" t="s">
        <v>123</v>
      </c>
      <c r="F152" s="86" t="s">
        <v>802</v>
      </c>
      <c r="G152" s="86" t="s">
        <v>803</v>
      </c>
      <c r="H152" s="86" t="s">
        <v>492</v>
      </c>
      <c r="I152" s="86" t="s">
        <v>207</v>
      </c>
      <c r="J152" s="86" t="s">
        <v>804</v>
      </c>
      <c r="K152" s="87">
        <v>1.0900000000000001</v>
      </c>
      <c r="L152" s="86" t="s">
        <v>102</v>
      </c>
      <c r="M152" s="88">
        <v>2.3599999999999999E-2</v>
      </c>
      <c r="N152" s="88">
        <v>5.79E-2</v>
      </c>
      <c r="O152" s="87">
        <v>1916842.18</v>
      </c>
      <c r="P152" s="87">
        <v>96.87</v>
      </c>
      <c r="Q152" s="87">
        <v>0</v>
      </c>
      <c r="R152" s="87">
        <v>1856.845019766</v>
      </c>
      <c r="S152" s="88">
        <v>1.66E-2</v>
      </c>
      <c r="T152" s="88">
        <f t="shared" si="5"/>
        <v>2.7001863336189895E-3</v>
      </c>
      <c r="U152" s="88">
        <f>R152/'סכום נכסי הקרן'!$C$42</f>
        <v>6.906929390951774E-4</v>
      </c>
    </row>
    <row r="153" spans="2:21" s="83" customFormat="1">
      <c r="B153" s="86" t="s">
        <v>805</v>
      </c>
      <c r="C153" s="86" t="s">
        <v>806</v>
      </c>
      <c r="D153" s="86" t="s">
        <v>100</v>
      </c>
      <c r="E153" s="86" t="s">
        <v>123</v>
      </c>
      <c r="F153" s="86" t="s">
        <v>807</v>
      </c>
      <c r="G153" s="86" t="s">
        <v>624</v>
      </c>
      <c r="H153" s="86" t="s">
        <v>808</v>
      </c>
      <c r="I153" s="86" t="s">
        <v>150</v>
      </c>
      <c r="J153" s="86" t="s">
        <v>809</v>
      </c>
      <c r="K153" s="87">
        <v>0.33</v>
      </c>
      <c r="L153" s="86" t="s">
        <v>102</v>
      </c>
      <c r="M153" s="88">
        <v>6.4000000000000001E-2</v>
      </c>
      <c r="N153" s="88">
        <v>5.5899999999999998E-2</v>
      </c>
      <c r="O153" s="87">
        <v>127449.7</v>
      </c>
      <c r="P153" s="87">
        <v>101.34</v>
      </c>
      <c r="Q153" s="87">
        <v>0</v>
      </c>
      <c r="R153" s="87">
        <v>129.15752598</v>
      </c>
      <c r="S153" s="88">
        <v>4.0000000000000002E-4</v>
      </c>
      <c r="T153" s="88">
        <f t="shared" si="5"/>
        <v>1.8781825237045634E-4</v>
      </c>
      <c r="U153" s="88">
        <f>R153/'סכום נכסי הקרן'!$C$42</f>
        <v>4.8042884718849591E-5</v>
      </c>
    </row>
    <row r="154" spans="2:21" s="83" customFormat="1">
      <c r="B154" s="86" t="s">
        <v>810</v>
      </c>
      <c r="C154" s="86">
        <v>50103350</v>
      </c>
      <c r="D154" s="86" t="s">
        <v>100</v>
      </c>
      <c r="E154" s="86" t="s">
        <v>123</v>
      </c>
      <c r="F154" s="86" t="s">
        <v>811</v>
      </c>
      <c r="G154" s="86" t="s">
        <v>812</v>
      </c>
      <c r="H154" s="86" t="s">
        <v>555</v>
      </c>
      <c r="I154" s="86" t="s">
        <v>207</v>
      </c>
      <c r="J154" s="86" t="s">
        <v>813</v>
      </c>
      <c r="K154" s="87">
        <v>3.73</v>
      </c>
      <c r="L154" s="86" t="s">
        <v>102</v>
      </c>
      <c r="M154" s="88">
        <v>2.1000000000000001E-2</v>
      </c>
      <c r="N154" s="88">
        <v>5.04E-2</v>
      </c>
      <c r="O154" s="87">
        <v>2800000</v>
      </c>
      <c r="P154" s="87">
        <f>R154*1000/O154*100</f>
        <v>89.16633879781422</v>
      </c>
      <c r="Q154" s="87">
        <v>0</v>
      </c>
      <c r="R154" s="87">
        <f>2528.4-31.7425136612025</f>
        <v>2496.6574863387978</v>
      </c>
      <c r="S154" s="88">
        <v>6.4999999999999997E-3</v>
      </c>
      <c r="T154" s="88">
        <f t="shared" si="5"/>
        <v>3.6305886342572189E-3</v>
      </c>
      <c r="U154" s="88">
        <f>R154/'סכום נכסי הקרן'!$C$42</f>
        <v>9.2868477379476409E-4</v>
      </c>
    </row>
    <row r="155" spans="2:21" s="83" customFormat="1">
      <c r="B155" s="86" t="s">
        <v>814</v>
      </c>
      <c r="C155" s="86" t="s">
        <v>815</v>
      </c>
      <c r="D155" s="86" t="s">
        <v>100</v>
      </c>
      <c r="E155" s="86" t="s">
        <v>123</v>
      </c>
      <c r="F155" s="86" t="s">
        <v>816</v>
      </c>
      <c r="G155" s="86" t="s">
        <v>624</v>
      </c>
      <c r="H155" s="86" t="s">
        <v>555</v>
      </c>
      <c r="I155" s="86" t="s">
        <v>207</v>
      </c>
      <c r="J155" s="86" t="s">
        <v>817</v>
      </c>
      <c r="K155" s="87">
        <v>2.1800000000000002</v>
      </c>
      <c r="L155" s="86" t="s">
        <v>102</v>
      </c>
      <c r="M155" s="88">
        <v>5.45E-2</v>
      </c>
      <c r="N155" s="88">
        <v>0.1087</v>
      </c>
      <c r="O155" s="87">
        <v>2882004.41</v>
      </c>
      <c r="P155" s="87">
        <v>90.24</v>
      </c>
      <c r="Q155" s="87">
        <v>0</v>
      </c>
      <c r="R155" s="87">
        <v>2600.720779584</v>
      </c>
      <c r="S155" s="88">
        <v>9.7000000000000003E-3</v>
      </c>
      <c r="T155" s="88">
        <f t="shared" si="5"/>
        <v>3.7819153627999653E-3</v>
      </c>
      <c r="U155" s="88">
        <f>R155/'סכום נכסי הקרן'!$C$42</f>
        <v>9.6739332571931284E-4</v>
      </c>
    </row>
    <row r="156" spans="2:21" s="83" customFormat="1">
      <c r="B156" s="86" t="s">
        <v>818</v>
      </c>
      <c r="C156" s="86" t="s">
        <v>819</v>
      </c>
      <c r="D156" s="86" t="s">
        <v>100</v>
      </c>
      <c r="E156" s="86" t="s">
        <v>123</v>
      </c>
      <c r="F156" s="86" t="s">
        <v>816</v>
      </c>
      <c r="G156" s="86" t="s">
        <v>624</v>
      </c>
      <c r="H156" s="86" t="s">
        <v>555</v>
      </c>
      <c r="I156" s="86" t="s">
        <v>207</v>
      </c>
      <c r="J156" s="86" t="s">
        <v>820</v>
      </c>
      <c r="K156" s="87">
        <v>1.1399999999999999</v>
      </c>
      <c r="L156" s="86" t="s">
        <v>102</v>
      </c>
      <c r="M156" s="88">
        <v>3.15E-2</v>
      </c>
      <c r="N156" s="88">
        <v>9.7900000000000001E-2</v>
      </c>
      <c r="O156" s="87">
        <v>966723.33</v>
      </c>
      <c r="P156" s="87">
        <v>93.44</v>
      </c>
      <c r="Q156" s="87">
        <v>0</v>
      </c>
      <c r="R156" s="87">
        <v>903.30627955199998</v>
      </c>
      <c r="S156" s="88">
        <v>4.4999999999999997E-3</v>
      </c>
      <c r="T156" s="88">
        <f t="shared" si="5"/>
        <v>1.3135696545239408E-3</v>
      </c>
      <c r="U156" s="88">
        <f>R156/'סכום נכסי הקרן'!$C$42</f>
        <v>3.3600395428021542E-4</v>
      </c>
    </row>
    <row r="157" spans="2:21" s="83" customFormat="1">
      <c r="B157" s="86" t="s">
        <v>821</v>
      </c>
      <c r="C157" s="86" t="s">
        <v>822</v>
      </c>
      <c r="D157" s="86" t="s">
        <v>100</v>
      </c>
      <c r="E157" s="86" t="s">
        <v>123</v>
      </c>
      <c r="F157" s="86" t="s">
        <v>553</v>
      </c>
      <c r="G157" s="86" t="s">
        <v>554</v>
      </c>
      <c r="H157" s="86" t="s">
        <v>555</v>
      </c>
      <c r="I157" s="86" t="s">
        <v>207</v>
      </c>
      <c r="J157" s="86" t="s">
        <v>823</v>
      </c>
      <c r="K157" s="87">
        <v>2.77</v>
      </c>
      <c r="L157" s="86" t="s">
        <v>102</v>
      </c>
      <c r="M157" s="88">
        <v>2.18E-2</v>
      </c>
      <c r="N157" s="88">
        <v>5.6300000000000003E-2</v>
      </c>
      <c r="O157" s="87">
        <v>2449040.4900000002</v>
      </c>
      <c r="P157" s="87">
        <v>91.39</v>
      </c>
      <c r="Q157" s="87">
        <v>0</v>
      </c>
      <c r="R157" s="87">
        <v>2238.1781038109998</v>
      </c>
      <c r="S157" s="88">
        <v>5.4000000000000003E-3</v>
      </c>
      <c r="T157" s="88">
        <f t="shared" si="5"/>
        <v>3.2547131633405401E-3</v>
      </c>
      <c r="U157" s="88">
        <f>R157/'סכום נכסי הקרן'!$C$42</f>
        <v>8.3253787811246864E-4</v>
      </c>
    </row>
    <row r="158" spans="2:21" s="83" customFormat="1">
      <c r="B158" s="86" t="s">
        <v>824</v>
      </c>
      <c r="C158" s="86" t="s">
        <v>825</v>
      </c>
      <c r="D158" s="86" t="s">
        <v>100</v>
      </c>
      <c r="E158" s="86" t="s">
        <v>123</v>
      </c>
      <c r="F158" s="86" t="s">
        <v>553</v>
      </c>
      <c r="G158" s="86" t="s">
        <v>554</v>
      </c>
      <c r="H158" s="86" t="s">
        <v>555</v>
      </c>
      <c r="I158" s="86" t="s">
        <v>207</v>
      </c>
      <c r="J158" s="86" t="s">
        <v>826</v>
      </c>
      <c r="K158" s="87">
        <v>0.23</v>
      </c>
      <c r="L158" s="86" t="s">
        <v>102</v>
      </c>
      <c r="M158" s="88">
        <v>3.4000000000000002E-2</v>
      </c>
      <c r="N158" s="88">
        <v>5.8900000000000001E-2</v>
      </c>
      <c r="O158" s="87">
        <v>2097774.83</v>
      </c>
      <c r="P158" s="87">
        <v>99.91</v>
      </c>
      <c r="Q158" s="87">
        <v>0</v>
      </c>
      <c r="R158" s="87">
        <v>2095.8868326530001</v>
      </c>
      <c r="S158" s="88">
        <v>0.03</v>
      </c>
      <c r="T158" s="88">
        <f t="shared" si="5"/>
        <v>3.047796085348472E-3</v>
      </c>
      <c r="U158" s="88">
        <f>R158/'סכום נכסי הקרן'!$C$42</f>
        <v>7.7960961795207418E-4</v>
      </c>
    </row>
    <row r="159" spans="2:21" s="83" customFormat="1">
      <c r="B159" s="86" t="s">
        <v>827</v>
      </c>
      <c r="C159" s="86" t="s">
        <v>828</v>
      </c>
      <c r="D159" s="86" t="s">
        <v>100</v>
      </c>
      <c r="E159" s="86" t="s">
        <v>123</v>
      </c>
      <c r="F159" s="86" t="s">
        <v>564</v>
      </c>
      <c r="G159" s="86" t="s">
        <v>369</v>
      </c>
      <c r="H159" s="86" t="s">
        <v>555</v>
      </c>
      <c r="I159" s="86" t="s">
        <v>207</v>
      </c>
      <c r="J159" s="86" t="s">
        <v>829</v>
      </c>
      <c r="K159" s="87">
        <v>0</v>
      </c>
      <c r="L159" s="86" t="s">
        <v>102</v>
      </c>
      <c r="M159" s="88">
        <v>4.6699999999999998E-2</v>
      </c>
      <c r="N159" s="88">
        <v>-3.75</v>
      </c>
      <c r="O159" s="87">
        <v>241959</v>
      </c>
      <c r="P159" s="87">
        <v>1025</v>
      </c>
      <c r="Q159" s="87">
        <v>0</v>
      </c>
      <c r="R159" s="87">
        <v>2480.0797499999999</v>
      </c>
      <c r="S159" s="88">
        <v>6.9999999999999999E-4</v>
      </c>
      <c r="T159" s="88">
        <f t="shared" si="5"/>
        <v>3.6064816266029118E-3</v>
      </c>
      <c r="U159" s="88">
        <f>R159/'סכום נכסי הקרן'!$C$42</f>
        <v>9.225183327005945E-4</v>
      </c>
    </row>
    <row r="160" spans="2:21" s="83" customFormat="1">
      <c r="B160" s="86" t="s">
        <v>830</v>
      </c>
      <c r="C160" s="86" t="s">
        <v>831</v>
      </c>
      <c r="D160" s="86" t="s">
        <v>100</v>
      </c>
      <c r="E160" s="86" t="s">
        <v>123</v>
      </c>
      <c r="F160" s="86" t="s">
        <v>832</v>
      </c>
      <c r="G160" s="86" t="s">
        <v>833</v>
      </c>
      <c r="H160" s="86" t="s">
        <v>555</v>
      </c>
      <c r="I160" s="86" t="s">
        <v>207</v>
      </c>
      <c r="J160" s="86" t="s">
        <v>834</v>
      </c>
      <c r="K160" s="87">
        <v>4.6399999999999997</v>
      </c>
      <c r="L160" s="86" t="s">
        <v>102</v>
      </c>
      <c r="M160" s="88">
        <v>2.8000000000000001E-2</v>
      </c>
      <c r="N160" s="88">
        <v>3.95E-2</v>
      </c>
      <c r="O160" s="87">
        <v>378000</v>
      </c>
      <c r="P160" s="87">
        <v>95.3</v>
      </c>
      <c r="Q160" s="87">
        <v>0</v>
      </c>
      <c r="R160" s="87">
        <v>360.23399999999998</v>
      </c>
      <c r="S160" s="88">
        <v>2.5000000000000001E-3</v>
      </c>
      <c r="T160" s="88">
        <f t="shared" si="5"/>
        <v>5.238449700166591E-4</v>
      </c>
      <c r="U160" s="88">
        <f>R160/'סכום נכסי הקרן'!$C$42</f>
        <v>1.3399668662351116E-4</v>
      </c>
    </row>
    <row r="161" spans="2:21" s="83" customFormat="1">
      <c r="B161" s="86" t="s">
        <v>835</v>
      </c>
      <c r="C161" s="86" t="s">
        <v>836</v>
      </c>
      <c r="D161" s="86" t="s">
        <v>100</v>
      </c>
      <c r="E161" s="86" t="s">
        <v>123</v>
      </c>
      <c r="F161" s="86" t="s">
        <v>837</v>
      </c>
      <c r="G161" s="86" t="s">
        <v>838</v>
      </c>
      <c r="H161" s="86" t="s">
        <v>555</v>
      </c>
      <c r="I161" s="86" t="s">
        <v>207</v>
      </c>
      <c r="J161" s="86" t="s">
        <v>595</v>
      </c>
      <c r="K161" s="87">
        <v>0.74</v>
      </c>
      <c r="L161" s="86" t="s">
        <v>102</v>
      </c>
      <c r="M161" s="88">
        <v>2.8000000000000001E-2</v>
      </c>
      <c r="N161" s="88">
        <v>5.7500000000000002E-2</v>
      </c>
      <c r="O161" s="87">
        <v>1542949.9</v>
      </c>
      <c r="P161" s="87">
        <v>98.6</v>
      </c>
      <c r="Q161" s="87">
        <v>0</v>
      </c>
      <c r="R161" s="87">
        <v>1521.3486014</v>
      </c>
      <c r="S161" s="88">
        <v>2.2599999999999999E-2</v>
      </c>
      <c r="T161" s="88">
        <f t="shared" si="5"/>
        <v>2.21231425263931E-3</v>
      </c>
      <c r="U161" s="88">
        <f>R161/'סכום נכסי הקרן'!$C$42</f>
        <v>5.6589792131479214E-4</v>
      </c>
    </row>
    <row r="162" spans="2:21" s="83" customFormat="1">
      <c r="B162" s="86" t="s">
        <v>839</v>
      </c>
      <c r="C162" s="86" t="s">
        <v>840</v>
      </c>
      <c r="D162" s="86" t="s">
        <v>100</v>
      </c>
      <c r="E162" s="86" t="s">
        <v>123</v>
      </c>
      <c r="F162" s="86" t="s">
        <v>837</v>
      </c>
      <c r="G162" s="86" t="s">
        <v>838</v>
      </c>
      <c r="H162" s="86" t="s">
        <v>555</v>
      </c>
      <c r="I162" s="86" t="s">
        <v>207</v>
      </c>
      <c r="J162" s="86" t="s">
        <v>841</v>
      </c>
      <c r="K162" s="87">
        <v>2.4</v>
      </c>
      <c r="L162" s="86" t="s">
        <v>102</v>
      </c>
      <c r="M162" s="88">
        <v>2.29E-2</v>
      </c>
      <c r="N162" s="88">
        <v>5.2200000000000003E-2</v>
      </c>
      <c r="O162" s="87">
        <v>2405475.66</v>
      </c>
      <c r="P162" s="87">
        <v>94.14</v>
      </c>
      <c r="Q162" s="87">
        <v>0</v>
      </c>
      <c r="R162" s="87">
        <v>2264.5147863239999</v>
      </c>
      <c r="S162" s="88">
        <v>4.8999999999999998E-3</v>
      </c>
      <c r="T162" s="88">
        <f t="shared" si="5"/>
        <v>3.2930114324138666E-3</v>
      </c>
      <c r="U162" s="88">
        <f>R162/'סכום נכסי הקרן'!$C$42</f>
        <v>8.4233436648779522E-4</v>
      </c>
    </row>
    <row r="163" spans="2:21" s="83" customFormat="1">
      <c r="B163" s="86" t="s">
        <v>842</v>
      </c>
      <c r="C163" s="86" t="s">
        <v>843</v>
      </c>
      <c r="D163" s="86" t="s">
        <v>100</v>
      </c>
      <c r="E163" s="86" t="s">
        <v>123</v>
      </c>
      <c r="F163" s="86" t="s">
        <v>844</v>
      </c>
      <c r="G163" s="86" t="s">
        <v>554</v>
      </c>
      <c r="H163" s="86" t="s">
        <v>555</v>
      </c>
      <c r="I163" s="86" t="s">
        <v>207</v>
      </c>
      <c r="J163" s="86" t="s">
        <v>845</v>
      </c>
      <c r="K163" s="87">
        <v>2.5499999999999998</v>
      </c>
      <c r="L163" s="86" t="s">
        <v>102</v>
      </c>
      <c r="M163" s="88">
        <v>2.3E-2</v>
      </c>
      <c r="N163" s="88">
        <v>5.7299999999999997E-2</v>
      </c>
      <c r="O163" s="87">
        <v>1197552</v>
      </c>
      <c r="P163" s="87">
        <v>92.03</v>
      </c>
      <c r="Q163" s="87">
        <v>0</v>
      </c>
      <c r="R163" s="87">
        <v>1102.1071056000001</v>
      </c>
      <c r="S163" s="88">
        <v>1.5E-3</v>
      </c>
      <c r="T163" s="88">
        <f t="shared" si="5"/>
        <v>1.6026617800878845E-3</v>
      </c>
      <c r="U163" s="88">
        <f>R163/'סכום נכסי הקרן'!$C$42</f>
        <v>4.0995214348070463E-4</v>
      </c>
    </row>
    <row r="164" spans="2:21" s="83" customFormat="1">
      <c r="B164" s="86" t="s">
        <v>846</v>
      </c>
      <c r="C164" s="86">
        <v>11735660</v>
      </c>
      <c r="D164" s="86" t="s">
        <v>100</v>
      </c>
      <c r="E164" s="86" t="s">
        <v>123</v>
      </c>
      <c r="F164" s="86" t="s">
        <v>844</v>
      </c>
      <c r="G164" s="86" t="s">
        <v>554</v>
      </c>
      <c r="H164" s="86" t="s">
        <v>555</v>
      </c>
      <c r="I164" s="86" t="s">
        <v>207</v>
      </c>
      <c r="J164" s="86" t="s">
        <v>665</v>
      </c>
      <c r="K164" s="87">
        <v>2.69</v>
      </c>
      <c r="L164" s="86" t="s">
        <v>102</v>
      </c>
      <c r="M164" s="88">
        <v>2.1499999999999998E-2</v>
      </c>
      <c r="N164" s="88">
        <v>6.0199999999999997E-2</v>
      </c>
      <c r="O164" s="87">
        <v>2100000</v>
      </c>
      <c r="P164" s="87">
        <f>R164*1000/O164*100</f>
        <v>95.218697659059998</v>
      </c>
      <c r="Q164" s="87">
        <v>113.70802</v>
      </c>
      <c r="R164" s="87">
        <f>1999592.65084026/1000</f>
        <v>1999.5926508402601</v>
      </c>
      <c r="S164" s="88">
        <v>3.8E-3</v>
      </c>
      <c r="T164" s="88">
        <f t="shared" si="5"/>
        <v>2.9077670409371351E-3</v>
      </c>
      <c r="U164" s="88">
        <f>R164/'סכום נכסי הקרן'!$C$42</f>
        <v>7.4379095201818361E-4</v>
      </c>
    </row>
    <row r="165" spans="2:21" s="83" customFormat="1">
      <c r="B165" s="86" t="s">
        <v>847</v>
      </c>
      <c r="C165" s="86" t="s">
        <v>848</v>
      </c>
      <c r="D165" s="86" t="s">
        <v>100</v>
      </c>
      <c r="E165" s="86" t="s">
        <v>123</v>
      </c>
      <c r="F165" s="86" t="s">
        <v>844</v>
      </c>
      <c r="G165" s="86" t="s">
        <v>554</v>
      </c>
      <c r="H165" s="86" t="s">
        <v>555</v>
      </c>
      <c r="I165" s="86" t="s">
        <v>207</v>
      </c>
      <c r="J165" s="86" t="s">
        <v>845</v>
      </c>
      <c r="K165" s="87">
        <v>1.84</v>
      </c>
      <c r="L165" s="86" t="s">
        <v>102</v>
      </c>
      <c r="M165" s="88">
        <v>2.75E-2</v>
      </c>
      <c r="N165" s="88">
        <v>5.96E-2</v>
      </c>
      <c r="O165" s="87">
        <v>1216822.17</v>
      </c>
      <c r="P165" s="87">
        <v>94.66</v>
      </c>
      <c r="Q165" s="87">
        <v>0</v>
      </c>
      <c r="R165" s="87">
        <v>1151.843866122</v>
      </c>
      <c r="S165" s="88">
        <v>3.8999999999999998E-3</v>
      </c>
      <c r="T165" s="88">
        <f t="shared" si="5"/>
        <v>1.6749879675781625E-3</v>
      </c>
      <c r="U165" s="88">
        <f>R165/'סכום נכסי הקרן'!$C$42</f>
        <v>4.2845278782114736E-4</v>
      </c>
    </row>
    <row r="166" spans="2:21" s="83" customFormat="1">
      <c r="B166" s="86" t="s">
        <v>849</v>
      </c>
      <c r="C166" s="86" t="s">
        <v>850</v>
      </c>
      <c r="D166" s="86" t="s">
        <v>100</v>
      </c>
      <c r="E166" s="86" t="s">
        <v>123</v>
      </c>
      <c r="F166" s="86" t="s">
        <v>844</v>
      </c>
      <c r="G166" s="86" t="s">
        <v>554</v>
      </c>
      <c r="H166" s="86" t="s">
        <v>555</v>
      </c>
      <c r="I166" s="86" t="s">
        <v>207</v>
      </c>
      <c r="J166" s="86" t="s">
        <v>851</v>
      </c>
      <c r="K166" s="87">
        <v>0.66</v>
      </c>
      <c r="L166" s="86" t="s">
        <v>102</v>
      </c>
      <c r="M166" s="88">
        <v>2.4E-2</v>
      </c>
      <c r="N166" s="88">
        <v>5.9400000000000001E-2</v>
      </c>
      <c r="O166" s="87">
        <v>2716793.16</v>
      </c>
      <c r="P166" s="87">
        <v>97.96</v>
      </c>
      <c r="Q166" s="87">
        <v>0</v>
      </c>
      <c r="R166" s="87">
        <v>2661.3705795360002</v>
      </c>
      <c r="S166" s="88">
        <v>2.3300000000000001E-2</v>
      </c>
      <c r="T166" s="88">
        <f t="shared" si="5"/>
        <v>3.8701110706936452E-3</v>
      </c>
      <c r="U166" s="88">
        <f>R166/'סכום נכסי הקרן'!$C$42</f>
        <v>9.8995330683699419E-4</v>
      </c>
    </row>
    <row r="167" spans="2:21" s="83" customFormat="1">
      <c r="B167" s="86" t="s">
        <v>846</v>
      </c>
      <c r="C167" s="86">
        <v>1173566</v>
      </c>
      <c r="D167" s="86" t="s">
        <v>100</v>
      </c>
      <c r="E167" s="86" t="s">
        <v>123</v>
      </c>
      <c r="F167" s="86" t="s">
        <v>844</v>
      </c>
      <c r="G167" s="86" t="s">
        <v>554</v>
      </c>
      <c r="H167" s="86" t="s">
        <v>555</v>
      </c>
      <c r="I167" s="86" t="s">
        <v>207</v>
      </c>
      <c r="J167" s="86" t="s">
        <v>665</v>
      </c>
      <c r="K167" s="87">
        <v>0</v>
      </c>
      <c r="L167" s="86" t="s">
        <v>102</v>
      </c>
      <c r="M167" s="88">
        <v>0</v>
      </c>
      <c r="N167" s="88">
        <v>0</v>
      </c>
      <c r="O167" s="87">
        <v>129063.4700000002</v>
      </c>
      <c r="P167" s="87">
        <f>R167*1000/O167*100</f>
        <v>95.4711566754534</v>
      </c>
      <c r="Q167" s="87">
        <v>0</v>
      </c>
      <c r="R167" s="87">
        <f>123218.387654477/1000</f>
        <v>123.218387654477</v>
      </c>
      <c r="S167" s="88">
        <v>0</v>
      </c>
      <c r="T167" s="88">
        <f t="shared" si="5"/>
        <v>1.7918167798253518E-4</v>
      </c>
      <c r="U167" s="88">
        <f>R167/'סכום נכסי הקרן'!$C$42</f>
        <v>4.5833696088629262E-5</v>
      </c>
    </row>
    <row r="168" spans="2:21" s="83" customFormat="1">
      <c r="B168" s="86" t="s">
        <v>852</v>
      </c>
      <c r="C168" s="86" t="s">
        <v>853</v>
      </c>
      <c r="D168" s="86" t="s">
        <v>100</v>
      </c>
      <c r="E168" s="86" t="s">
        <v>123</v>
      </c>
      <c r="F168" s="86" t="s">
        <v>584</v>
      </c>
      <c r="G168" s="86" t="s">
        <v>423</v>
      </c>
      <c r="H168" s="86" t="s">
        <v>585</v>
      </c>
      <c r="I168" s="86" t="s">
        <v>207</v>
      </c>
      <c r="J168" s="86" t="s">
        <v>854</v>
      </c>
      <c r="K168" s="87">
        <v>3.74</v>
      </c>
      <c r="L168" s="86" t="s">
        <v>102</v>
      </c>
      <c r="M168" s="88">
        <v>5.6500000000000002E-2</v>
      </c>
      <c r="N168" s="88">
        <v>6.3100000000000003E-2</v>
      </c>
      <c r="O168" s="87">
        <v>667977</v>
      </c>
      <c r="P168" s="87">
        <v>99.11</v>
      </c>
      <c r="Q168" s="87">
        <v>0</v>
      </c>
      <c r="R168" s="87">
        <v>662.03200470000002</v>
      </c>
      <c r="S168" s="88">
        <v>2.2000000000000001E-3</v>
      </c>
      <c r="T168" s="88">
        <f t="shared" si="5"/>
        <v>9.6271350192413878E-4</v>
      </c>
      <c r="U168" s="88">
        <f>R168/'סכום נכסי הקרן'!$C$42</f>
        <v>2.4625686378443117E-4</v>
      </c>
    </row>
    <row r="169" spans="2:21" s="83" customFormat="1">
      <c r="B169" s="86" t="s">
        <v>855</v>
      </c>
      <c r="C169" s="86" t="s">
        <v>856</v>
      </c>
      <c r="D169" s="86" t="s">
        <v>100</v>
      </c>
      <c r="E169" s="86" t="s">
        <v>123</v>
      </c>
      <c r="F169" s="86" t="s">
        <v>857</v>
      </c>
      <c r="G169" s="86" t="s">
        <v>612</v>
      </c>
      <c r="H169" s="86" t="s">
        <v>585</v>
      </c>
      <c r="I169" s="86" t="s">
        <v>207</v>
      </c>
      <c r="J169" s="86" t="s">
        <v>858</v>
      </c>
      <c r="K169" s="87">
        <v>1.81</v>
      </c>
      <c r="L169" s="86" t="s">
        <v>102</v>
      </c>
      <c r="M169" s="88">
        <v>4.7500000000000001E-2</v>
      </c>
      <c r="N169" s="88">
        <v>7.1099999999999997E-2</v>
      </c>
      <c r="O169" s="87">
        <v>5325686.97</v>
      </c>
      <c r="P169" s="87">
        <v>96.25</v>
      </c>
      <c r="Q169" s="87">
        <v>0</v>
      </c>
      <c r="R169" s="87">
        <v>5125.9737086249997</v>
      </c>
      <c r="S169" s="88">
        <v>9.7000000000000003E-3</v>
      </c>
      <c r="T169" s="88">
        <f t="shared" si="5"/>
        <v>7.4540869093446087E-3</v>
      </c>
      <c r="U169" s="88">
        <f>R169/'סכום נכסי הקרן'!$C$42</f>
        <v>1.9067147817112807E-3</v>
      </c>
    </row>
    <row r="170" spans="2:21" s="83" customFormat="1">
      <c r="B170" s="86" t="s">
        <v>859</v>
      </c>
      <c r="C170" s="86" t="s">
        <v>860</v>
      </c>
      <c r="D170" s="86" t="s">
        <v>100</v>
      </c>
      <c r="E170" s="86" t="s">
        <v>123</v>
      </c>
      <c r="F170" s="86" t="s">
        <v>816</v>
      </c>
      <c r="G170" s="86" t="s">
        <v>624</v>
      </c>
      <c r="H170" s="86" t="s">
        <v>585</v>
      </c>
      <c r="I170" s="86" t="s">
        <v>207</v>
      </c>
      <c r="J170" s="86" t="s">
        <v>861</v>
      </c>
      <c r="K170" s="87">
        <v>1.88</v>
      </c>
      <c r="L170" s="86" t="s">
        <v>102</v>
      </c>
      <c r="M170" s="88">
        <v>4.3499999999999997E-2</v>
      </c>
      <c r="N170" s="88">
        <v>0.23019999999999999</v>
      </c>
      <c r="O170" s="87">
        <v>2804410.89</v>
      </c>
      <c r="P170" s="87">
        <v>72.69</v>
      </c>
      <c r="Q170" s="87">
        <v>0</v>
      </c>
      <c r="R170" s="87">
        <v>2038.526275941</v>
      </c>
      <c r="S170" s="88">
        <v>2.7000000000000001E-3</v>
      </c>
      <c r="T170" s="88">
        <f t="shared" si="5"/>
        <v>2.9643835282024598E-3</v>
      </c>
      <c r="U170" s="88">
        <f>R170/'סכום נכסי הקרן'!$C$42</f>
        <v>7.5827314071148051E-4</v>
      </c>
    </row>
    <row r="171" spans="2:21" s="83" customFormat="1">
      <c r="B171" s="86" t="s">
        <v>862</v>
      </c>
      <c r="C171" s="86" t="s">
        <v>863</v>
      </c>
      <c r="D171" s="86" t="s">
        <v>100</v>
      </c>
      <c r="E171" s="86" t="s">
        <v>123</v>
      </c>
      <c r="F171" s="86" t="s">
        <v>864</v>
      </c>
      <c r="G171" s="86" t="s">
        <v>780</v>
      </c>
      <c r="H171" s="86" t="s">
        <v>594</v>
      </c>
      <c r="I171" s="86" t="s">
        <v>150</v>
      </c>
      <c r="J171" s="86" t="s">
        <v>508</v>
      </c>
      <c r="K171" s="87">
        <v>1.22</v>
      </c>
      <c r="L171" s="86" t="s">
        <v>102</v>
      </c>
      <c r="M171" s="88">
        <v>3.2000000000000001E-2</v>
      </c>
      <c r="N171" s="88">
        <v>4.9700000000000001E-2</v>
      </c>
      <c r="O171" s="87">
        <v>346822.67</v>
      </c>
      <c r="P171" s="87">
        <v>98.73</v>
      </c>
      <c r="Q171" s="87">
        <v>0</v>
      </c>
      <c r="R171" s="87">
        <v>342.41802209100001</v>
      </c>
      <c r="S171" s="88">
        <v>8.8999999999999999E-3</v>
      </c>
      <c r="T171" s="88">
        <f t="shared" si="5"/>
        <v>4.9793733660738189E-4</v>
      </c>
      <c r="U171" s="88">
        <f>R171/'סכום נכסי הקרן'!$C$42</f>
        <v>1.2736965528065163E-4</v>
      </c>
    </row>
    <row r="172" spans="2:21" s="83" customFormat="1">
      <c r="B172" s="86" t="s">
        <v>865</v>
      </c>
      <c r="C172" s="86" t="s">
        <v>866</v>
      </c>
      <c r="D172" s="86" t="s">
        <v>100</v>
      </c>
      <c r="F172" s="86" t="s">
        <v>571</v>
      </c>
      <c r="G172" s="86" t="s">
        <v>436</v>
      </c>
      <c r="H172" s="86" t="s">
        <v>585</v>
      </c>
      <c r="I172" s="86" t="s">
        <v>207</v>
      </c>
      <c r="J172" s="86" t="s">
        <v>294</v>
      </c>
      <c r="K172" s="87">
        <v>0.3</v>
      </c>
      <c r="L172" s="86" t="s">
        <v>102</v>
      </c>
      <c r="M172" s="88">
        <v>5.3900000000000003E-2</v>
      </c>
      <c r="N172" s="88">
        <v>-0.99960000000000004</v>
      </c>
      <c r="O172" s="87">
        <v>293400</v>
      </c>
      <c r="P172" s="87">
        <v>1023.59</v>
      </c>
      <c r="Q172" s="87">
        <v>0</v>
      </c>
      <c r="R172" s="87">
        <v>3003.21306</v>
      </c>
      <c r="S172" s="88">
        <v>2E-3</v>
      </c>
      <c r="T172" s="88">
        <f t="shared" si="5"/>
        <v>4.3672114663505911E-3</v>
      </c>
      <c r="U172" s="88">
        <f>R172/'סכום נכסי הקרן'!$C$42</f>
        <v>1.1171088771866511E-3</v>
      </c>
    </row>
    <row r="173" spans="2:21" s="83" customFormat="1">
      <c r="B173" s="86" t="s">
        <v>867</v>
      </c>
      <c r="C173" s="86" t="s">
        <v>868</v>
      </c>
      <c r="D173" s="86" t="s">
        <v>100</v>
      </c>
      <c r="E173" s="86" t="s">
        <v>123</v>
      </c>
      <c r="F173" s="86" t="s">
        <v>869</v>
      </c>
      <c r="G173" s="86" t="s">
        <v>423</v>
      </c>
      <c r="H173" s="86" t="s">
        <v>585</v>
      </c>
      <c r="I173" s="86" t="s">
        <v>207</v>
      </c>
      <c r="J173" s="86" t="s">
        <v>762</v>
      </c>
      <c r="K173" s="87">
        <v>0.98</v>
      </c>
      <c r="L173" s="86" t="s">
        <v>102</v>
      </c>
      <c r="M173" s="88">
        <v>2.9499999999999998E-2</v>
      </c>
      <c r="N173" s="88">
        <v>5.3400000000000003E-2</v>
      </c>
      <c r="O173" s="87">
        <v>532552.09</v>
      </c>
      <c r="P173" s="87">
        <v>98.48</v>
      </c>
      <c r="Q173" s="87">
        <v>0</v>
      </c>
      <c r="R173" s="87">
        <v>524.45729823199997</v>
      </c>
      <c r="S173" s="88">
        <v>7.4000000000000003E-3</v>
      </c>
      <c r="T173" s="88">
        <f t="shared" si="5"/>
        <v>7.6265515655757105E-4</v>
      </c>
      <c r="U173" s="88">
        <f>R173/'סכום נכסי הקרן'!$C$42</f>
        <v>1.9508303002661228E-4</v>
      </c>
    </row>
    <row r="174" spans="2:21" s="83" customFormat="1">
      <c r="B174" s="86" t="s">
        <v>870</v>
      </c>
      <c r="C174" s="86" t="s">
        <v>871</v>
      </c>
      <c r="D174" s="86" t="s">
        <v>100</v>
      </c>
      <c r="E174" s="86" t="s">
        <v>123</v>
      </c>
      <c r="F174" s="86" t="s">
        <v>872</v>
      </c>
      <c r="G174" s="86" t="s">
        <v>624</v>
      </c>
      <c r="H174" s="86" t="s">
        <v>585</v>
      </c>
      <c r="I174" s="86" t="s">
        <v>207</v>
      </c>
      <c r="J174" s="86" t="s">
        <v>873</v>
      </c>
      <c r="K174" s="87">
        <v>1.57</v>
      </c>
      <c r="L174" s="86" t="s">
        <v>102</v>
      </c>
      <c r="M174" s="88">
        <v>3.9E-2</v>
      </c>
      <c r="N174" s="88">
        <v>8.1500000000000003E-2</v>
      </c>
      <c r="O174" s="87">
        <v>5655011.8099999996</v>
      </c>
      <c r="P174" s="87">
        <v>96.96</v>
      </c>
      <c r="Q174" s="87">
        <v>0</v>
      </c>
      <c r="R174" s="87">
        <v>5483.0994509760003</v>
      </c>
      <c r="S174" s="88">
        <v>1.4E-2</v>
      </c>
      <c r="T174" s="88">
        <f t="shared" si="5"/>
        <v>7.9734119141860096E-3</v>
      </c>
      <c r="U174" s="88">
        <f>R174/'סכום נכסי הקרן'!$C$42</f>
        <v>2.039555285891885E-3</v>
      </c>
    </row>
    <row r="175" spans="2:21" s="83" customFormat="1">
      <c r="B175" s="86" t="s">
        <v>874</v>
      </c>
      <c r="C175" s="86" t="s">
        <v>875</v>
      </c>
      <c r="D175" s="86" t="s">
        <v>100</v>
      </c>
      <c r="E175" s="86" t="s">
        <v>123</v>
      </c>
      <c r="F175" s="86" t="s">
        <v>876</v>
      </c>
      <c r="G175" s="86" t="s">
        <v>132</v>
      </c>
      <c r="H175" s="86" t="s">
        <v>585</v>
      </c>
      <c r="I175" s="86" t="s">
        <v>207</v>
      </c>
      <c r="J175" s="86" t="s">
        <v>790</v>
      </c>
      <c r="K175" s="87">
        <v>0.72</v>
      </c>
      <c r="L175" s="86" t="s">
        <v>102</v>
      </c>
      <c r="M175" s="88">
        <v>2.1600000000000001E-2</v>
      </c>
      <c r="N175" s="88">
        <v>4.9399999999999999E-2</v>
      </c>
      <c r="O175" s="87">
        <v>1465152.72</v>
      </c>
      <c r="P175" s="87">
        <v>98.63</v>
      </c>
      <c r="Q175" s="87">
        <v>0</v>
      </c>
      <c r="R175" s="87">
        <v>1445.0801277359999</v>
      </c>
      <c r="S175" s="88">
        <v>5.7000000000000002E-3</v>
      </c>
      <c r="T175" s="88">
        <f t="shared" si="5"/>
        <v>2.1014061864941531E-3</v>
      </c>
      <c r="U175" s="88">
        <f>R175/'סכום נכסי הקרן'!$C$42</f>
        <v>5.3752824281468232E-4</v>
      </c>
    </row>
    <row r="176" spans="2:21" s="83" customFormat="1">
      <c r="B176" s="86" t="s">
        <v>877</v>
      </c>
      <c r="C176" s="86" t="s">
        <v>878</v>
      </c>
      <c r="D176" s="86" t="s">
        <v>100</v>
      </c>
      <c r="E176" s="86" t="s">
        <v>123</v>
      </c>
      <c r="F176" s="86" t="s">
        <v>589</v>
      </c>
      <c r="G176" s="86" t="s">
        <v>590</v>
      </c>
      <c r="H176" s="86" t="s">
        <v>625</v>
      </c>
      <c r="I176" s="86" t="s">
        <v>150</v>
      </c>
      <c r="J176" s="86" t="s">
        <v>879</v>
      </c>
      <c r="K176" s="87">
        <v>0.25</v>
      </c>
      <c r="L176" s="86" t="s">
        <v>102</v>
      </c>
      <c r="M176" s="88">
        <v>4.5999999999999999E-2</v>
      </c>
      <c r="N176" s="88">
        <v>6.6500000000000004E-2</v>
      </c>
      <c r="O176" s="87">
        <v>1837226.18</v>
      </c>
      <c r="P176" s="87">
        <v>100.67</v>
      </c>
      <c r="Q176" s="87">
        <v>0</v>
      </c>
      <c r="R176" s="87">
        <v>1849.5355954060001</v>
      </c>
      <c r="S176" s="88">
        <v>6.7000000000000002E-3</v>
      </c>
      <c r="T176" s="88">
        <f t="shared" si="5"/>
        <v>2.6895571170966644E-3</v>
      </c>
      <c r="U176" s="88">
        <f>R176/'סכום נכסי הקרן'!$C$42</f>
        <v>6.8797404347353927E-4</v>
      </c>
    </row>
    <row r="177" spans="2:21" s="83" customFormat="1">
      <c r="B177" s="86" t="s">
        <v>880</v>
      </c>
      <c r="C177" s="86" t="s">
        <v>881</v>
      </c>
      <c r="D177" s="86" t="s">
        <v>100</v>
      </c>
      <c r="E177" s="86" t="s">
        <v>123</v>
      </c>
      <c r="F177" s="86" t="s">
        <v>882</v>
      </c>
      <c r="G177" s="86" t="s">
        <v>693</v>
      </c>
      <c r="H177" s="86" t="s">
        <v>625</v>
      </c>
      <c r="I177" s="86" t="s">
        <v>150</v>
      </c>
      <c r="J177" s="86" t="s">
        <v>883</v>
      </c>
      <c r="K177" s="87">
        <v>5.31</v>
      </c>
      <c r="L177" s="86" t="s">
        <v>102</v>
      </c>
      <c r="M177" s="88">
        <v>7.4999999999999997E-3</v>
      </c>
      <c r="N177" s="88">
        <v>5.1299999999999998E-2</v>
      </c>
      <c r="O177" s="87">
        <v>3787000</v>
      </c>
      <c r="P177" s="87">
        <v>79.8</v>
      </c>
      <c r="Q177" s="87">
        <v>0</v>
      </c>
      <c r="R177" s="87">
        <v>3022.0259999999998</v>
      </c>
      <c r="S177" s="88">
        <v>7.1000000000000004E-3</v>
      </c>
      <c r="T177" s="88">
        <f t="shared" si="5"/>
        <v>4.3945688617941783E-3</v>
      </c>
      <c r="U177" s="88">
        <f>R177/'סכום נכסי הקרן'!$C$42</f>
        <v>1.1241067497518363E-3</v>
      </c>
    </row>
    <row r="178" spans="2:21" s="83" customFormat="1">
      <c r="B178" s="86" t="s">
        <v>884</v>
      </c>
      <c r="C178" s="86" t="s">
        <v>885</v>
      </c>
      <c r="D178" s="86" t="s">
        <v>100</v>
      </c>
      <c r="E178" s="86" t="s">
        <v>123</v>
      </c>
      <c r="F178" s="86" t="s">
        <v>630</v>
      </c>
      <c r="G178" s="86" t="s">
        <v>624</v>
      </c>
      <c r="H178" s="86" t="s">
        <v>625</v>
      </c>
      <c r="I178" s="86" t="s">
        <v>150</v>
      </c>
      <c r="J178" s="86" t="s">
        <v>381</v>
      </c>
      <c r="K178" s="87">
        <v>3.81</v>
      </c>
      <c r="L178" s="86" t="s">
        <v>102</v>
      </c>
      <c r="M178" s="88">
        <v>2.3E-2</v>
      </c>
      <c r="N178" s="88">
        <v>5.8799999999999998E-2</v>
      </c>
      <c r="O178" s="87">
        <v>1047568.83</v>
      </c>
      <c r="P178" s="87">
        <v>87.79</v>
      </c>
      <c r="Q178" s="87">
        <v>0</v>
      </c>
      <c r="R178" s="87">
        <v>919.660675857</v>
      </c>
      <c r="S178" s="88">
        <v>1.8E-3</v>
      </c>
      <c r="T178" s="88">
        <f t="shared" si="5"/>
        <v>1.3373518856349222E-3</v>
      </c>
      <c r="U178" s="88">
        <f>R178/'סכום נכסי הקרן'!$C$42</f>
        <v>3.4208731930572052E-4</v>
      </c>
    </row>
    <row r="179" spans="2:21" s="83" customFormat="1">
      <c r="B179" s="86" t="s">
        <v>886</v>
      </c>
      <c r="C179" s="86" t="s">
        <v>887</v>
      </c>
      <c r="D179" s="86" t="s">
        <v>100</v>
      </c>
      <c r="E179" s="86" t="s">
        <v>123</v>
      </c>
      <c r="F179" s="86" t="s">
        <v>630</v>
      </c>
      <c r="G179" s="86" t="s">
        <v>624</v>
      </c>
      <c r="H179" s="86" t="s">
        <v>625</v>
      </c>
      <c r="I179" s="86" t="s">
        <v>150</v>
      </c>
      <c r="J179" s="86" t="s">
        <v>888</v>
      </c>
      <c r="K179" s="87">
        <v>0.6</v>
      </c>
      <c r="L179" s="86" t="s">
        <v>102</v>
      </c>
      <c r="M179" s="88">
        <v>4.2000000000000003E-2</v>
      </c>
      <c r="N179" s="88">
        <v>6.4600000000000005E-2</v>
      </c>
      <c r="O179" s="87">
        <v>8338054.2699999996</v>
      </c>
      <c r="P179" s="87">
        <v>100.29</v>
      </c>
      <c r="Q179" s="87">
        <v>0</v>
      </c>
      <c r="R179" s="87">
        <v>8362.2346273830008</v>
      </c>
      <c r="S179" s="88">
        <v>2.1399999999999999E-2</v>
      </c>
      <c r="T179" s="88">
        <f t="shared" si="5"/>
        <v>1.2160191841008113E-2</v>
      </c>
      <c r="U179" s="88">
        <f>R179/'סכום נכסי הקרן'!$C$42</f>
        <v>3.1105107592223772E-3</v>
      </c>
    </row>
    <row r="180" spans="2:21" s="83" customFormat="1">
      <c r="B180" s="86" t="s">
        <v>889</v>
      </c>
      <c r="C180" s="86" t="s">
        <v>890</v>
      </c>
      <c r="D180" s="86" t="s">
        <v>100</v>
      </c>
      <c r="E180" s="86" t="s">
        <v>123</v>
      </c>
      <c r="F180" s="86" t="s">
        <v>891</v>
      </c>
      <c r="G180" s="86" t="s">
        <v>423</v>
      </c>
      <c r="H180" s="86" t="s">
        <v>625</v>
      </c>
      <c r="I180" s="86" t="s">
        <v>150</v>
      </c>
      <c r="J180" s="86" t="s">
        <v>892</v>
      </c>
      <c r="K180" s="87">
        <v>0.5</v>
      </c>
      <c r="L180" s="86" t="s">
        <v>102</v>
      </c>
      <c r="M180" s="88">
        <v>2.75E-2</v>
      </c>
      <c r="N180" s="88">
        <v>6.1499999999999999E-2</v>
      </c>
      <c r="O180" s="87">
        <v>535615.54</v>
      </c>
      <c r="P180" s="87">
        <v>99.05</v>
      </c>
      <c r="Q180" s="87">
        <v>0</v>
      </c>
      <c r="R180" s="87">
        <v>530.52719236999997</v>
      </c>
      <c r="S180" s="88">
        <v>4.2799999999999998E-2</v>
      </c>
      <c r="T180" s="88">
        <f t="shared" si="5"/>
        <v>7.7148187339364123E-4</v>
      </c>
      <c r="U180" s="88">
        <f>R180/'סכום נכסי הקרן'!$C$42</f>
        <v>1.9734085605815698E-4</v>
      </c>
    </row>
    <row r="181" spans="2:21" s="83" customFormat="1">
      <c r="B181" s="86" t="s">
        <v>893</v>
      </c>
      <c r="C181" s="86" t="s">
        <v>894</v>
      </c>
      <c r="D181" s="86" t="s">
        <v>100</v>
      </c>
      <c r="E181" s="86" t="s">
        <v>123</v>
      </c>
      <c r="F181" s="86" t="s">
        <v>895</v>
      </c>
      <c r="G181" s="86" t="s">
        <v>624</v>
      </c>
      <c r="H181" s="86" t="s">
        <v>627</v>
      </c>
      <c r="I181" s="86" t="s">
        <v>207</v>
      </c>
      <c r="J181" s="86" t="s">
        <v>896</v>
      </c>
      <c r="K181" s="87">
        <v>3.2</v>
      </c>
      <c r="L181" s="86" t="s">
        <v>102</v>
      </c>
      <c r="M181" s="88">
        <v>6.8000000000000005E-2</v>
      </c>
      <c r="N181" s="88">
        <v>8.1299999999999997E-2</v>
      </c>
      <c r="O181" s="87">
        <v>965000</v>
      </c>
      <c r="P181" s="87">
        <v>97.51</v>
      </c>
      <c r="Q181" s="87">
        <v>0</v>
      </c>
      <c r="R181" s="87">
        <v>940.97149999999999</v>
      </c>
      <c r="S181" s="88">
        <v>3.0999999999999999E-3</v>
      </c>
      <c r="T181" s="88">
        <f t="shared" si="5"/>
        <v>1.3683416534919822E-3</v>
      </c>
      <c r="U181" s="88">
        <f>R181/'סכום נכסי הקרן'!$C$42</f>
        <v>3.5001433292569623E-4</v>
      </c>
    </row>
    <row r="182" spans="2:21" s="83" customFormat="1">
      <c r="B182" s="86" t="s">
        <v>897</v>
      </c>
      <c r="C182" s="86" t="s">
        <v>898</v>
      </c>
      <c r="D182" s="86" t="s">
        <v>100</v>
      </c>
      <c r="E182" s="86" t="s">
        <v>123</v>
      </c>
      <c r="F182" s="86" t="s">
        <v>899</v>
      </c>
      <c r="G182" s="86" t="s">
        <v>624</v>
      </c>
      <c r="H182" s="86" t="s">
        <v>625</v>
      </c>
      <c r="I182" s="86" t="s">
        <v>150</v>
      </c>
      <c r="J182" s="86" t="s">
        <v>287</v>
      </c>
      <c r="K182" s="87">
        <v>2.67</v>
      </c>
      <c r="L182" s="86" t="s">
        <v>102</v>
      </c>
      <c r="M182" s="88">
        <v>4.7E-2</v>
      </c>
      <c r="N182" s="88">
        <v>0.1235</v>
      </c>
      <c r="O182" s="87">
        <v>2248748.9</v>
      </c>
      <c r="P182" s="87">
        <v>83.19</v>
      </c>
      <c r="Q182" s="87">
        <v>0</v>
      </c>
      <c r="R182" s="87">
        <v>1870.7342099099999</v>
      </c>
      <c r="S182" s="88">
        <v>1.09E-2</v>
      </c>
      <c r="T182" s="88">
        <f t="shared" si="5"/>
        <v>2.7203837119745564E-3</v>
      </c>
      <c r="U182" s="88">
        <f>R182/'סכום נכסי הקרן'!$C$42</f>
        <v>6.9585931833528213E-4</v>
      </c>
    </row>
    <row r="183" spans="2:21" s="83" customFormat="1">
      <c r="B183" s="86" t="s">
        <v>900</v>
      </c>
      <c r="C183" s="86" t="s">
        <v>901</v>
      </c>
      <c r="D183" s="86" t="s">
        <v>100</v>
      </c>
      <c r="E183" s="86" t="s">
        <v>123</v>
      </c>
      <c r="F183" s="86" t="s">
        <v>902</v>
      </c>
      <c r="G183" s="86" t="s">
        <v>812</v>
      </c>
      <c r="H183" s="86" t="s">
        <v>625</v>
      </c>
      <c r="I183" s="86" t="s">
        <v>150</v>
      </c>
      <c r="J183" s="86" t="s">
        <v>826</v>
      </c>
      <c r="K183" s="87">
        <v>0.42</v>
      </c>
      <c r="L183" s="86" t="s">
        <v>102</v>
      </c>
      <c r="M183" s="88">
        <v>3.5000000000000003E-2</v>
      </c>
      <c r="N183" s="88">
        <v>6.1899999999999997E-2</v>
      </c>
      <c r="O183" s="87">
        <v>744130.91</v>
      </c>
      <c r="P183" s="87">
        <v>99.22</v>
      </c>
      <c r="Q183" s="87">
        <v>0</v>
      </c>
      <c r="R183" s="87">
        <v>738.326688902</v>
      </c>
      <c r="S183" s="88">
        <v>4.9599999999999998E-2</v>
      </c>
      <c r="T183" s="88">
        <f t="shared" si="5"/>
        <v>1.0736596829015788E-3</v>
      </c>
      <c r="U183" s="88">
        <f>R183/'סכום נכסי הקרן'!$C$42</f>
        <v>2.7463629185078565E-4</v>
      </c>
    </row>
    <row r="184" spans="2:21" s="83" customFormat="1">
      <c r="B184" s="86" t="s">
        <v>903</v>
      </c>
      <c r="C184" s="86" t="s">
        <v>904</v>
      </c>
      <c r="D184" s="86" t="s">
        <v>100</v>
      </c>
      <c r="E184" s="86" t="s">
        <v>123</v>
      </c>
      <c r="F184" s="86" t="s">
        <v>905</v>
      </c>
      <c r="G184" s="86" t="s">
        <v>612</v>
      </c>
      <c r="H184" s="86" t="s">
        <v>627</v>
      </c>
      <c r="I184" s="86" t="s">
        <v>207</v>
      </c>
      <c r="J184" s="86" t="s">
        <v>906</v>
      </c>
      <c r="K184" s="87">
        <v>0.17</v>
      </c>
      <c r="L184" s="86" t="s">
        <v>102</v>
      </c>
      <c r="M184" s="88">
        <v>1.35E-2</v>
      </c>
      <c r="N184" s="88">
        <v>5.8200000000000002E-2</v>
      </c>
      <c r="O184" s="87">
        <v>545692.56999999995</v>
      </c>
      <c r="P184" s="87">
        <v>99.71</v>
      </c>
      <c r="Q184" s="87">
        <v>0</v>
      </c>
      <c r="R184" s="87">
        <v>544.11006154699999</v>
      </c>
      <c r="S184" s="88">
        <v>5.0000000000000001E-3</v>
      </c>
      <c r="T184" s="88">
        <f t="shared" si="5"/>
        <v>7.9123380601734078E-4</v>
      </c>
      <c r="U184" s="88">
        <f>R184/'סכום נכסי הקרן'!$C$42</f>
        <v>2.0239329270921883E-4</v>
      </c>
    </row>
    <row r="185" spans="2:21" s="83" customFormat="1">
      <c r="B185" s="86" t="s">
        <v>907</v>
      </c>
      <c r="C185" s="86" t="s">
        <v>908</v>
      </c>
      <c r="D185" s="86" t="s">
        <v>100</v>
      </c>
      <c r="E185" s="86" t="s">
        <v>123</v>
      </c>
      <c r="F185" s="86" t="s">
        <v>909</v>
      </c>
      <c r="G185" s="86" t="s">
        <v>132</v>
      </c>
      <c r="H185" s="86" t="s">
        <v>627</v>
      </c>
      <c r="I185" s="86" t="s">
        <v>207</v>
      </c>
      <c r="J185" s="86" t="s">
        <v>910</v>
      </c>
      <c r="K185" s="87">
        <v>2.77</v>
      </c>
      <c r="L185" s="86" t="s">
        <v>102</v>
      </c>
      <c r="M185" s="88">
        <v>2.5000000000000001E-2</v>
      </c>
      <c r="N185" s="88">
        <v>5.79E-2</v>
      </c>
      <c r="O185" s="87">
        <v>1097000</v>
      </c>
      <c r="P185" s="87">
        <v>92.03</v>
      </c>
      <c r="Q185" s="87">
        <v>0</v>
      </c>
      <c r="R185" s="87">
        <v>1009.5691</v>
      </c>
      <c r="S185" s="88">
        <v>1E-3</v>
      </c>
      <c r="T185" s="88">
        <f t="shared" si="5"/>
        <v>1.4680948908743915E-3</v>
      </c>
      <c r="U185" s="88">
        <f>R185/'סכום נכסי הקרן'!$C$42</f>
        <v>3.75530667059412E-4</v>
      </c>
    </row>
    <row r="186" spans="2:21" s="83" customFormat="1">
      <c r="B186" s="86" t="s">
        <v>911</v>
      </c>
      <c r="C186" s="86" t="s">
        <v>912</v>
      </c>
      <c r="D186" s="86" t="s">
        <v>100</v>
      </c>
      <c r="E186" s="86" t="s">
        <v>123</v>
      </c>
      <c r="F186" s="86" t="s">
        <v>913</v>
      </c>
      <c r="G186" s="86" t="s">
        <v>612</v>
      </c>
      <c r="H186" s="86" t="s">
        <v>627</v>
      </c>
      <c r="I186" s="86" t="s">
        <v>207</v>
      </c>
      <c r="J186" s="86" t="s">
        <v>914</v>
      </c>
      <c r="K186" s="87">
        <v>0.63</v>
      </c>
      <c r="L186" s="86" t="s">
        <v>102</v>
      </c>
      <c r="M186" s="88">
        <v>0.02</v>
      </c>
      <c r="N186" s="88">
        <v>9.7000000000000003E-2</v>
      </c>
      <c r="O186" s="87">
        <v>677863.2</v>
      </c>
      <c r="P186" s="87">
        <v>95.52</v>
      </c>
      <c r="Q186" s="87">
        <v>173.70245</v>
      </c>
      <c r="R186" s="87">
        <v>821.19737864000001</v>
      </c>
      <c r="S186" s="88">
        <v>2.3E-3</v>
      </c>
      <c r="T186" s="88">
        <f t="shared" si="5"/>
        <v>1.1941685576359528E-3</v>
      </c>
      <c r="U186" s="88">
        <f>R186/'סכום נכסי הקרן'!$C$42</f>
        <v>3.0546180483150654E-4</v>
      </c>
    </row>
    <row r="187" spans="2:21" s="83" customFormat="1">
      <c r="B187" s="86" t="s">
        <v>915</v>
      </c>
      <c r="C187" s="86" t="s">
        <v>916</v>
      </c>
      <c r="D187" s="86" t="s">
        <v>100</v>
      </c>
      <c r="E187" s="86" t="s">
        <v>123</v>
      </c>
      <c r="F187" s="86" t="s">
        <v>917</v>
      </c>
      <c r="G187" s="86" t="s">
        <v>643</v>
      </c>
      <c r="H187" s="86" t="s">
        <v>646</v>
      </c>
      <c r="I187" s="86" t="s">
        <v>150</v>
      </c>
      <c r="J187" s="86" t="s">
        <v>626</v>
      </c>
      <c r="K187" s="87">
        <v>0.33</v>
      </c>
      <c r="L187" s="86" t="s">
        <v>102</v>
      </c>
      <c r="M187" s="88">
        <v>5.6500000000000002E-2</v>
      </c>
      <c r="N187" s="88">
        <v>9.2399999999999996E-2</v>
      </c>
      <c r="O187" s="87">
        <v>1267807.81</v>
      </c>
      <c r="P187" s="87">
        <v>99.81</v>
      </c>
      <c r="Q187" s="87">
        <v>0</v>
      </c>
      <c r="R187" s="87">
        <v>1265.398975161</v>
      </c>
      <c r="S187" s="88">
        <v>4.02E-2</v>
      </c>
      <c r="T187" s="88">
        <f t="shared" si="5"/>
        <v>1.8401175019635157E-3</v>
      </c>
      <c r="U187" s="88">
        <f>R187/'סכום נכסי הקרן'!$C$42</f>
        <v>4.706920222087885E-4</v>
      </c>
    </row>
    <row r="188" spans="2:21" s="83" customFormat="1">
      <c r="B188" s="86" t="s">
        <v>918</v>
      </c>
      <c r="C188" s="86" t="s">
        <v>919</v>
      </c>
      <c r="D188" s="86" t="s">
        <v>100</v>
      </c>
      <c r="E188" s="86" t="s">
        <v>123</v>
      </c>
      <c r="F188" s="86" t="s">
        <v>920</v>
      </c>
      <c r="G188" s="86" t="s">
        <v>423</v>
      </c>
      <c r="H188" s="86" t="s">
        <v>651</v>
      </c>
      <c r="I188" s="86" t="s">
        <v>207</v>
      </c>
      <c r="J188" s="86" t="s">
        <v>921</v>
      </c>
      <c r="K188" s="87">
        <v>2.19</v>
      </c>
      <c r="L188" s="86" t="s">
        <v>102</v>
      </c>
      <c r="M188" s="88">
        <v>3.2500000000000001E-2</v>
      </c>
      <c r="N188" s="88">
        <v>6.5799999999999997E-2</v>
      </c>
      <c r="O188" s="87">
        <v>2602126.4700000002</v>
      </c>
      <c r="P188" s="87">
        <v>94.01</v>
      </c>
      <c r="Q188" s="87">
        <v>0</v>
      </c>
      <c r="R188" s="87">
        <v>2446.2590944469998</v>
      </c>
      <c r="S188" s="88">
        <v>3.2099999999999997E-2</v>
      </c>
      <c r="T188" s="88">
        <f t="shared" si="5"/>
        <v>3.5573003158601581E-3</v>
      </c>
      <c r="U188" s="88">
        <f>R188/'סכום נכסי הקרן'!$C$42</f>
        <v>9.0993802161519705E-4</v>
      </c>
    </row>
    <row r="189" spans="2:21" s="83" customFormat="1">
      <c r="B189" s="86" t="s">
        <v>922</v>
      </c>
      <c r="C189" s="86" t="s">
        <v>923</v>
      </c>
      <c r="D189" s="86" t="s">
        <v>100</v>
      </c>
      <c r="E189" s="86" t="s">
        <v>123</v>
      </c>
      <c r="F189" s="86" t="s">
        <v>924</v>
      </c>
      <c r="G189" s="86" t="s">
        <v>612</v>
      </c>
      <c r="H189" s="86" t="s">
        <v>646</v>
      </c>
      <c r="I189" s="86" t="s">
        <v>150</v>
      </c>
      <c r="J189" s="86" t="s">
        <v>925</v>
      </c>
      <c r="K189" s="87">
        <v>0.51</v>
      </c>
      <c r="L189" s="86" t="s">
        <v>102</v>
      </c>
      <c r="M189" s="88">
        <v>3.61E-2</v>
      </c>
      <c r="N189" s="88">
        <v>0.1002</v>
      </c>
      <c r="O189" s="87">
        <v>1394269.5</v>
      </c>
      <c r="P189" s="87">
        <v>97.82</v>
      </c>
      <c r="Q189" s="87">
        <v>0</v>
      </c>
      <c r="R189" s="87">
        <v>1363.8744248999999</v>
      </c>
      <c r="S189" s="88">
        <v>1.7399999999999999E-2</v>
      </c>
      <c r="T189" s="88">
        <f t="shared" si="5"/>
        <v>1.9833185019132804E-3</v>
      </c>
      <c r="U189" s="88">
        <f>R189/'סכום נכסי הקרן'!$C$42</f>
        <v>5.0732205707164455E-4</v>
      </c>
    </row>
    <row r="190" spans="2:21" s="83" customFormat="1">
      <c r="B190" s="86" t="s">
        <v>926</v>
      </c>
      <c r="C190" s="86" t="s">
        <v>927</v>
      </c>
      <c r="D190" s="86" t="s">
        <v>100</v>
      </c>
      <c r="E190" s="86" t="s">
        <v>123</v>
      </c>
      <c r="F190" s="86" t="s">
        <v>928</v>
      </c>
      <c r="G190" s="86" t="s">
        <v>624</v>
      </c>
      <c r="H190" s="86" t="s">
        <v>646</v>
      </c>
      <c r="I190" s="86" t="s">
        <v>150</v>
      </c>
      <c r="J190" s="86" t="s">
        <v>906</v>
      </c>
      <c r="K190" s="87">
        <v>0.75</v>
      </c>
      <c r="L190" s="86" t="s">
        <v>102</v>
      </c>
      <c r="M190" s="88">
        <v>4.8000000000000001E-2</v>
      </c>
      <c r="N190" s="88">
        <v>4.9799999999999997E-2</v>
      </c>
      <c r="O190" s="87">
        <v>208675.64</v>
      </c>
      <c r="P190" s="87">
        <v>101.02</v>
      </c>
      <c r="Q190" s="87">
        <v>0</v>
      </c>
      <c r="R190" s="87">
        <v>210.804131528</v>
      </c>
      <c r="S190" s="88">
        <v>3.0999999999999999E-3</v>
      </c>
      <c r="T190" s="88">
        <f t="shared" si="5"/>
        <v>3.0654708872475395E-4</v>
      </c>
      <c r="U190" s="88">
        <f>R190/'סכום נכסי הקרן'!$C$42</f>
        <v>7.8413073589108327E-5</v>
      </c>
    </row>
    <row r="191" spans="2:21" s="83" customFormat="1">
      <c r="B191" s="86" t="s">
        <v>929</v>
      </c>
      <c r="C191" s="86" t="s">
        <v>930</v>
      </c>
      <c r="D191" s="86" t="s">
        <v>100</v>
      </c>
      <c r="E191" s="86" t="s">
        <v>123</v>
      </c>
      <c r="F191" s="86" t="s">
        <v>645</v>
      </c>
      <c r="G191" s="86" t="s">
        <v>612</v>
      </c>
      <c r="H191" s="86" t="s">
        <v>646</v>
      </c>
      <c r="I191" s="86" t="s">
        <v>150</v>
      </c>
      <c r="J191" s="86" t="s">
        <v>931</v>
      </c>
      <c r="K191" s="87">
        <v>0.86</v>
      </c>
      <c r="L191" s="86" t="s">
        <v>102</v>
      </c>
      <c r="M191" s="88">
        <v>3.2399999999999998E-2</v>
      </c>
      <c r="N191" s="88">
        <v>6.2899999999999998E-2</v>
      </c>
      <c r="O191" s="87">
        <v>2337860.63</v>
      </c>
      <c r="P191" s="87">
        <v>97.55</v>
      </c>
      <c r="Q191" s="87">
        <v>0</v>
      </c>
      <c r="R191" s="87">
        <v>2280.5830445649999</v>
      </c>
      <c r="S191" s="88">
        <v>8.8000000000000005E-3</v>
      </c>
      <c r="T191" s="88">
        <f t="shared" si="5"/>
        <v>3.3163775673608086E-3</v>
      </c>
      <c r="U191" s="88">
        <f>R191/'סכום נכסי הקרן'!$C$42</f>
        <v>8.483112963836543E-4</v>
      </c>
    </row>
    <row r="192" spans="2:21" s="83" customFormat="1">
      <c r="B192" s="86" t="s">
        <v>932</v>
      </c>
      <c r="C192" s="86" t="s">
        <v>933</v>
      </c>
      <c r="D192" s="86" t="s">
        <v>100</v>
      </c>
      <c r="E192" s="86" t="s">
        <v>123</v>
      </c>
      <c r="F192" s="86" t="s">
        <v>934</v>
      </c>
      <c r="G192" s="86" t="s">
        <v>590</v>
      </c>
      <c r="H192" s="86" t="s">
        <v>646</v>
      </c>
      <c r="I192" s="86" t="s">
        <v>150</v>
      </c>
      <c r="J192" s="86" t="s">
        <v>935</v>
      </c>
      <c r="K192" s="87">
        <v>0.75</v>
      </c>
      <c r="L192" s="86" t="s">
        <v>102</v>
      </c>
      <c r="M192" s="88">
        <v>2.4500000000000001E-2</v>
      </c>
      <c r="N192" s="88">
        <v>8.3299999999999999E-2</v>
      </c>
      <c r="O192" s="87">
        <v>993218</v>
      </c>
      <c r="P192" s="87">
        <v>96.5</v>
      </c>
      <c r="Q192" s="87">
        <v>0</v>
      </c>
      <c r="R192" s="87">
        <v>958.45537000000002</v>
      </c>
      <c r="S192" s="88">
        <v>1.67E-2</v>
      </c>
      <c r="T192" s="88">
        <f t="shared" si="5"/>
        <v>1.3937663423218127E-3</v>
      </c>
      <c r="U192" s="88">
        <f>R192/'סכום נכסי הקרן'!$C$42</f>
        <v>3.5651782967879619E-4</v>
      </c>
    </row>
    <row r="193" spans="2:21" s="83" customFormat="1">
      <c r="B193" s="86" t="s">
        <v>936</v>
      </c>
      <c r="C193" s="86" t="s">
        <v>937</v>
      </c>
      <c r="D193" s="86" t="s">
        <v>100</v>
      </c>
      <c r="E193" s="86" t="s">
        <v>123</v>
      </c>
      <c r="F193" s="86" t="s">
        <v>938</v>
      </c>
      <c r="G193" s="86" t="s">
        <v>612</v>
      </c>
      <c r="H193" s="86" t="s">
        <v>651</v>
      </c>
      <c r="I193" s="86" t="s">
        <v>207</v>
      </c>
      <c r="J193" s="86" t="s">
        <v>743</v>
      </c>
      <c r="K193" s="87">
        <v>2.65</v>
      </c>
      <c r="L193" s="86" t="s">
        <v>102</v>
      </c>
      <c r="M193" s="88">
        <v>8.2000000000000003E-2</v>
      </c>
      <c r="N193" s="88">
        <v>0.15160000000000001</v>
      </c>
      <c r="O193" s="87">
        <v>651054</v>
      </c>
      <c r="P193" s="87">
        <v>86.49</v>
      </c>
      <c r="Q193" s="87">
        <v>0</v>
      </c>
      <c r="R193" s="87">
        <v>563.09660459999998</v>
      </c>
      <c r="S193" s="88">
        <v>4.3E-3</v>
      </c>
      <c r="T193" s="88">
        <f t="shared" si="5"/>
        <v>8.188436514964426E-4</v>
      </c>
      <c r="U193" s="88">
        <f>R193/'סכום נכסי הקרן'!$C$42</f>
        <v>2.0945574061679182E-4</v>
      </c>
    </row>
    <row r="194" spans="2:21" s="83" customFormat="1">
      <c r="B194" s="86" t="s">
        <v>939</v>
      </c>
      <c r="C194" s="86" t="s">
        <v>940</v>
      </c>
      <c r="D194" s="86" t="s">
        <v>100</v>
      </c>
      <c r="E194" s="86" t="s">
        <v>123</v>
      </c>
      <c r="F194" s="86" t="s">
        <v>938</v>
      </c>
      <c r="G194" s="86" t="s">
        <v>612</v>
      </c>
      <c r="H194" s="86" t="s">
        <v>651</v>
      </c>
      <c r="I194" s="86" t="s">
        <v>207</v>
      </c>
      <c r="J194" s="86" t="s">
        <v>941</v>
      </c>
      <c r="K194" s="87">
        <v>1.74</v>
      </c>
      <c r="L194" s="86" t="s">
        <v>102</v>
      </c>
      <c r="M194" s="88">
        <v>3.15E-2</v>
      </c>
      <c r="N194" s="88">
        <v>0.14360000000000001</v>
      </c>
      <c r="O194" s="87">
        <v>816996</v>
      </c>
      <c r="P194" s="87">
        <v>83.31</v>
      </c>
      <c r="Q194" s="87">
        <v>0</v>
      </c>
      <c r="R194" s="87">
        <v>680.63936760000001</v>
      </c>
      <c r="S194" s="88">
        <v>3.2000000000000002E-3</v>
      </c>
      <c r="T194" s="88">
        <f t="shared" si="5"/>
        <v>9.8977195132214017E-4</v>
      </c>
      <c r="U194" s="88">
        <f>R194/'סכום נכסי הקרן'!$C$42</f>
        <v>2.5317826758141108E-4</v>
      </c>
    </row>
    <row r="195" spans="2:21" s="83" customFormat="1">
      <c r="B195" s="86" t="s">
        <v>942</v>
      </c>
      <c r="C195" s="86" t="s">
        <v>943</v>
      </c>
      <c r="D195" s="86" t="s">
        <v>100</v>
      </c>
      <c r="E195" s="86" t="s">
        <v>123</v>
      </c>
      <c r="F195" s="86" t="s">
        <v>944</v>
      </c>
      <c r="G195" s="86" t="s">
        <v>612</v>
      </c>
      <c r="H195" s="86" t="s">
        <v>646</v>
      </c>
      <c r="I195" s="86" t="s">
        <v>150</v>
      </c>
      <c r="J195" s="86" t="s">
        <v>233</v>
      </c>
      <c r="K195" s="87">
        <v>2.3199999999999998</v>
      </c>
      <c r="L195" s="86" t="s">
        <v>102</v>
      </c>
      <c r="M195" s="88">
        <v>6.6500000000000004E-2</v>
      </c>
      <c r="N195" s="88">
        <v>8.8999999999999996E-2</v>
      </c>
      <c r="O195" s="87">
        <v>2093286</v>
      </c>
      <c r="P195" s="87">
        <v>95.47</v>
      </c>
      <c r="Q195" s="87">
        <v>0</v>
      </c>
      <c r="R195" s="87">
        <v>1998.4601442000001</v>
      </c>
      <c r="S195" s="88">
        <v>6.4999999999999997E-3</v>
      </c>
      <c r="T195" s="88">
        <f t="shared" si="5"/>
        <v>2.9061201727708578E-3</v>
      </c>
      <c r="U195" s="88">
        <f>R195/'סכום נכסי הקרן'!$C$42</f>
        <v>7.4336969212218825E-4</v>
      </c>
    </row>
    <row r="196" spans="2:21" s="83" customFormat="1">
      <c r="B196" s="86" t="s">
        <v>945</v>
      </c>
      <c r="C196" s="86" t="s">
        <v>946</v>
      </c>
      <c r="D196" s="86" t="s">
        <v>100</v>
      </c>
      <c r="E196" s="86" t="s">
        <v>123</v>
      </c>
      <c r="F196" s="86" t="s">
        <v>947</v>
      </c>
      <c r="G196" s="86" t="s">
        <v>803</v>
      </c>
      <c r="H196" s="86" t="s">
        <v>651</v>
      </c>
      <c r="I196" s="86" t="s">
        <v>207</v>
      </c>
      <c r="J196" s="86" t="s">
        <v>543</v>
      </c>
      <c r="K196" s="87">
        <v>3.64</v>
      </c>
      <c r="L196" s="86" t="s">
        <v>102</v>
      </c>
      <c r="M196" s="88">
        <v>5.2499999999999998E-2</v>
      </c>
      <c r="N196" s="88">
        <v>7.8E-2</v>
      </c>
      <c r="O196" s="87">
        <v>672000</v>
      </c>
      <c r="P196" s="87">
        <v>92.8</v>
      </c>
      <c r="Q196" s="87">
        <v>0</v>
      </c>
      <c r="R196" s="87">
        <v>623.61599999999999</v>
      </c>
      <c r="S196" s="88">
        <v>2E-3</v>
      </c>
      <c r="T196" s="88">
        <f t="shared" si="5"/>
        <v>9.0684972773782838E-4</v>
      </c>
      <c r="U196" s="88">
        <f>R196/'סכום נכסי הקרן'!$C$42</f>
        <v>2.3196721499194287E-4</v>
      </c>
    </row>
    <row r="197" spans="2:21" s="83" customFormat="1">
      <c r="B197" s="86" t="s">
        <v>948</v>
      </c>
      <c r="C197" s="86">
        <v>11508120</v>
      </c>
      <c r="D197" s="86" t="s">
        <v>100</v>
      </c>
      <c r="E197" s="86" t="s">
        <v>123</v>
      </c>
      <c r="F197" s="86" t="s">
        <v>949</v>
      </c>
      <c r="G197" s="86" t="s">
        <v>950</v>
      </c>
      <c r="H197" s="86" t="s">
        <v>646</v>
      </c>
      <c r="I197" s="86" t="s">
        <v>150</v>
      </c>
      <c r="J197" s="86" t="s">
        <v>906</v>
      </c>
      <c r="K197" s="87">
        <v>1.9</v>
      </c>
      <c r="L197" s="86" t="s">
        <v>102</v>
      </c>
      <c r="M197" s="88">
        <v>3.2500000000000001E-2</v>
      </c>
      <c r="N197" s="88">
        <v>5.2900000000000003E-2</v>
      </c>
      <c r="O197" s="87">
        <v>1100000</v>
      </c>
      <c r="P197" s="87">
        <f>R197*1000/O197*100</f>
        <v>95.837103825136609</v>
      </c>
      <c r="Q197" s="87">
        <v>0</v>
      </c>
      <c r="R197" s="87">
        <f>1068.43-14.2218579234973</f>
        <v>1054.2081420765028</v>
      </c>
      <c r="S197" s="88">
        <v>2.5999999999999999E-3</v>
      </c>
      <c r="T197" s="88">
        <f t="shared" si="5"/>
        <v>1.5330080796853809E-3</v>
      </c>
      <c r="U197" s="88">
        <f>R197/'סכום נכסי הקרן'!$C$42</f>
        <v>3.9213510676332355E-4</v>
      </c>
    </row>
    <row r="198" spans="2:21" s="83" customFormat="1">
      <c r="B198" s="86" t="s">
        <v>951</v>
      </c>
      <c r="C198" s="86" t="s">
        <v>952</v>
      </c>
      <c r="D198" s="86" t="s">
        <v>100</v>
      </c>
      <c r="E198" s="86" t="s">
        <v>123</v>
      </c>
      <c r="F198" s="86" t="s">
        <v>949</v>
      </c>
      <c r="G198" s="86" t="s">
        <v>950</v>
      </c>
      <c r="H198" s="86" t="s">
        <v>646</v>
      </c>
      <c r="I198" s="86" t="s">
        <v>150</v>
      </c>
      <c r="J198" s="86" t="s">
        <v>953</v>
      </c>
      <c r="K198" s="87">
        <v>3.87</v>
      </c>
      <c r="L198" s="86" t="s">
        <v>102</v>
      </c>
      <c r="M198" s="88">
        <v>2.9100000000000001E-2</v>
      </c>
      <c r="N198" s="88">
        <v>7.6200000000000004E-2</v>
      </c>
      <c r="O198" s="87">
        <v>644188.69999999995</v>
      </c>
      <c r="P198" s="87">
        <v>83.88</v>
      </c>
      <c r="Q198" s="87">
        <v>0</v>
      </c>
      <c r="R198" s="87">
        <v>540.34548156000005</v>
      </c>
      <c r="S198" s="88">
        <v>8.0000000000000004E-4</v>
      </c>
      <c r="T198" s="88">
        <f t="shared" si="5"/>
        <v>7.8575943022156554E-4</v>
      </c>
      <c r="U198" s="88">
        <f>R198/'סכום נכסי הקרן'!$C$42</f>
        <v>2.0099297723431315E-4</v>
      </c>
    </row>
    <row r="199" spans="2:21" s="83" customFormat="1">
      <c r="B199" s="86" t="s">
        <v>954</v>
      </c>
      <c r="C199" s="86" t="s">
        <v>955</v>
      </c>
      <c r="D199" s="86" t="s">
        <v>100</v>
      </c>
      <c r="E199" s="86" t="s">
        <v>123</v>
      </c>
      <c r="F199" s="86" t="s">
        <v>956</v>
      </c>
      <c r="G199" s="86" t="s">
        <v>643</v>
      </c>
      <c r="H199" s="86" t="s">
        <v>651</v>
      </c>
      <c r="I199" s="86" t="s">
        <v>207</v>
      </c>
      <c r="J199" s="86" t="s">
        <v>957</v>
      </c>
      <c r="K199" s="87">
        <v>0.45</v>
      </c>
      <c r="L199" s="86" t="s">
        <v>102</v>
      </c>
      <c r="M199" s="88">
        <v>4.3999999999999997E-2</v>
      </c>
      <c r="N199" s="88">
        <v>5.6800000000000003E-2</v>
      </c>
      <c r="O199" s="87">
        <v>551052.27</v>
      </c>
      <c r="P199" s="87">
        <v>100.53</v>
      </c>
      <c r="Q199" s="87">
        <v>0</v>
      </c>
      <c r="R199" s="87">
        <v>553.97284703100001</v>
      </c>
      <c r="S199" s="88">
        <v>1.41E-2</v>
      </c>
      <c r="T199" s="88">
        <f t="shared" si="5"/>
        <v>8.0557606845272094E-4</v>
      </c>
      <c r="U199" s="88">
        <f>R199/'סכום נכסי הקרן'!$C$42</f>
        <v>2.0606196522690031E-4</v>
      </c>
    </row>
    <row r="200" spans="2:21" s="83" customFormat="1">
      <c r="B200" s="86" t="s">
        <v>958</v>
      </c>
      <c r="C200" s="86" t="s">
        <v>959</v>
      </c>
      <c r="D200" s="86" t="s">
        <v>100</v>
      </c>
      <c r="E200" s="86" t="s">
        <v>123</v>
      </c>
      <c r="F200" s="86" t="s">
        <v>956</v>
      </c>
      <c r="G200" s="86" t="s">
        <v>643</v>
      </c>
      <c r="H200" s="86" t="s">
        <v>651</v>
      </c>
      <c r="I200" s="86" t="s">
        <v>207</v>
      </c>
      <c r="J200" s="86" t="s">
        <v>960</v>
      </c>
      <c r="K200" s="87">
        <v>1.77</v>
      </c>
      <c r="L200" s="86" t="s">
        <v>102</v>
      </c>
      <c r="M200" s="88">
        <v>4.9500000000000002E-2</v>
      </c>
      <c r="N200" s="88">
        <v>6.7500000000000004E-2</v>
      </c>
      <c r="O200" s="87">
        <v>1078000</v>
      </c>
      <c r="P200" s="87">
        <v>98.29</v>
      </c>
      <c r="Q200" s="87">
        <v>0</v>
      </c>
      <c r="R200" s="87">
        <v>1059.5662</v>
      </c>
      <c r="S200" s="88">
        <v>1.0999999999999999E-2</v>
      </c>
      <c r="T200" s="88">
        <f t="shared" si="5"/>
        <v>1.5407996587486618E-3</v>
      </c>
      <c r="U200" s="88">
        <f>R200/'סכום נכסי הקרן'!$C$42</f>
        <v>3.9412815019755095E-4</v>
      </c>
    </row>
    <row r="201" spans="2:21" s="83" customFormat="1">
      <c r="B201" s="86" t="s">
        <v>961</v>
      </c>
      <c r="C201" s="86">
        <v>11905290</v>
      </c>
      <c r="D201" s="86" t="s">
        <v>100</v>
      </c>
      <c r="E201" s="86" t="s">
        <v>123</v>
      </c>
      <c r="F201" s="86" t="s">
        <v>962</v>
      </c>
      <c r="G201" s="86" t="s">
        <v>624</v>
      </c>
      <c r="H201" s="86" t="s">
        <v>680</v>
      </c>
      <c r="I201" s="86" t="s">
        <v>150</v>
      </c>
      <c r="J201" s="86" t="s">
        <v>963</v>
      </c>
      <c r="K201" s="87">
        <v>1.74</v>
      </c>
      <c r="L201" s="86" t="s">
        <v>102</v>
      </c>
      <c r="M201" s="88">
        <v>7.7499999999999999E-2</v>
      </c>
      <c r="N201" s="88">
        <v>7.9799999999999996E-2</v>
      </c>
      <c r="O201" s="87">
        <v>352301</v>
      </c>
      <c r="P201" s="87">
        <f>R201*1000/O201*100</f>
        <v>99.750961911714697</v>
      </c>
      <c r="Q201" s="87">
        <v>0</v>
      </c>
      <c r="R201" s="87">
        <f>351423.63632459/1000</f>
        <v>351.42363632459001</v>
      </c>
      <c r="S201" s="88">
        <v>1.32E-2</v>
      </c>
      <c r="T201" s="88">
        <f t="shared" si="5"/>
        <v>5.1103311801107101E-4</v>
      </c>
      <c r="U201" s="88">
        <f>R201/'סכום נכסי הקרן'!$C$42</f>
        <v>1.3071948474791621E-4</v>
      </c>
    </row>
    <row r="202" spans="2:21" s="83" customFormat="1">
      <c r="B202" s="86" t="s">
        <v>964</v>
      </c>
      <c r="C202" s="86" t="s">
        <v>965</v>
      </c>
      <c r="D202" s="86" t="s">
        <v>100</v>
      </c>
      <c r="E202" s="86" t="s">
        <v>123</v>
      </c>
      <c r="F202" s="86" t="s">
        <v>966</v>
      </c>
      <c r="G202" s="86" t="s">
        <v>803</v>
      </c>
      <c r="H202" s="86" t="s">
        <v>680</v>
      </c>
      <c r="I202" s="86" t="s">
        <v>150</v>
      </c>
      <c r="J202" s="86" t="s">
        <v>365</v>
      </c>
      <c r="K202" s="87">
        <v>3.89</v>
      </c>
      <c r="L202" s="86" t="s">
        <v>102</v>
      </c>
      <c r="M202" s="88">
        <v>6.7500000000000004E-2</v>
      </c>
      <c r="N202" s="88">
        <v>7.1800000000000003E-2</v>
      </c>
      <c r="O202" s="87">
        <v>2663653.7799999998</v>
      </c>
      <c r="P202" s="87">
        <v>99.75</v>
      </c>
      <c r="Q202" s="87">
        <v>0</v>
      </c>
      <c r="R202" s="87">
        <v>2656.9946455499999</v>
      </c>
      <c r="S202" s="88">
        <v>1.5E-3</v>
      </c>
      <c r="T202" s="88">
        <f t="shared" si="5"/>
        <v>3.863747676323066E-3</v>
      </c>
      <c r="U202" s="88">
        <f>R202/'סכום נכסי הקרן'!$C$42</f>
        <v>9.8832558525877761E-4</v>
      </c>
    </row>
    <row r="203" spans="2:21" s="83" customFormat="1">
      <c r="B203" s="86" t="s">
        <v>967</v>
      </c>
      <c r="C203" s="86" t="s">
        <v>968</v>
      </c>
      <c r="D203" s="86" t="s">
        <v>100</v>
      </c>
      <c r="E203" s="86" t="s">
        <v>123</v>
      </c>
      <c r="F203" s="86" t="s">
        <v>969</v>
      </c>
      <c r="G203" s="86" t="s">
        <v>643</v>
      </c>
      <c r="H203" s="86" t="s">
        <v>680</v>
      </c>
      <c r="I203" s="86" t="s">
        <v>150</v>
      </c>
      <c r="J203" s="86" t="s">
        <v>401</v>
      </c>
      <c r="K203" s="87">
        <v>0.34</v>
      </c>
      <c r="L203" s="86" t="s">
        <v>102</v>
      </c>
      <c r="M203" s="88">
        <v>5.1499999999999997E-2</v>
      </c>
      <c r="N203" s="88">
        <v>8.0600000000000005E-2</v>
      </c>
      <c r="O203" s="87">
        <v>523367</v>
      </c>
      <c r="P203" s="87">
        <v>99.91</v>
      </c>
      <c r="Q203" s="87">
        <v>0</v>
      </c>
      <c r="R203" s="87">
        <v>522.89596970000002</v>
      </c>
      <c r="S203" s="88">
        <v>1.83E-2</v>
      </c>
      <c r="T203" s="88">
        <f t="shared" si="5"/>
        <v>7.6038470430144953E-4</v>
      </c>
      <c r="U203" s="88">
        <f>R203/'סכום נכסי הקרן'!$C$42</f>
        <v>1.9450226072105327E-4</v>
      </c>
    </row>
    <row r="204" spans="2:21" s="83" customFormat="1">
      <c r="B204" s="86" t="s">
        <v>970</v>
      </c>
      <c r="C204" s="86">
        <v>11864020</v>
      </c>
      <c r="D204" s="86" t="s">
        <v>100</v>
      </c>
      <c r="E204" s="86" t="s">
        <v>123</v>
      </c>
      <c r="F204" s="86" t="s">
        <v>969</v>
      </c>
      <c r="G204" s="86" t="s">
        <v>643</v>
      </c>
      <c r="H204" s="86" t="s">
        <v>680</v>
      </c>
      <c r="I204" s="86" t="s">
        <v>150</v>
      </c>
      <c r="J204" s="86" t="s">
        <v>419</v>
      </c>
      <c r="K204" s="87">
        <v>3.25</v>
      </c>
      <c r="L204" s="86" t="s">
        <v>102</v>
      </c>
      <c r="M204" s="88">
        <v>5.5500000000000001E-2</v>
      </c>
      <c r="N204" s="88">
        <v>6.6500000000000004E-2</v>
      </c>
      <c r="O204" s="87">
        <v>930000</v>
      </c>
      <c r="P204" s="87">
        <f>R204*1000/O204*100</f>
        <v>96.626666666666665</v>
      </c>
      <c r="Q204" s="87">
        <v>0</v>
      </c>
      <c r="R204" s="87">
        <f>911.028-12.4</f>
        <v>898.62800000000004</v>
      </c>
      <c r="S204" s="88">
        <v>5.7999999999999996E-3</v>
      </c>
      <c r="T204" s="88">
        <f t="shared" ref="T204:T267" si="6">R204/$R$11</f>
        <v>1.3067665953689278E-3</v>
      </c>
      <c r="U204" s="88">
        <f>R204/'סכום נכסי הקרן'!$C$42</f>
        <v>3.3426376884778395E-4</v>
      </c>
    </row>
    <row r="205" spans="2:21" s="83" customFormat="1">
      <c r="B205" s="86" t="s">
        <v>971</v>
      </c>
      <c r="C205" s="86" t="s">
        <v>972</v>
      </c>
      <c r="D205" s="86" t="s">
        <v>100</v>
      </c>
      <c r="E205" s="86" t="s">
        <v>123</v>
      </c>
      <c r="F205" s="86" t="s">
        <v>973</v>
      </c>
      <c r="G205" s="86" t="s">
        <v>643</v>
      </c>
      <c r="H205" s="86" t="s">
        <v>685</v>
      </c>
      <c r="I205" s="86" t="s">
        <v>207</v>
      </c>
      <c r="J205" s="86" t="s">
        <v>974</v>
      </c>
      <c r="K205" s="87">
        <v>1.43</v>
      </c>
      <c r="L205" s="86" t="s">
        <v>102</v>
      </c>
      <c r="M205" s="88">
        <v>4.8000000000000001E-2</v>
      </c>
      <c r="N205" s="88">
        <v>8.3599999999999994E-2</v>
      </c>
      <c r="O205" s="87">
        <v>2297070.75</v>
      </c>
      <c r="P205" s="87">
        <v>95.38</v>
      </c>
      <c r="Q205" s="87">
        <v>0</v>
      </c>
      <c r="R205" s="87">
        <v>2190.94608135</v>
      </c>
      <c r="S205" s="88">
        <v>1.3899999999999999E-2</v>
      </c>
      <c r="T205" s="88">
        <f t="shared" si="6"/>
        <v>3.1860293150921554E-3</v>
      </c>
      <c r="U205" s="88">
        <f>R205/'סכום נכסי הקרן'!$C$42</f>
        <v>8.1496892428717382E-4</v>
      </c>
    </row>
    <row r="206" spans="2:21" s="83" customFormat="1">
      <c r="B206" s="86" t="s">
        <v>961</v>
      </c>
      <c r="C206" s="86">
        <v>1190529</v>
      </c>
      <c r="D206" s="86" t="s">
        <v>100</v>
      </c>
      <c r="E206" s="86" t="s">
        <v>123</v>
      </c>
      <c r="F206" s="86" t="s">
        <v>962</v>
      </c>
      <c r="G206" s="86" t="s">
        <v>624</v>
      </c>
      <c r="H206" s="86" t="s">
        <v>975</v>
      </c>
      <c r="I206" s="86" t="s">
        <v>150</v>
      </c>
      <c r="J206" s="86" t="s">
        <v>963</v>
      </c>
      <c r="K206" s="87">
        <v>0</v>
      </c>
      <c r="L206" s="86" t="s">
        <v>102</v>
      </c>
      <c r="M206" s="88">
        <v>0</v>
      </c>
      <c r="N206" s="88">
        <v>0</v>
      </c>
      <c r="O206" s="87">
        <v>1662428</v>
      </c>
      <c r="P206" s="87">
        <f>R206*1000/O206*100</f>
        <v>100.78</v>
      </c>
      <c r="Q206" s="87">
        <v>0</v>
      </c>
      <c r="R206" s="87">
        <f>1675394.9384/1000</f>
        <v>1675.3949384</v>
      </c>
      <c r="S206" s="88">
        <v>0</v>
      </c>
      <c r="T206" s="88">
        <f t="shared" si="6"/>
        <v>2.4363253087498968E-3</v>
      </c>
      <c r="U206" s="88">
        <f>R206/'סכום נכסי הקרן'!$C$42</f>
        <v>6.2319872785856307E-4</v>
      </c>
    </row>
    <row r="207" spans="2:21" s="83" customFormat="1">
      <c r="B207" s="86" t="s">
        <v>976</v>
      </c>
      <c r="C207" s="86" t="s">
        <v>977</v>
      </c>
      <c r="D207" s="86" t="s">
        <v>100</v>
      </c>
      <c r="E207" s="86" t="s">
        <v>123</v>
      </c>
      <c r="F207" s="86" t="s">
        <v>684</v>
      </c>
      <c r="G207" s="86" t="s">
        <v>590</v>
      </c>
      <c r="H207" s="86" t="s">
        <v>685</v>
      </c>
      <c r="I207" s="86" t="s">
        <v>207</v>
      </c>
      <c r="J207" s="86" t="s">
        <v>711</v>
      </c>
      <c r="K207" s="87">
        <v>1.99</v>
      </c>
      <c r="L207" s="86" t="s">
        <v>102</v>
      </c>
      <c r="M207" s="88">
        <v>4.8000000000000001E-2</v>
      </c>
      <c r="N207" s="88">
        <v>0.1497</v>
      </c>
      <c r="O207" s="87">
        <v>3136352.03</v>
      </c>
      <c r="P207" s="87">
        <v>83.76</v>
      </c>
      <c r="Q207" s="87">
        <v>0</v>
      </c>
      <c r="R207" s="87">
        <v>2627.0084603280002</v>
      </c>
      <c r="S207" s="88">
        <v>2.8E-3</v>
      </c>
      <c r="T207" s="88">
        <f t="shared" si="6"/>
        <v>3.820142374495553E-3</v>
      </c>
      <c r="U207" s="88">
        <f>R207/'סכום נכסי הקרן'!$C$42</f>
        <v>9.7717158684600472E-4</v>
      </c>
    </row>
    <row r="208" spans="2:21" s="83" customFormat="1">
      <c r="B208" s="86" t="s">
        <v>978</v>
      </c>
      <c r="C208" s="86" t="s">
        <v>979</v>
      </c>
      <c r="D208" s="86" t="s">
        <v>100</v>
      </c>
      <c r="E208" s="86" t="s">
        <v>123</v>
      </c>
      <c r="F208" s="86" t="s">
        <v>980</v>
      </c>
      <c r="G208" s="86" t="s">
        <v>624</v>
      </c>
      <c r="H208" s="86" t="s">
        <v>220</v>
      </c>
      <c r="I208" s="86" t="s">
        <v>686</v>
      </c>
      <c r="J208" s="86" t="s">
        <v>981</v>
      </c>
      <c r="K208" s="87">
        <v>0</v>
      </c>
      <c r="L208" s="86" t="s">
        <v>102</v>
      </c>
      <c r="M208" s="88">
        <v>0.03</v>
      </c>
      <c r="N208" s="88">
        <v>0</v>
      </c>
      <c r="O208" s="87">
        <v>744118.1</v>
      </c>
      <c r="P208" s="87">
        <v>11.1</v>
      </c>
      <c r="Q208" s="87">
        <v>0</v>
      </c>
      <c r="R208" s="87">
        <v>82.597109099999997</v>
      </c>
      <c r="S208" s="88">
        <v>9.1000000000000004E-3</v>
      </c>
      <c r="T208" s="88">
        <f t="shared" si="6"/>
        <v>1.2011103932430647E-4</v>
      </c>
      <c r="U208" s="88">
        <f>R208/'סכום נכסי הקרן'!$C$42</f>
        <v>3.0723748852358918E-5</v>
      </c>
    </row>
    <row r="209" spans="2:21" s="83" customFormat="1">
      <c r="B209" s="86" t="s">
        <v>982</v>
      </c>
      <c r="C209" s="86" t="s">
        <v>983</v>
      </c>
      <c r="D209" s="86" t="s">
        <v>100</v>
      </c>
      <c r="E209" s="86" t="s">
        <v>123</v>
      </c>
      <c r="F209" s="86" t="s">
        <v>980</v>
      </c>
      <c r="G209" s="86" t="s">
        <v>624</v>
      </c>
      <c r="H209" s="86" t="s">
        <v>220</v>
      </c>
      <c r="I209" s="86" t="s">
        <v>686</v>
      </c>
      <c r="J209" s="86" t="s">
        <v>984</v>
      </c>
      <c r="K209" s="87">
        <v>0.9</v>
      </c>
      <c r="L209" s="86" t="s">
        <v>102</v>
      </c>
      <c r="M209" s="88">
        <v>3.95E-2</v>
      </c>
      <c r="N209" s="88">
        <v>0.3024</v>
      </c>
      <c r="O209" s="87">
        <v>4295999.28</v>
      </c>
      <c r="P209" s="87">
        <v>81.98</v>
      </c>
      <c r="Q209" s="87">
        <v>0</v>
      </c>
      <c r="R209" s="87">
        <v>3521.8602097439998</v>
      </c>
      <c r="S209" s="88">
        <v>7.4000000000000003E-3</v>
      </c>
      <c r="T209" s="88">
        <f t="shared" si="6"/>
        <v>5.1214176229234616E-3</v>
      </c>
      <c r="U209" s="88">
        <f>R209/'סכום נכסי הקרן'!$C$42</f>
        <v>1.310030699092479E-3</v>
      </c>
    </row>
    <row r="210" spans="2:21" s="83" customFormat="1">
      <c r="B210" s="86" t="s">
        <v>985</v>
      </c>
      <c r="C210" s="86" t="s">
        <v>986</v>
      </c>
      <c r="D210" s="86" t="s">
        <v>123</v>
      </c>
      <c r="E210" s="86" t="s">
        <v>123</v>
      </c>
      <c r="F210" s="86" t="s">
        <v>987</v>
      </c>
      <c r="G210" s="86" t="s">
        <v>590</v>
      </c>
      <c r="H210" s="86" t="s">
        <v>220</v>
      </c>
      <c r="I210" s="86" t="s">
        <v>686</v>
      </c>
      <c r="J210" s="86" t="s">
        <v>988</v>
      </c>
      <c r="K210" s="87">
        <v>3.25</v>
      </c>
      <c r="L210" s="86" t="s">
        <v>102</v>
      </c>
      <c r="M210" s="88">
        <v>8.2500000000000004E-2</v>
      </c>
      <c r="N210" s="88">
        <v>9.1600000000000001E-2</v>
      </c>
      <c r="O210" s="87">
        <v>798300</v>
      </c>
      <c r="P210" s="87">
        <v>100.77</v>
      </c>
      <c r="Q210" s="87">
        <v>0</v>
      </c>
      <c r="R210" s="87">
        <v>804.44691</v>
      </c>
      <c r="S210" s="88">
        <v>9.7000000000000003E-3</v>
      </c>
      <c r="T210" s="88">
        <f t="shared" si="6"/>
        <v>1.1698103661757192E-3</v>
      </c>
      <c r="U210" s="88">
        <f>R210/'סכום נכסי הקרן'!$C$42</f>
        <v>2.9923111228957261E-4</v>
      </c>
    </row>
    <row r="211" spans="2:21" s="83" customFormat="1">
      <c r="B211" s="86" t="s">
        <v>989</v>
      </c>
      <c r="C211" s="86" t="s">
        <v>990</v>
      </c>
      <c r="D211" s="86" t="s">
        <v>100</v>
      </c>
      <c r="E211" s="86" t="s">
        <v>123</v>
      </c>
      <c r="F211" s="86" t="s">
        <v>991</v>
      </c>
      <c r="G211" s="86" t="s">
        <v>693</v>
      </c>
      <c r="H211" s="86" t="s">
        <v>220</v>
      </c>
      <c r="I211" s="86" t="s">
        <v>686</v>
      </c>
      <c r="J211" s="86" t="s">
        <v>992</v>
      </c>
      <c r="K211" s="87">
        <v>3.98</v>
      </c>
      <c r="L211" s="86" t="s">
        <v>102</v>
      </c>
      <c r="M211" s="88">
        <v>6.0499999999999998E-2</v>
      </c>
      <c r="N211" s="88">
        <v>6.9599999999999995E-2</v>
      </c>
      <c r="O211" s="87">
        <v>1166000</v>
      </c>
      <c r="P211" s="87">
        <v>97.06</v>
      </c>
      <c r="Q211" s="87">
        <v>0</v>
      </c>
      <c r="R211" s="87">
        <v>1131.7195999999999</v>
      </c>
      <c r="S211" s="88">
        <v>5.3E-3</v>
      </c>
      <c r="T211" s="88">
        <f t="shared" si="6"/>
        <v>1.6457236683080035E-3</v>
      </c>
      <c r="U211" s="88">
        <f>R211/'סכום נכסי הקרן'!$C$42</f>
        <v>4.2096713965612744E-4</v>
      </c>
    </row>
    <row r="212" spans="2:21" s="83" customFormat="1">
      <c r="B212" s="86" t="s">
        <v>993</v>
      </c>
      <c r="C212" s="86" t="s">
        <v>994</v>
      </c>
      <c r="D212" s="86" t="s">
        <v>100</v>
      </c>
      <c r="E212" s="86" t="s">
        <v>123</v>
      </c>
      <c r="F212" s="86" t="s">
        <v>991</v>
      </c>
      <c r="G212" s="86" t="s">
        <v>693</v>
      </c>
      <c r="H212" s="86" t="s">
        <v>220</v>
      </c>
      <c r="I212" s="86" t="s">
        <v>686</v>
      </c>
      <c r="J212" s="86" t="s">
        <v>799</v>
      </c>
      <c r="K212" s="87">
        <v>1.39</v>
      </c>
      <c r="L212" s="86" t="s">
        <v>102</v>
      </c>
      <c r="M212" s="88">
        <v>3.3000000000000002E-2</v>
      </c>
      <c r="N212" s="88">
        <v>6.8400000000000002E-2</v>
      </c>
      <c r="O212" s="87">
        <v>5451803.5</v>
      </c>
      <c r="P212" s="87">
        <v>96.19</v>
      </c>
      <c r="Q212" s="87">
        <v>0</v>
      </c>
      <c r="R212" s="87">
        <v>5244.08978665</v>
      </c>
      <c r="S212" s="88">
        <v>1.52E-2</v>
      </c>
      <c r="T212" s="88">
        <f t="shared" si="6"/>
        <v>7.6258489122413139E-3</v>
      </c>
      <c r="U212" s="88">
        <f>R212/'סכום נכסי הקרן'!$C$42</f>
        <v>1.9506505653749942E-3</v>
      </c>
    </row>
    <row r="213" spans="2:21" s="83" customFormat="1">
      <c r="B213" s="86" t="s">
        <v>995</v>
      </c>
      <c r="C213" s="86" t="s">
        <v>996</v>
      </c>
      <c r="D213" s="86" t="s">
        <v>100</v>
      </c>
      <c r="E213" s="86" t="s">
        <v>123</v>
      </c>
      <c r="F213" s="86" t="s">
        <v>997</v>
      </c>
      <c r="G213" s="86" t="s">
        <v>624</v>
      </c>
      <c r="H213" s="86" t="s">
        <v>220</v>
      </c>
      <c r="I213" s="86" t="s">
        <v>686</v>
      </c>
      <c r="J213" s="86" t="s">
        <v>529</v>
      </c>
      <c r="K213" s="87">
        <v>1.83</v>
      </c>
      <c r="L213" s="86" t="s">
        <v>102</v>
      </c>
      <c r="M213" s="88">
        <v>7.2499999999999995E-2</v>
      </c>
      <c r="N213" s="88">
        <v>8.72E-2</v>
      </c>
      <c r="O213" s="87">
        <v>2617710</v>
      </c>
      <c r="P213" s="87">
        <v>98.04</v>
      </c>
      <c r="Q213" s="87">
        <v>0</v>
      </c>
      <c r="R213" s="87">
        <v>2566.4028840000001</v>
      </c>
      <c r="S213" s="88">
        <v>1.72E-2</v>
      </c>
      <c r="T213" s="88">
        <f t="shared" si="6"/>
        <v>3.7320109756981503E-3</v>
      </c>
      <c r="U213" s="88">
        <f>R213/'סכום נכסי הקרן'!$C$42</f>
        <v>9.5462805564445151E-4</v>
      </c>
    </row>
    <row r="214" spans="2:21" s="83" customFormat="1">
      <c r="B214" s="86" t="s">
        <v>998</v>
      </c>
      <c r="C214" s="86" t="s">
        <v>999</v>
      </c>
      <c r="D214" s="86" t="s">
        <v>100</v>
      </c>
      <c r="E214" s="86" t="s">
        <v>123</v>
      </c>
      <c r="F214" s="86" t="s">
        <v>882</v>
      </c>
      <c r="G214" s="86" t="s">
        <v>693</v>
      </c>
      <c r="H214" s="86" t="s">
        <v>220</v>
      </c>
      <c r="I214" s="86" t="s">
        <v>686</v>
      </c>
      <c r="J214" s="86" t="s">
        <v>1000</v>
      </c>
      <c r="K214" s="87">
        <v>1.71</v>
      </c>
      <c r="L214" s="86" t="s">
        <v>102</v>
      </c>
      <c r="M214" s="88">
        <v>4.2500000000000003E-2</v>
      </c>
      <c r="N214" s="88">
        <v>5.8599999999999999E-2</v>
      </c>
      <c r="O214" s="87">
        <v>1016718.34</v>
      </c>
      <c r="P214" s="87">
        <v>97.81</v>
      </c>
      <c r="Q214" s="87">
        <v>0</v>
      </c>
      <c r="R214" s="87">
        <v>994.45220835400005</v>
      </c>
      <c r="S214" s="88">
        <v>1.0999999999999999E-2</v>
      </c>
      <c r="T214" s="88">
        <f t="shared" si="6"/>
        <v>1.4461122139170694E-3</v>
      </c>
      <c r="U214" s="88">
        <f>R214/'סכום נכסי הקרן'!$C$42</f>
        <v>3.6990761817282542E-4</v>
      </c>
    </row>
    <row r="215" spans="2:21" s="83" customFormat="1">
      <c r="B215" s="86" t="s">
        <v>1001</v>
      </c>
      <c r="C215" s="86" t="s">
        <v>1002</v>
      </c>
      <c r="D215" s="86" t="s">
        <v>100</v>
      </c>
      <c r="E215" s="86" t="s">
        <v>123</v>
      </c>
      <c r="F215" s="86" t="s">
        <v>1003</v>
      </c>
      <c r="G215" s="86" t="s">
        <v>643</v>
      </c>
      <c r="H215" s="86" t="s">
        <v>220</v>
      </c>
      <c r="I215" s="86" t="s">
        <v>686</v>
      </c>
      <c r="J215" s="86" t="s">
        <v>1004</v>
      </c>
      <c r="K215" s="87">
        <v>0.73</v>
      </c>
      <c r="L215" s="86" t="s">
        <v>102</v>
      </c>
      <c r="M215" s="88">
        <v>3.1800000000000002E-2</v>
      </c>
      <c r="N215" s="88">
        <v>0.10920000000000001</v>
      </c>
      <c r="O215" s="87">
        <v>1100000</v>
      </c>
      <c r="P215" s="87">
        <v>95.56</v>
      </c>
      <c r="Q215" s="87">
        <v>0</v>
      </c>
      <c r="R215" s="87">
        <v>1051.1600000000001</v>
      </c>
      <c r="S215" s="88">
        <v>1.43E-2</v>
      </c>
      <c r="T215" s="88">
        <f t="shared" si="6"/>
        <v>1.5285755333552952E-3</v>
      </c>
      <c r="U215" s="88">
        <f>R215/'סכום נכסי הקרן'!$C$42</f>
        <v>3.9100128558428694E-4</v>
      </c>
    </row>
    <row r="216" spans="2:21" s="83" customFormat="1">
      <c r="B216" s="86" t="s">
        <v>1005</v>
      </c>
      <c r="C216" s="86" t="s">
        <v>1006</v>
      </c>
      <c r="D216" s="86" t="s">
        <v>100</v>
      </c>
      <c r="E216" s="86" t="s">
        <v>123</v>
      </c>
      <c r="F216" s="86" t="s">
        <v>1007</v>
      </c>
      <c r="G216" s="86" t="s">
        <v>693</v>
      </c>
      <c r="H216" s="86" t="s">
        <v>220</v>
      </c>
      <c r="I216" s="86" t="s">
        <v>686</v>
      </c>
      <c r="J216" s="86" t="s">
        <v>963</v>
      </c>
      <c r="K216" s="87">
        <v>3.1</v>
      </c>
      <c r="L216" s="86" t="s">
        <v>102</v>
      </c>
      <c r="M216" s="88">
        <v>2.5000000000000001E-2</v>
      </c>
      <c r="N216" s="88">
        <v>0.11609999999999999</v>
      </c>
      <c r="O216" s="87">
        <v>1770402</v>
      </c>
      <c r="P216" s="87">
        <v>77.2</v>
      </c>
      <c r="Q216" s="87">
        <v>0</v>
      </c>
      <c r="R216" s="87">
        <v>1366.750344</v>
      </c>
      <c r="S216" s="88">
        <v>5.3E-3</v>
      </c>
      <c r="T216" s="88">
        <f t="shared" si="6"/>
        <v>1.9875006050870782E-3</v>
      </c>
      <c r="U216" s="88">
        <f>R216/'סכום נכסי הקרן'!$C$42</f>
        <v>5.083918162570554E-4</v>
      </c>
    </row>
    <row r="217" spans="2:21" s="83" customFormat="1">
      <c r="B217" s="86" t="s">
        <v>1008</v>
      </c>
      <c r="C217" s="86" t="s">
        <v>1009</v>
      </c>
      <c r="D217" s="86" t="s">
        <v>100</v>
      </c>
      <c r="E217" s="86" t="s">
        <v>123</v>
      </c>
      <c r="F217" s="86" t="s">
        <v>1010</v>
      </c>
      <c r="G217" s="86" t="s">
        <v>132</v>
      </c>
      <c r="H217" s="86" t="s">
        <v>220</v>
      </c>
      <c r="I217" s="86" t="s">
        <v>686</v>
      </c>
      <c r="J217" s="86" t="s">
        <v>1011</v>
      </c>
      <c r="K217" s="87">
        <v>1.62</v>
      </c>
      <c r="L217" s="86" t="s">
        <v>102</v>
      </c>
      <c r="M217" s="88">
        <v>3.85E-2</v>
      </c>
      <c r="N217" s="88">
        <v>6.3899999999999998E-2</v>
      </c>
      <c r="O217" s="87">
        <v>453822.84</v>
      </c>
      <c r="P217" s="87">
        <v>97.44</v>
      </c>
      <c r="Q217" s="87">
        <v>0</v>
      </c>
      <c r="R217" s="87">
        <v>442.20497529599999</v>
      </c>
      <c r="S217" s="88">
        <v>8.9999999999999998E-4</v>
      </c>
      <c r="T217" s="88">
        <f t="shared" si="6"/>
        <v>6.430454982737626E-4</v>
      </c>
      <c r="U217" s="88">
        <f>R217/'סכום נכסי הקרן'!$C$42</f>
        <v>1.6448753171020952E-4</v>
      </c>
    </row>
    <row r="218" spans="2:21" s="83" customFormat="1">
      <c r="B218" s="86" t="s">
        <v>1012</v>
      </c>
      <c r="C218" s="86" t="s">
        <v>1013</v>
      </c>
      <c r="D218" s="86" t="s">
        <v>100</v>
      </c>
      <c r="E218" s="86" t="s">
        <v>123</v>
      </c>
      <c r="F218" s="86" t="s">
        <v>1010</v>
      </c>
      <c r="G218" s="86" t="s">
        <v>132</v>
      </c>
      <c r="H218" s="86" t="s">
        <v>220</v>
      </c>
      <c r="I218" s="86" t="s">
        <v>686</v>
      </c>
      <c r="J218" s="86" t="s">
        <v>1014</v>
      </c>
      <c r="K218" s="87">
        <v>3.41</v>
      </c>
      <c r="L218" s="86" t="s">
        <v>102</v>
      </c>
      <c r="M218" s="88">
        <v>3.6499999999999998E-2</v>
      </c>
      <c r="N218" s="88">
        <v>6.7900000000000002E-2</v>
      </c>
      <c r="O218" s="87">
        <v>4311826</v>
      </c>
      <c r="P218" s="87">
        <v>91.48</v>
      </c>
      <c r="Q218" s="87">
        <v>0</v>
      </c>
      <c r="R218" s="87">
        <v>3944.4584248000001</v>
      </c>
      <c r="S218" s="88">
        <v>2.8999999999999998E-3</v>
      </c>
      <c r="T218" s="88">
        <f t="shared" si="6"/>
        <v>5.7359513684752533E-3</v>
      </c>
      <c r="U218" s="88">
        <f>R218/'סכום נכסי הקרן'!$C$42</f>
        <v>1.4672250799408E-3</v>
      </c>
    </row>
    <row r="219" spans="2:21" s="83" customFormat="1">
      <c r="B219" s="86" t="s">
        <v>1015</v>
      </c>
      <c r="C219" s="86" t="s">
        <v>1016</v>
      </c>
      <c r="D219" s="86" t="s">
        <v>100</v>
      </c>
      <c r="E219" s="86" t="s">
        <v>123</v>
      </c>
      <c r="F219" s="86" t="s">
        <v>1017</v>
      </c>
      <c r="G219" s="86" t="s">
        <v>643</v>
      </c>
      <c r="H219" s="86" t="s">
        <v>220</v>
      </c>
      <c r="I219" s="86" t="s">
        <v>686</v>
      </c>
      <c r="J219" s="86" t="s">
        <v>1018</v>
      </c>
      <c r="K219" s="87">
        <v>0</v>
      </c>
      <c r="L219" s="86" t="s">
        <v>102</v>
      </c>
      <c r="M219" s="88">
        <v>9.8500000000000004E-2</v>
      </c>
      <c r="N219" s="88">
        <v>0</v>
      </c>
      <c r="O219" s="87">
        <v>475729.65</v>
      </c>
      <c r="P219" s="87">
        <v>9.43</v>
      </c>
      <c r="Q219" s="87">
        <v>0</v>
      </c>
      <c r="R219" s="87">
        <v>44.861305995000002</v>
      </c>
      <c r="S219" s="88">
        <v>7.4999999999999997E-3</v>
      </c>
      <c r="T219" s="88">
        <f t="shared" si="6"/>
        <v>6.5236400489290138E-5</v>
      </c>
      <c r="U219" s="88">
        <f>R219/'סכום נכסי הקרן'!$C$42</f>
        <v>1.6687115488636437E-5</v>
      </c>
    </row>
    <row r="220" spans="2:21" s="83" customFormat="1">
      <c r="B220" s="86" t="s">
        <v>1019</v>
      </c>
      <c r="C220" s="86">
        <v>11583690</v>
      </c>
      <c r="D220" s="86" t="s">
        <v>100</v>
      </c>
      <c r="E220" s="86" t="s">
        <v>123</v>
      </c>
      <c r="F220" s="86" t="s">
        <v>1020</v>
      </c>
      <c r="G220" s="86" t="s">
        <v>1021</v>
      </c>
      <c r="H220" s="86" t="s">
        <v>220</v>
      </c>
      <c r="I220" s="86" t="s">
        <v>686</v>
      </c>
      <c r="J220" s="86" t="s">
        <v>465</v>
      </c>
      <c r="K220" s="87">
        <v>1.64</v>
      </c>
      <c r="L220" s="86" t="s">
        <v>102</v>
      </c>
      <c r="M220" s="88">
        <v>5.6000000000000001E-2</v>
      </c>
      <c r="N220" s="88">
        <v>8.5800000000000001E-2</v>
      </c>
      <c r="O220" s="87">
        <v>3450000</v>
      </c>
      <c r="P220" s="87">
        <f t="shared" ref="P220:P221" si="7">R220*1000/O220*100</f>
        <v>95.806885245901725</v>
      </c>
      <c r="Q220" s="87">
        <v>0</v>
      </c>
      <c r="R220" s="87">
        <f>3305337.54098361/1000</f>
        <v>3305.3375409836099</v>
      </c>
      <c r="S220" s="88">
        <v>7.7200000000000005E-2</v>
      </c>
      <c r="T220" s="88">
        <f t="shared" si="6"/>
        <v>4.8065547534421977E-3</v>
      </c>
      <c r="U220" s="88">
        <f>R220/'סכום נכסי הקרן'!$C$42</f>
        <v>1.2294904941346676E-3</v>
      </c>
    </row>
    <row r="221" spans="2:21" s="83" customFormat="1">
      <c r="B221" s="86" t="s">
        <v>1019</v>
      </c>
      <c r="C221" s="86">
        <v>1158369</v>
      </c>
      <c r="D221" s="86" t="s">
        <v>100</v>
      </c>
      <c r="E221" s="86" t="s">
        <v>123</v>
      </c>
      <c r="F221" s="86" t="s">
        <v>1020</v>
      </c>
      <c r="G221" s="86" t="s">
        <v>1021</v>
      </c>
      <c r="H221" s="86" t="s">
        <v>220</v>
      </c>
      <c r="I221" s="86" t="s">
        <v>686</v>
      </c>
      <c r="J221" s="86" t="s">
        <v>465</v>
      </c>
      <c r="K221" s="87">
        <v>0</v>
      </c>
      <c r="L221" s="86" t="s">
        <v>102</v>
      </c>
      <c r="M221" s="88">
        <v>0</v>
      </c>
      <c r="N221" s="88">
        <v>0</v>
      </c>
      <c r="O221" s="87">
        <v>22500</v>
      </c>
      <c r="P221" s="87">
        <f t="shared" si="7"/>
        <v>96.92</v>
      </c>
      <c r="Q221" s="87">
        <v>0</v>
      </c>
      <c r="R221" s="87">
        <f>21807/1000</f>
        <v>21.806999999999999</v>
      </c>
      <c r="S221" s="88">
        <v>0</v>
      </c>
      <c r="T221" s="88">
        <f t="shared" si="6"/>
        <v>3.1711296715893793E-5</v>
      </c>
      <c r="U221" s="88">
        <f>R221/'סכום נכסי הקרן'!$C$42</f>
        <v>8.1115767673204314E-6</v>
      </c>
    </row>
    <row r="222" spans="2:21" s="83" customFormat="1">
      <c r="B222" s="86" t="s">
        <v>1022</v>
      </c>
      <c r="C222" s="86" t="s">
        <v>1023</v>
      </c>
      <c r="D222" s="86" t="s">
        <v>100</v>
      </c>
      <c r="E222" s="86" t="s">
        <v>123</v>
      </c>
      <c r="F222" s="86" t="s">
        <v>1024</v>
      </c>
      <c r="G222" s="86" t="s">
        <v>643</v>
      </c>
      <c r="H222" s="86" t="s">
        <v>220</v>
      </c>
      <c r="I222" s="86" t="s">
        <v>686</v>
      </c>
      <c r="J222" s="86" t="s">
        <v>1025</v>
      </c>
      <c r="K222" s="87">
        <v>2.82</v>
      </c>
      <c r="L222" s="86" t="s">
        <v>102</v>
      </c>
      <c r="M222" s="88">
        <v>3.8699999999999998E-2</v>
      </c>
      <c r="N222" s="88">
        <v>6.9599999999999995E-2</v>
      </c>
      <c r="O222" s="87">
        <v>1549412.17</v>
      </c>
      <c r="P222" s="87">
        <v>92.99</v>
      </c>
      <c r="Q222" s="87">
        <v>0</v>
      </c>
      <c r="R222" s="87">
        <v>1440.7983768829999</v>
      </c>
      <c r="S222" s="88">
        <v>4.7999999999999996E-3</v>
      </c>
      <c r="T222" s="88">
        <f t="shared" si="6"/>
        <v>2.0951797513236569E-3</v>
      </c>
      <c r="U222" s="88">
        <f>R222/'סכום נכסי הקרן'!$C$42</f>
        <v>5.3593555465296144E-4</v>
      </c>
    </row>
    <row r="223" spans="2:21" s="83" customFormat="1">
      <c r="B223" s="86" t="s">
        <v>1026</v>
      </c>
      <c r="C223" s="86">
        <v>11778490</v>
      </c>
      <c r="D223" s="86" t="s">
        <v>100</v>
      </c>
      <c r="E223" s="86" t="s">
        <v>123</v>
      </c>
      <c r="F223" s="86" t="s">
        <v>966</v>
      </c>
      <c r="G223" s="86" t="s">
        <v>803</v>
      </c>
      <c r="H223" s="86" t="s">
        <v>220</v>
      </c>
      <c r="I223" s="86" t="s">
        <v>686</v>
      </c>
      <c r="J223" s="86" t="s">
        <v>251</v>
      </c>
      <c r="K223" s="87">
        <v>2.84</v>
      </c>
      <c r="L223" s="86" t="s">
        <v>102</v>
      </c>
      <c r="M223" s="88">
        <v>7.1999999999999995E-2</v>
      </c>
      <c r="N223" s="88">
        <v>7.5499999999999998E-2</v>
      </c>
      <c r="O223" s="87">
        <v>660875</v>
      </c>
      <c r="P223" s="87">
        <f>R223*1000/O223*100</f>
        <v>100.84718815405557</v>
      </c>
      <c r="Q223" s="87">
        <v>0</v>
      </c>
      <c r="R223" s="87">
        <f>668.3428875-1.86903278688525</f>
        <v>666.47385471311475</v>
      </c>
      <c r="S223" s="88">
        <v>6.9999999999999999E-4</v>
      </c>
      <c r="T223" s="88">
        <f t="shared" si="6"/>
        <v>9.6917275004324629E-4</v>
      </c>
      <c r="U223" s="88">
        <f>R223/'סכום נכסי הקרן'!$C$42</f>
        <v>2.4790910422879783E-4</v>
      </c>
    </row>
    <row r="224" spans="2:21" s="83" customFormat="1">
      <c r="B224" s="86" t="s">
        <v>1027</v>
      </c>
      <c r="C224" s="86">
        <v>11811220</v>
      </c>
      <c r="D224" s="86" t="s">
        <v>100</v>
      </c>
      <c r="E224" s="86" t="s">
        <v>123</v>
      </c>
      <c r="F224" s="86" t="s">
        <v>966</v>
      </c>
      <c r="G224" s="86" t="s">
        <v>803</v>
      </c>
      <c r="H224" s="86" t="s">
        <v>220</v>
      </c>
      <c r="I224" s="86" t="s">
        <v>686</v>
      </c>
      <c r="J224" s="86" t="s">
        <v>251</v>
      </c>
      <c r="K224" s="87">
        <v>3.1</v>
      </c>
      <c r="L224" s="86" t="s">
        <v>102</v>
      </c>
      <c r="M224" s="88">
        <v>6.2E-2</v>
      </c>
      <c r="N224" s="88">
        <v>7.6899999999999996E-2</v>
      </c>
      <c r="O224" s="87">
        <v>1464125</v>
      </c>
      <c r="P224" s="87">
        <f>R224*1000/O224*100</f>
        <v>97.886877520143642</v>
      </c>
      <c r="Q224" s="87">
        <v>0</v>
      </c>
      <c r="R224" s="87">
        <f>1441.577475-8.39122950819676</f>
        <v>1433.1862454918032</v>
      </c>
      <c r="S224" s="88">
        <v>2.5000000000000001E-3</v>
      </c>
      <c r="T224" s="88">
        <f t="shared" si="6"/>
        <v>2.084110344381546E-3</v>
      </c>
      <c r="U224" s="88">
        <f>R224/'סכום נכסי הקרן'!$C$42</f>
        <v>5.3310406072245187E-4</v>
      </c>
    </row>
    <row r="225" spans="2:21" s="83" customFormat="1">
      <c r="B225" s="86" t="s">
        <v>1028</v>
      </c>
      <c r="C225" s="86" t="s">
        <v>1029</v>
      </c>
      <c r="D225" s="86" t="s">
        <v>100</v>
      </c>
      <c r="E225" s="86" t="s">
        <v>123</v>
      </c>
      <c r="F225" s="86" t="s">
        <v>700</v>
      </c>
      <c r="G225" s="86" t="s">
        <v>643</v>
      </c>
      <c r="H225" s="86" t="s">
        <v>220</v>
      </c>
      <c r="I225" s="86" t="s">
        <v>686</v>
      </c>
      <c r="J225" s="86" t="s">
        <v>1030</v>
      </c>
      <c r="K225" s="87">
        <v>2.63</v>
      </c>
      <c r="L225" s="86" t="s">
        <v>102</v>
      </c>
      <c r="M225" s="88">
        <v>3.9E-2</v>
      </c>
      <c r="N225" s="88">
        <v>0.1196</v>
      </c>
      <c r="O225" s="87">
        <v>1286818</v>
      </c>
      <c r="P225" s="87">
        <v>82.9</v>
      </c>
      <c r="Q225" s="87">
        <v>0</v>
      </c>
      <c r="R225" s="87">
        <v>1066.7721220000001</v>
      </c>
      <c r="S225" s="88">
        <v>7.6E-3</v>
      </c>
      <c r="T225" s="88">
        <f t="shared" si="6"/>
        <v>1.5512783642401822E-3</v>
      </c>
      <c r="U225" s="88">
        <f>R225/'סכום נכסי הקרן'!$C$42</f>
        <v>3.9680854591829767E-4</v>
      </c>
    </row>
    <row r="226" spans="2:21" s="83" customFormat="1">
      <c r="B226" s="86" t="s">
        <v>1031</v>
      </c>
      <c r="C226" s="86" t="s">
        <v>1032</v>
      </c>
      <c r="D226" s="86" t="s">
        <v>100</v>
      </c>
      <c r="E226" s="86" t="s">
        <v>123</v>
      </c>
      <c r="F226" s="86" t="s">
        <v>700</v>
      </c>
      <c r="G226" s="86" t="s">
        <v>643</v>
      </c>
      <c r="H226" s="86" t="s">
        <v>220</v>
      </c>
      <c r="I226" s="86" t="s">
        <v>686</v>
      </c>
      <c r="J226" s="86" t="s">
        <v>1033</v>
      </c>
      <c r="K226" s="87">
        <v>2.09</v>
      </c>
      <c r="L226" s="86" t="s">
        <v>102</v>
      </c>
      <c r="M226" s="88">
        <v>4.9000000000000002E-2</v>
      </c>
      <c r="N226" s="88">
        <v>0.16320000000000001</v>
      </c>
      <c r="O226" s="87">
        <v>763863</v>
      </c>
      <c r="P226" s="87">
        <v>81.31</v>
      </c>
      <c r="Q226" s="87">
        <v>0</v>
      </c>
      <c r="R226" s="87">
        <v>621.09700529999998</v>
      </c>
      <c r="S226" s="88">
        <v>6.1000000000000004E-3</v>
      </c>
      <c r="T226" s="88">
        <f t="shared" si="6"/>
        <v>9.0318665678091247E-4</v>
      </c>
      <c r="U226" s="88">
        <f>R226/'סכום נכסי הקרן'!$C$42</f>
        <v>2.3103022141714931E-4</v>
      </c>
    </row>
    <row r="227" spans="2:21" s="83" customFormat="1">
      <c r="B227" s="86" t="s">
        <v>1034</v>
      </c>
      <c r="C227" s="86" t="s">
        <v>1035</v>
      </c>
      <c r="D227" s="86" t="s">
        <v>100</v>
      </c>
      <c r="E227" s="86" t="s">
        <v>123</v>
      </c>
      <c r="F227" s="86" t="s">
        <v>1036</v>
      </c>
      <c r="G227" s="86" t="s">
        <v>643</v>
      </c>
      <c r="H227" s="86" t="s">
        <v>220</v>
      </c>
      <c r="I227" s="86" t="s">
        <v>686</v>
      </c>
      <c r="J227" s="86" t="s">
        <v>526</v>
      </c>
      <c r="K227" s="87">
        <v>3.04</v>
      </c>
      <c r="L227" s="86" t="s">
        <v>102</v>
      </c>
      <c r="M227" s="88">
        <v>3.95E-2</v>
      </c>
      <c r="N227" s="88">
        <v>9.2700000000000005E-2</v>
      </c>
      <c r="O227" s="87">
        <v>227613</v>
      </c>
      <c r="P227" s="87">
        <v>86.74</v>
      </c>
      <c r="Q227" s="87">
        <v>0</v>
      </c>
      <c r="R227" s="87">
        <v>197.4315162</v>
      </c>
      <c r="S227" s="88">
        <v>2.9999999999999997E-4</v>
      </c>
      <c r="T227" s="88">
        <f t="shared" si="6"/>
        <v>2.871009029800978E-4</v>
      </c>
      <c r="U227" s="88">
        <f>R227/'סכום נכסי הקרן'!$C$42</f>
        <v>7.3438845322362886E-5</v>
      </c>
    </row>
    <row r="228" spans="2:21" s="83" customFormat="1">
      <c r="B228" s="86" t="s">
        <v>1037</v>
      </c>
      <c r="C228" s="86" t="s">
        <v>1038</v>
      </c>
      <c r="D228" s="86" t="s">
        <v>100</v>
      </c>
      <c r="E228" s="86" t="s">
        <v>123</v>
      </c>
      <c r="F228" s="86" t="s">
        <v>1039</v>
      </c>
      <c r="G228" s="86" t="s">
        <v>643</v>
      </c>
      <c r="H228" s="86" t="s">
        <v>220</v>
      </c>
      <c r="I228" s="86" t="s">
        <v>686</v>
      </c>
      <c r="J228" s="86" t="s">
        <v>1040</v>
      </c>
      <c r="K228" s="87">
        <v>2.5299999999999998</v>
      </c>
      <c r="L228" s="86" t="s">
        <v>102</v>
      </c>
      <c r="M228" s="88">
        <v>7.0000000000000007E-2</v>
      </c>
      <c r="N228" s="88">
        <v>0.12230000000000001</v>
      </c>
      <c r="O228" s="87">
        <v>1771000</v>
      </c>
      <c r="P228" s="87">
        <v>88.75</v>
      </c>
      <c r="Q228" s="87">
        <v>0</v>
      </c>
      <c r="R228" s="87">
        <v>1571.7625</v>
      </c>
      <c r="S228" s="88">
        <v>2.1700000000000001E-2</v>
      </c>
      <c r="T228" s="88">
        <f t="shared" si="6"/>
        <v>2.2856251205766506E-3</v>
      </c>
      <c r="U228" s="88">
        <f>R228/'סכום נכסי הקרן'!$C$42</f>
        <v>5.8465044154379234E-4</v>
      </c>
    </row>
    <row r="229" spans="2:21" s="83" customFormat="1">
      <c r="B229" s="86" t="s">
        <v>1041</v>
      </c>
      <c r="C229" s="86" t="s">
        <v>1042</v>
      </c>
      <c r="D229" s="86" t="s">
        <v>100</v>
      </c>
      <c r="E229" s="86" t="s">
        <v>123</v>
      </c>
      <c r="F229" s="86" t="s">
        <v>1043</v>
      </c>
      <c r="G229" s="86" t="s">
        <v>643</v>
      </c>
      <c r="H229" s="86" t="s">
        <v>220</v>
      </c>
      <c r="I229" s="86" t="s">
        <v>686</v>
      </c>
      <c r="J229" s="86" t="s">
        <v>373</v>
      </c>
      <c r="K229" s="87">
        <v>0.31</v>
      </c>
      <c r="L229" s="86" t="s">
        <v>102</v>
      </c>
      <c r="M229" s="88">
        <v>4.6800000000000001E-2</v>
      </c>
      <c r="N229" s="88">
        <v>7.9799999999999996E-2</v>
      </c>
      <c r="O229" s="87">
        <v>1110000</v>
      </c>
      <c r="P229" s="87">
        <v>100.6</v>
      </c>
      <c r="Q229" s="87">
        <v>0</v>
      </c>
      <c r="R229" s="87">
        <v>1116.6600000000001</v>
      </c>
      <c r="S229" s="88">
        <v>1.11E-2</v>
      </c>
      <c r="T229" s="88">
        <f t="shared" si="6"/>
        <v>1.6238243036992693E-3</v>
      </c>
      <c r="U229" s="88">
        <f>R229/'סכום נכסי הקרן'!$C$42</f>
        <v>4.1536540161397873E-4</v>
      </c>
    </row>
    <row r="230" spans="2:21" s="83" customFormat="1">
      <c r="B230" s="86" t="s">
        <v>1044</v>
      </c>
      <c r="C230" s="86" t="s">
        <v>1045</v>
      </c>
      <c r="D230" s="86" t="s">
        <v>100</v>
      </c>
      <c r="E230" s="86" t="s">
        <v>123</v>
      </c>
      <c r="F230" s="86" t="s">
        <v>1043</v>
      </c>
      <c r="G230" s="86" t="s">
        <v>643</v>
      </c>
      <c r="H230" s="86" t="s">
        <v>220</v>
      </c>
      <c r="I230" s="86" t="s">
        <v>686</v>
      </c>
      <c r="J230" s="86" t="s">
        <v>608</v>
      </c>
      <c r="K230" s="87">
        <v>2.0499999999999998</v>
      </c>
      <c r="L230" s="86" t="s">
        <v>102</v>
      </c>
      <c r="M230" s="88">
        <v>4.53E-2</v>
      </c>
      <c r="N230" s="88">
        <v>9.3200000000000005E-2</v>
      </c>
      <c r="O230" s="87">
        <v>309865.3</v>
      </c>
      <c r="P230" s="87">
        <v>91.89</v>
      </c>
      <c r="Q230" s="87">
        <v>0</v>
      </c>
      <c r="R230" s="87">
        <v>284.73522416999998</v>
      </c>
      <c r="S230" s="88">
        <v>1.6000000000000001E-3</v>
      </c>
      <c r="T230" s="88">
        <f t="shared" si="6"/>
        <v>4.1405618283676818E-4</v>
      </c>
      <c r="U230" s="88">
        <f>R230/'סכום נכסי הקרן'!$C$42</f>
        <v>1.0591331357890342E-4</v>
      </c>
    </row>
    <row r="231" spans="2:21" s="83" customFormat="1">
      <c r="B231" s="86" t="s">
        <v>1046</v>
      </c>
      <c r="C231" s="86" t="s">
        <v>1047</v>
      </c>
      <c r="D231" s="86" t="s">
        <v>100</v>
      </c>
      <c r="E231" s="86" t="s">
        <v>123</v>
      </c>
      <c r="F231" s="86" t="s">
        <v>1043</v>
      </c>
      <c r="G231" s="86" t="s">
        <v>643</v>
      </c>
      <c r="H231" s="86" t="s">
        <v>220</v>
      </c>
      <c r="I231" s="86" t="s">
        <v>686</v>
      </c>
      <c r="J231" s="86" t="s">
        <v>1048</v>
      </c>
      <c r="K231" s="87">
        <v>3.02</v>
      </c>
      <c r="L231" s="86" t="s">
        <v>102</v>
      </c>
      <c r="M231" s="88">
        <v>4.4999999999999998E-2</v>
      </c>
      <c r="N231" s="88">
        <v>9.64E-2</v>
      </c>
      <c r="O231" s="87">
        <v>1273200</v>
      </c>
      <c r="P231" s="87">
        <v>87.7</v>
      </c>
      <c r="Q231" s="87">
        <v>0</v>
      </c>
      <c r="R231" s="87">
        <v>1116.5963999999999</v>
      </c>
      <c r="S231" s="88">
        <v>1.2E-2</v>
      </c>
      <c r="T231" s="88">
        <f t="shared" si="6"/>
        <v>1.6237318178703548E-3</v>
      </c>
      <c r="U231" s="88">
        <f>R231/'סכום נכסי הקרן'!$C$42</f>
        <v>4.1534174424329943E-4</v>
      </c>
    </row>
    <row r="232" spans="2:21" s="83" customFormat="1">
      <c r="B232" s="86" t="s">
        <v>1049</v>
      </c>
      <c r="C232" s="86" t="s">
        <v>1050</v>
      </c>
      <c r="D232" s="86" t="s">
        <v>100</v>
      </c>
      <c r="E232" s="86" t="s">
        <v>123</v>
      </c>
      <c r="F232" s="86" t="s">
        <v>1051</v>
      </c>
      <c r="G232" s="86" t="s">
        <v>950</v>
      </c>
      <c r="H232" s="86" t="s">
        <v>220</v>
      </c>
      <c r="I232" s="86" t="s">
        <v>686</v>
      </c>
      <c r="J232" s="86" t="s">
        <v>727</v>
      </c>
      <c r="K232" s="87">
        <v>3.31</v>
      </c>
      <c r="L232" s="86" t="s">
        <v>102</v>
      </c>
      <c r="M232" s="88">
        <v>5.2999999999999999E-2</v>
      </c>
      <c r="N232" s="88">
        <v>9.7699999999999995E-2</v>
      </c>
      <c r="O232" s="87">
        <v>444626</v>
      </c>
      <c r="P232" s="87">
        <v>88.3</v>
      </c>
      <c r="Q232" s="87">
        <v>0</v>
      </c>
      <c r="R232" s="87">
        <v>392.604758</v>
      </c>
      <c r="S232" s="88">
        <v>2.2000000000000001E-3</v>
      </c>
      <c r="T232" s="88">
        <f t="shared" si="6"/>
        <v>5.7091786917089367E-4</v>
      </c>
      <c r="U232" s="88">
        <f>R232/'סכום נכסי הקרן'!$C$42</f>
        <v>1.4603767752245886E-4</v>
      </c>
    </row>
    <row r="233" spans="2:21" s="83" customFormat="1">
      <c r="B233" s="86" t="s">
        <v>1052</v>
      </c>
      <c r="C233" s="86" t="s">
        <v>1053</v>
      </c>
      <c r="D233" s="86" t="s">
        <v>100</v>
      </c>
      <c r="E233" s="86" t="s">
        <v>123</v>
      </c>
      <c r="F233" s="86" t="s">
        <v>1054</v>
      </c>
      <c r="G233" s="86" t="s">
        <v>457</v>
      </c>
      <c r="H233" s="86" t="s">
        <v>220</v>
      </c>
      <c r="I233" s="86" t="s">
        <v>686</v>
      </c>
      <c r="J233" s="86" t="s">
        <v>1055</v>
      </c>
      <c r="K233" s="87">
        <v>4.08</v>
      </c>
      <c r="L233" s="86" t="s">
        <v>102</v>
      </c>
      <c r="M233" s="88">
        <v>7.4999999999999997E-2</v>
      </c>
      <c r="N233" s="88">
        <v>8.77E-2</v>
      </c>
      <c r="O233" s="87">
        <v>1825473.71</v>
      </c>
      <c r="P233" s="87">
        <v>99.16</v>
      </c>
      <c r="Q233" s="87">
        <v>966.07455000000004</v>
      </c>
      <c r="R233" s="87">
        <v>2776.2142808359999</v>
      </c>
      <c r="S233" s="88">
        <v>5.7000000000000002E-3</v>
      </c>
      <c r="T233" s="88">
        <f t="shared" si="6"/>
        <v>4.0371144497864031E-3</v>
      </c>
      <c r="U233" s="88">
        <f>R233/'סכום נכסי הקרן'!$C$42</f>
        <v>1.0326718604820699E-3</v>
      </c>
    </row>
    <row r="234" spans="2:21" s="83" customFormat="1">
      <c r="B234" s="86" t="s">
        <v>1056</v>
      </c>
      <c r="C234" s="86" t="s">
        <v>1057</v>
      </c>
      <c r="D234" s="86" t="s">
        <v>100</v>
      </c>
      <c r="E234" s="86" t="s">
        <v>123</v>
      </c>
      <c r="F234" s="86" t="s">
        <v>1058</v>
      </c>
      <c r="G234" s="86" t="s">
        <v>1059</v>
      </c>
      <c r="H234" s="86" t="s">
        <v>220</v>
      </c>
      <c r="I234" s="86" t="s">
        <v>686</v>
      </c>
      <c r="J234" s="86" t="s">
        <v>1060</v>
      </c>
      <c r="K234" s="87">
        <v>2.68</v>
      </c>
      <c r="L234" s="86" t="s">
        <v>102</v>
      </c>
      <c r="M234" s="88">
        <v>1.9900000000000001E-2</v>
      </c>
      <c r="N234" s="88">
        <v>6.5199999999999994E-2</v>
      </c>
      <c r="O234" s="87">
        <v>444453</v>
      </c>
      <c r="P234" s="87">
        <v>89.45</v>
      </c>
      <c r="Q234" s="87">
        <v>0</v>
      </c>
      <c r="R234" s="87">
        <v>397.56320849999997</v>
      </c>
      <c r="S234" s="88">
        <v>3.0000000000000001E-3</v>
      </c>
      <c r="T234" s="88">
        <f t="shared" si="6"/>
        <v>5.7812834723099224E-4</v>
      </c>
      <c r="U234" s="88">
        <f>R234/'סכום נכסי הקרן'!$C$42</f>
        <v>1.4788207848901586E-4</v>
      </c>
    </row>
    <row r="235" spans="2:21" s="83" customFormat="1">
      <c r="B235" s="86" t="s">
        <v>1061</v>
      </c>
      <c r="C235" s="86" t="s">
        <v>1062</v>
      </c>
      <c r="D235" s="86" t="s">
        <v>100</v>
      </c>
      <c r="E235" s="86" t="s">
        <v>123</v>
      </c>
      <c r="F235" s="86" t="s">
        <v>1063</v>
      </c>
      <c r="G235" s="86" t="s">
        <v>643</v>
      </c>
      <c r="H235" s="86" t="s">
        <v>220</v>
      </c>
      <c r="I235" s="86" t="s">
        <v>686</v>
      </c>
      <c r="J235" s="86" t="s">
        <v>1064</v>
      </c>
      <c r="K235" s="87">
        <v>1.22</v>
      </c>
      <c r="L235" s="86" t="s">
        <v>102</v>
      </c>
      <c r="M235" s="88">
        <v>3.56E-2</v>
      </c>
      <c r="N235" s="88">
        <v>8.7800000000000003E-2</v>
      </c>
      <c r="O235" s="87">
        <v>196056.5</v>
      </c>
      <c r="P235" s="87">
        <v>94.82</v>
      </c>
      <c r="Q235" s="87">
        <v>0</v>
      </c>
      <c r="R235" s="87">
        <v>185.9007733</v>
      </c>
      <c r="S235" s="88">
        <v>2.2000000000000001E-3</v>
      </c>
      <c r="T235" s="88">
        <f t="shared" si="6"/>
        <v>2.7033313073005947E-4</v>
      </c>
      <c r="U235" s="88">
        <f>R235/'סכום נכסי הקרן'!$C$42</f>
        <v>6.91497406212309E-5</v>
      </c>
    </row>
    <row r="236" spans="2:21" s="83" customFormat="1">
      <c r="B236" s="86" t="s">
        <v>1065</v>
      </c>
      <c r="C236" s="86" t="s">
        <v>1066</v>
      </c>
      <c r="D236" s="86" t="s">
        <v>100</v>
      </c>
      <c r="E236" s="86" t="s">
        <v>123</v>
      </c>
      <c r="F236" s="86" t="s">
        <v>1063</v>
      </c>
      <c r="G236" s="86" t="s">
        <v>643</v>
      </c>
      <c r="H236" s="86" t="s">
        <v>220</v>
      </c>
      <c r="I236" s="86" t="s">
        <v>686</v>
      </c>
      <c r="J236" s="86" t="s">
        <v>242</v>
      </c>
      <c r="K236" s="87">
        <v>2.09</v>
      </c>
      <c r="L236" s="86" t="s">
        <v>102</v>
      </c>
      <c r="M236" s="88">
        <v>4.48E-2</v>
      </c>
      <c r="N236" s="88">
        <v>7.5200000000000003E-2</v>
      </c>
      <c r="O236" s="87">
        <v>1013999</v>
      </c>
      <c r="P236" s="87">
        <v>95.06</v>
      </c>
      <c r="Q236" s="87">
        <v>0</v>
      </c>
      <c r="R236" s="87">
        <v>963.90744940000002</v>
      </c>
      <c r="S236" s="88">
        <v>6.7999999999999996E-3</v>
      </c>
      <c r="T236" s="88">
        <f t="shared" si="6"/>
        <v>1.4016946455075795E-3</v>
      </c>
      <c r="U236" s="88">
        <f>R236/'סכום נכסי הקרן'!$C$42</f>
        <v>3.5854584639795177E-4</v>
      </c>
    </row>
    <row r="237" spans="2:21" s="83" customFormat="1">
      <c r="B237" s="82" t="s">
        <v>358</v>
      </c>
      <c r="K237" s="84">
        <v>1.56</v>
      </c>
      <c r="N237" s="85">
        <v>7.3899999999999993E-2</v>
      </c>
      <c r="O237" s="84">
        <v>48777419.810000002</v>
      </c>
      <c r="Q237" s="84">
        <v>0</v>
      </c>
      <c r="R237" s="84">
        <v>47421.995743810003</v>
      </c>
      <c r="T237" s="85">
        <f t="shared" si="6"/>
        <v>6.8960103539772166E-2</v>
      </c>
      <c r="U237" s="85">
        <f>R237/'סכום נכסי הקרן'!$C$42</f>
        <v>1.7639618422316577E-2</v>
      </c>
    </row>
    <row r="238" spans="2:21" s="83" customFormat="1">
      <c r="B238" s="86" t="s">
        <v>1067</v>
      </c>
      <c r="C238" s="86" t="s">
        <v>1068</v>
      </c>
      <c r="D238" s="86" t="s">
        <v>100</v>
      </c>
      <c r="E238" s="86" t="s">
        <v>123</v>
      </c>
      <c r="F238" s="86" t="s">
        <v>363</v>
      </c>
      <c r="G238" s="86" t="s">
        <v>364</v>
      </c>
      <c r="H238" s="86" t="s">
        <v>206</v>
      </c>
      <c r="I238" s="86" t="s">
        <v>207</v>
      </c>
      <c r="J238" s="86" t="s">
        <v>1069</v>
      </c>
      <c r="K238" s="87">
        <v>0.39</v>
      </c>
      <c r="L238" s="86" t="s">
        <v>102</v>
      </c>
      <c r="M238" s="88">
        <v>2.9000000000000001E-2</v>
      </c>
      <c r="N238" s="88">
        <v>7.7600000000000002E-2</v>
      </c>
      <c r="O238" s="87">
        <v>13823136</v>
      </c>
      <c r="P238" s="87">
        <v>99.71</v>
      </c>
      <c r="Q238" s="87">
        <v>0</v>
      </c>
      <c r="R238" s="87">
        <v>13783.048905600001</v>
      </c>
      <c r="S238" s="88">
        <v>1.01E-2</v>
      </c>
      <c r="T238" s="88">
        <f t="shared" si="6"/>
        <v>2.0043029921362719E-2</v>
      </c>
      <c r="U238" s="88">
        <f>R238/'סכום נכסי הקרן'!$C$42</f>
        <v>5.1268977523504502E-3</v>
      </c>
    </row>
    <row r="239" spans="2:21" s="83" customFormat="1">
      <c r="B239" s="86" t="s">
        <v>1070</v>
      </c>
      <c r="C239" s="86" t="s">
        <v>1071</v>
      </c>
      <c r="D239" s="86" t="s">
        <v>100</v>
      </c>
      <c r="E239" s="86" t="s">
        <v>123</v>
      </c>
      <c r="F239" s="86" t="s">
        <v>363</v>
      </c>
      <c r="G239" s="86" t="s">
        <v>364</v>
      </c>
      <c r="H239" s="86" t="s">
        <v>206</v>
      </c>
      <c r="I239" s="86" t="s">
        <v>207</v>
      </c>
      <c r="J239" s="86" t="s">
        <v>1072</v>
      </c>
      <c r="K239" s="87">
        <v>2.9</v>
      </c>
      <c r="L239" s="86" t="s">
        <v>102</v>
      </c>
      <c r="M239" s="88">
        <v>3.15E-2</v>
      </c>
      <c r="N239" s="88">
        <v>3.4099999999999998E-2</v>
      </c>
      <c r="O239" s="87">
        <v>4425000</v>
      </c>
      <c r="P239" s="87">
        <v>104.5</v>
      </c>
      <c r="Q239" s="87">
        <v>0</v>
      </c>
      <c r="R239" s="87">
        <v>4624.125</v>
      </c>
      <c r="S239" s="88">
        <v>1.5599999999999999E-2</v>
      </c>
      <c r="T239" s="88">
        <f t="shared" si="6"/>
        <v>6.724308704837088E-3</v>
      </c>
      <c r="U239" s="88">
        <f>R239/'סכום נכסי הקרן'!$C$42</f>
        <v>1.7200414967297468E-3</v>
      </c>
    </row>
    <row r="240" spans="2:21" s="83" customFormat="1">
      <c r="B240" s="86" t="s">
        <v>1073</v>
      </c>
      <c r="C240" s="86" t="s">
        <v>1074</v>
      </c>
      <c r="D240" s="86" t="s">
        <v>100</v>
      </c>
      <c r="E240" s="86" t="s">
        <v>123</v>
      </c>
      <c r="F240" s="86" t="s">
        <v>789</v>
      </c>
      <c r="G240" s="86" t="s">
        <v>785</v>
      </c>
      <c r="H240" s="86" t="s">
        <v>492</v>
      </c>
      <c r="I240" s="86" t="s">
        <v>207</v>
      </c>
      <c r="J240" s="86" t="s">
        <v>1075</v>
      </c>
      <c r="K240" s="87">
        <v>5.13</v>
      </c>
      <c r="L240" s="86" t="s">
        <v>102</v>
      </c>
      <c r="M240" s="88">
        <v>2.6700000000000002E-2</v>
      </c>
      <c r="N240" s="88">
        <v>6.4399999999999999E-2</v>
      </c>
      <c r="O240" s="87">
        <v>2705608.6</v>
      </c>
      <c r="P240" s="87">
        <v>91.66</v>
      </c>
      <c r="Q240" s="87">
        <v>0</v>
      </c>
      <c r="R240" s="87">
        <v>2479.9608427600001</v>
      </c>
      <c r="S240" s="88">
        <v>1.46E-2</v>
      </c>
      <c r="T240" s="88">
        <f t="shared" si="6"/>
        <v>3.6063087141083318E-3</v>
      </c>
      <c r="U240" s="88">
        <f>R240/'סכום נכסי הקרן'!$C$42</f>
        <v>9.2247410262743222E-4</v>
      </c>
    </row>
    <row r="241" spans="2:21" s="83" customFormat="1">
      <c r="B241" s="86" t="s">
        <v>1076</v>
      </c>
      <c r="C241" s="86" t="s">
        <v>1077</v>
      </c>
      <c r="D241" s="86" t="s">
        <v>100</v>
      </c>
      <c r="E241" s="86" t="s">
        <v>123</v>
      </c>
      <c r="F241" s="86" t="s">
        <v>1078</v>
      </c>
      <c r="G241" s="86" t="s">
        <v>803</v>
      </c>
      <c r="H241" s="86" t="s">
        <v>492</v>
      </c>
      <c r="I241" s="86" t="s">
        <v>207</v>
      </c>
      <c r="J241" s="86" t="s">
        <v>287</v>
      </c>
      <c r="K241" s="87">
        <v>1.2</v>
      </c>
      <c r="L241" s="86" t="s">
        <v>102</v>
      </c>
      <c r="M241" s="88">
        <v>3.49E-2</v>
      </c>
      <c r="N241" s="88">
        <v>7.5600000000000001E-2</v>
      </c>
      <c r="O241" s="87">
        <v>5044091.08</v>
      </c>
      <c r="P241" s="87">
        <v>97.15</v>
      </c>
      <c r="Q241" s="87">
        <v>0</v>
      </c>
      <c r="R241" s="87">
        <v>4900.3344842200004</v>
      </c>
      <c r="S241" s="88">
        <v>5.0000000000000001E-3</v>
      </c>
      <c r="T241" s="88">
        <f t="shared" si="6"/>
        <v>7.1259669297118727E-3</v>
      </c>
      <c r="U241" s="88">
        <f>R241/'סכום נכסי הקרן'!$C$42</f>
        <v>1.8227834802723027E-3</v>
      </c>
    </row>
    <row r="242" spans="2:21" s="83" customFormat="1">
      <c r="B242" s="86" t="s">
        <v>1079</v>
      </c>
      <c r="C242" s="86" t="s">
        <v>1080</v>
      </c>
      <c r="D242" s="86" t="s">
        <v>100</v>
      </c>
      <c r="E242" s="86" t="s">
        <v>123</v>
      </c>
      <c r="F242" s="86" t="s">
        <v>1081</v>
      </c>
      <c r="G242" s="86" t="s">
        <v>803</v>
      </c>
      <c r="H242" s="86" t="s">
        <v>576</v>
      </c>
      <c r="I242" s="86" t="s">
        <v>150</v>
      </c>
      <c r="J242" s="86" t="s">
        <v>1082</v>
      </c>
      <c r="K242" s="87">
        <v>3.49</v>
      </c>
      <c r="L242" s="86" t="s">
        <v>102</v>
      </c>
      <c r="M242" s="88">
        <v>5.4800000000000001E-2</v>
      </c>
      <c r="N242" s="88">
        <v>6.9199999999999998E-2</v>
      </c>
      <c r="O242" s="87">
        <v>566852.94999999995</v>
      </c>
      <c r="P242" s="87">
        <v>97.11</v>
      </c>
      <c r="Q242" s="87">
        <v>0</v>
      </c>
      <c r="R242" s="87">
        <v>550.470899745</v>
      </c>
      <c r="S242" s="88">
        <v>2.7000000000000001E-3</v>
      </c>
      <c r="T242" s="88">
        <f t="shared" si="6"/>
        <v>8.004836077992718E-4</v>
      </c>
      <c r="U242" s="88">
        <f>R242/'סכום נכסי הקרן'!$C$42</f>
        <v>2.0475934156268704E-4</v>
      </c>
    </row>
    <row r="243" spans="2:21" s="83" customFormat="1">
      <c r="B243" s="86" t="s">
        <v>1083</v>
      </c>
      <c r="C243" s="86" t="s">
        <v>1084</v>
      </c>
      <c r="D243" s="86" t="s">
        <v>100</v>
      </c>
      <c r="E243" s="86" t="s">
        <v>123</v>
      </c>
      <c r="F243" s="86" t="s">
        <v>1085</v>
      </c>
      <c r="G243" s="86" t="s">
        <v>129</v>
      </c>
      <c r="H243" s="86" t="s">
        <v>555</v>
      </c>
      <c r="I243" s="86" t="s">
        <v>207</v>
      </c>
      <c r="J243" s="86" t="s">
        <v>526</v>
      </c>
      <c r="K243" s="87">
        <v>1.67</v>
      </c>
      <c r="L243" s="86" t="s">
        <v>102</v>
      </c>
      <c r="M243" s="88">
        <v>3.3700000000000001E-2</v>
      </c>
      <c r="N243" s="88">
        <v>7.3599999999999999E-2</v>
      </c>
      <c r="O243" s="87">
        <v>4344830.6500000004</v>
      </c>
      <c r="P243" s="87">
        <v>97.1</v>
      </c>
      <c r="Q243" s="87">
        <v>0</v>
      </c>
      <c r="R243" s="87">
        <v>4218.83056115</v>
      </c>
      <c r="S243" s="88">
        <v>2.07E-2</v>
      </c>
      <c r="T243" s="88">
        <f t="shared" si="6"/>
        <v>6.1349377593758131E-3</v>
      </c>
      <c r="U243" s="88">
        <f>R243/'סכום נכסי הקרן'!$C$42</f>
        <v>1.5692836229231788E-3</v>
      </c>
    </row>
    <row r="244" spans="2:21" s="83" customFormat="1">
      <c r="B244" s="86" t="s">
        <v>1086</v>
      </c>
      <c r="C244" s="86" t="s">
        <v>1087</v>
      </c>
      <c r="D244" s="86" t="s">
        <v>100</v>
      </c>
      <c r="E244" s="86" t="s">
        <v>123</v>
      </c>
      <c r="F244" s="86" t="s">
        <v>1088</v>
      </c>
      <c r="G244" s="86" t="s">
        <v>624</v>
      </c>
      <c r="H244" s="86" t="s">
        <v>576</v>
      </c>
      <c r="I244" s="86" t="s">
        <v>150</v>
      </c>
      <c r="J244" s="86" t="s">
        <v>1089</v>
      </c>
      <c r="K244" s="87">
        <v>3.75</v>
      </c>
      <c r="L244" s="86" t="s">
        <v>102</v>
      </c>
      <c r="M244" s="88">
        <v>4.2999999999999997E-2</v>
      </c>
      <c r="N244" s="88">
        <v>0.1003</v>
      </c>
      <c r="O244" s="87">
        <v>1175143.5900000001</v>
      </c>
      <c r="P244" s="87">
        <v>82.39</v>
      </c>
      <c r="Q244" s="87">
        <v>0</v>
      </c>
      <c r="R244" s="87">
        <v>968.20080380100001</v>
      </c>
      <c r="S244" s="88">
        <v>1E-3</v>
      </c>
      <c r="T244" s="88">
        <f t="shared" si="6"/>
        <v>1.4079379543220241E-3</v>
      </c>
      <c r="U244" s="88">
        <f>R244/'סכום נכסי הקרן'!$C$42</f>
        <v>3.6014285074577698E-4</v>
      </c>
    </row>
    <row r="245" spans="2:21" s="83" customFormat="1">
      <c r="B245" s="86" t="s">
        <v>1090</v>
      </c>
      <c r="C245" s="86" t="s">
        <v>1091</v>
      </c>
      <c r="D245" s="86" t="s">
        <v>100</v>
      </c>
      <c r="E245" s="86" t="s">
        <v>123</v>
      </c>
      <c r="F245" s="86" t="s">
        <v>1092</v>
      </c>
      <c r="G245" s="86" t="s">
        <v>457</v>
      </c>
      <c r="H245" s="86" t="s">
        <v>585</v>
      </c>
      <c r="I245" s="86" t="s">
        <v>207</v>
      </c>
      <c r="J245" s="86" t="s">
        <v>1093</v>
      </c>
      <c r="K245" s="87">
        <v>1.64</v>
      </c>
      <c r="L245" s="86" t="s">
        <v>102</v>
      </c>
      <c r="M245" s="88">
        <v>4.7E-2</v>
      </c>
      <c r="N245" s="88">
        <v>7.9299999999999995E-2</v>
      </c>
      <c r="O245" s="87">
        <v>871586.42</v>
      </c>
      <c r="P245" s="87">
        <v>94.32</v>
      </c>
      <c r="Q245" s="87">
        <v>0</v>
      </c>
      <c r="R245" s="87">
        <v>822.08031134400005</v>
      </c>
      <c r="S245" s="88">
        <v>1.6999999999999999E-3</v>
      </c>
      <c r="T245" s="88">
        <f t="shared" si="6"/>
        <v>1.1954525004504947E-3</v>
      </c>
      <c r="U245" s="88">
        <f>R245/'סכום נכסי הקרן'!$C$42</f>
        <v>3.0579023040168467E-4</v>
      </c>
    </row>
    <row r="246" spans="2:21" s="83" customFormat="1">
      <c r="B246" s="86" t="s">
        <v>1094</v>
      </c>
      <c r="C246" s="86" t="s">
        <v>1095</v>
      </c>
      <c r="D246" s="86" t="s">
        <v>100</v>
      </c>
      <c r="E246" s="86" t="s">
        <v>123</v>
      </c>
      <c r="F246" s="86" t="s">
        <v>1092</v>
      </c>
      <c r="G246" s="86" t="s">
        <v>457</v>
      </c>
      <c r="H246" s="86" t="s">
        <v>585</v>
      </c>
      <c r="I246" s="86" t="s">
        <v>207</v>
      </c>
      <c r="J246" s="86" t="s">
        <v>672</v>
      </c>
      <c r="K246" s="87">
        <v>0.25</v>
      </c>
      <c r="L246" s="86" t="s">
        <v>102</v>
      </c>
      <c r="M246" s="88">
        <v>6.7000000000000004E-2</v>
      </c>
      <c r="N246" s="88">
        <v>9.06E-2</v>
      </c>
      <c r="O246" s="87">
        <v>2508818.2200000002</v>
      </c>
      <c r="P246" s="87">
        <v>94.27</v>
      </c>
      <c r="Q246" s="87">
        <v>0</v>
      </c>
      <c r="R246" s="87">
        <v>2365.0629359939999</v>
      </c>
      <c r="S246" s="88">
        <v>6.0000000000000001E-3</v>
      </c>
      <c r="T246" s="88">
        <f t="shared" si="6"/>
        <v>3.439226510527292E-3</v>
      </c>
      <c r="U246" s="88">
        <f>R246/'סכום נכסי הקרן'!$C$42</f>
        <v>8.7973538610811107E-4</v>
      </c>
    </row>
    <row r="247" spans="2:21" s="83" customFormat="1">
      <c r="B247" s="86" t="s">
        <v>1096</v>
      </c>
      <c r="C247" s="86" t="s">
        <v>1097</v>
      </c>
      <c r="D247" s="86" t="s">
        <v>100</v>
      </c>
      <c r="E247" s="86" t="s">
        <v>123</v>
      </c>
      <c r="F247" s="86" t="s">
        <v>1098</v>
      </c>
      <c r="G247" s="86" t="s">
        <v>612</v>
      </c>
      <c r="H247" s="86" t="s">
        <v>594</v>
      </c>
      <c r="I247" s="86" t="s">
        <v>150</v>
      </c>
      <c r="J247" s="86" t="s">
        <v>1099</v>
      </c>
      <c r="K247" s="87">
        <v>3.13</v>
      </c>
      <c r="L247" s="86" t="s">
        <v>102</v>
      </c>
      <c r="M247" s="88">
        <v>5.5100000000000003E-2</v>
      </c>
      <c r="N247" s="88">
        <v>5.3100000000000001E-2</v>
      </c>
      <c r="O247" s="87">
        <v>767000</v>
      </c>
      <c r="P247" s="87">
        <v>100</v>
      </c>
      <c r="Q247" s="87">
        <v>0</v>
      </c>
      <c r="R247" s="87">
        <v>767</v>
      </c>
      <c r="S247" s="88">
        <v>2.5999999999999999E-3</v>
      </c>
      <c r="T247" s="88">
        <f t="shared" si="6"/>
        <v>1.1153558298294373E-3</v>
      </c>
      <c r="U247" s="88">
        <f>R247/'סכום נכסי הקרן'!$C$42</f>
        <v>2.8530193885150507E-4</v>
      </c>
    </row>
    <row r="248" spans="2:21" s="83" customFormat="1">
      <c r="B248" s="86" t="s">
        <v>1100</v>
      </c>
      <c r="C248" s="86" t="s">
        <v>1101</v>
      </c>
      <c r="D248" s="86" t="s">
        <v>100</v>
      </c>
      <c r="E248" s="86" t="s">
        <v>123</v>
      </c>
      <c r="F248" s="86" t="s">
        <v>1102</v>
      </c>
      <c r="G248" s="86" t="s">
        <v>803</v>
      </c>
      <c r="H248" s="86" t="s">
        <v>594</v>
      </c>
      <c r="I248" s="86" t="s">
        <v>150</v>
      </c>
      <c r="J248" s="86" t="s">
        <v>636</v>
      </c>
      <c r="K248" s="87">
        <v>3.76</v>
      </c>
      <c r="L248" s="86" t="s">
        <v>102</v>
      </c>
      <c r="M248" s="88">
        <v>4.6899999999999997E-2</v>
      </c>
      <c r="N248" s="88">
        <v>8.5900000000000004E-2</v>
      </c>
      <c r="O248" s="87">
        <v>3903706.32</v>
      </c>
      <c r="P248" s="87">
        <v>89.8</v>
      </c>
      <c r="Q248" s="87">
        <v>0</v>
      </c>
      <c r="R248" s="87">
        <v>3505.52827536</v>
      </c>
      <c r="S248" s="88">
        <v>2.5999999999999999E-3</v>
      </c>
      <c r="T248" s="88">
        <f t="shared" si="6"/>
        <v>5.0976680554820197E-3</v>
      </c>
      <c r="U248" s="88">
        <f>R248/'סכום נכסי הקרן'!$C$42</f>
        <v>1.303955689255516E-3</v>
      </c>
    </row>
    <row r="249" spans="2:21" s="83" customFormat="1">
      <c r="B249" s="86" t="s">
        <v>1103</v>
      </c>
      <c r="C249" s="86" t="s">
        <v>1104</v>
      </c>
      <c r="D249" s="86" t="s">
        <v>100</v>
      </c>
      <c r="E249" s="86" t="s">
        <v>123</v>
      </c>
      <c r="F249" s="86" t="s">
        <v>1105</v>
      </c>
      <c r="G249" s="86" t="s">
        <v>590</v>
      </c>
      <c r="H249" s="86" t="s">
        <v>627</v>
      </c>
      <c r="I249" s="86" t="s">
        <v>207</v>
      </c>
      <c r="J249" s="86" t="s">
        <v>526</v>
      </c>
      <c r="K249" s="87">
        <v>0.7</v>
      </c>
      <c r="L249" s="86" t="s">
        <v>102</v>
      </c>
      <c r="M249" s="88">
        <v>5.2499999999999998E-2</v>
      </c>
      <c r="N249" s="88">
        <v>8.3199999999999996E-2</v>
      </c>
      <c r="O249" s="87">
        <v>3963075.34</v>
      </c>
      <c r="P249" s="87">
        <v>93.54</v>
      </c>
      <c r="Q249" s="87">
        <v>0</v>
      </c>
      <c r="R249" s="87">
        <v>3707.060673036</v>
      </c>
      <c r="S249" s="88">
        <v>6.7999999999999996E-3</v>
      </c>
      <c r="T249" s="88">
        <f t="shared" si="6"/>
        <v>5.3907323770562452E-3</v>
      </c>
      <c r="U249" s="88">
        <f>R249/'סכום נכסי הקרן'!$C$42</f>
        <v>1.3789199445336847E-3</v>
      </c>
    </row>
    <row r="250" spans="2:21" s="83" customFormat="1">
      <c r="B250" s="86" t="s">
        <v>1106</v>
      </c>
      <c r="C250" s="86" t="s">
        <v>1107</v>
      </c>
      <c r="D250" s="86" t="s">
        <v>100</v>
      </c>
      <c r="E250" s="86" t="s">
        <v>123</v>
      </c>
      <c r="F250" s="86" t="s">
        <v>1108</v>
      </c>
      <c r="G250" s="86" t="s">
        <v>612</v>
      </c>
      <c r="H250" s="86" t="s">
        <v>651</v>
      </c>
      <c r="I250" s="86" t="s">
        <v>207</v>
      </c>
      <c r="J250" s="86" t="s">
        <v>1109</v>
      </c>
      <c r="K250" s="87">
        <v>0.7</v>
      </c>
      <c r="L250" s="86" t="s">
        <v>102</v>
      </c>
      <c r="M250" s="88">
        <v>3.8300000000000001E-2</v>
      </c>
      <c r="N250" s="88">
        <v>7.8399999999999997E-2</v>
      </c>
      <c r="O250" s="87">
        <v>4532974.6399999997</v>
      </c>
      <c r="P250" s="87">
        <v>101</v>
      </c>
      <c r="Q250" s="87">
        <v>0</v>
      </c>
      <c r="R250" s="87">
        <v>4578.3043864000001</v>
      </c>
      <c r="S250" s="88">
        <v>1.6899999999999998E-2</v>
      </c>
      <c r="T250" s="88">
        <f t="shared" si="6"/>
        <v>6.6576772987026397E-3</v>
      </c>
      <c r="U250" s="88">
        <f>R250/'סכום נכסי הקרן'!$C$42</f>
        <v>1.7029975464045244E-3</v>
      </c>
    </row>
    <row r="251" spans="2:21" s="83" customFormat="1">
      <c r="B251" s="86" t="s">
        <v>1110</v>
      </c>
      <c r="C251" s="86" t="s">
        <v>1111</v>
      </c>
      <c r="D251" s="86" t="s">
        <v>100</v>
      </c>
      <c r="E251" s="86" t="s">
        <v>123</v>
      </c>
      <c r="F251" s="86" t="s">
        <v>1112</v>
      </c>
      <c r="G251" s="86" t="s">
        <v>803</v>
      </c>
      <c r="H251" s="86" t="s">
        <v>220</v>
      </c>
      <c r="I251" s="86" t="s">
        <v>686</v>
      </c>
      <c r="J251" s="86" t="s">
        <v>1113</v>
      </c>
      <c r="K251" s="87">
        <v>3.29</v>
      </c>
      <c r="L251" s="86" t="s">
        <v>102</v>
      </c>
      <c r="M251" s="88">
        <v>5.7000000000000002E-2</v>
      </c>
      <c r="N251" s="88">
        <v>8.4500000000000006E-2</v>
      </c>
      <c r="O251" s="87">
        <v>145596</v>
      </c>
      <c r="P251" s="87">
        <v>104.39</v>
      </c>
      <c r="Q251" s="87">
        <v>0</v>
      </c>
      <c r="R251" s="87">
        <v>151.9876644</v>
      </c>
      <c r="S251" s="88">
        <v>5.0000000000000001E-4</v>
      </c>
      <c r="T251" s="88">
        <f t="shared" si="6"/>
        <v>2.2101737620691008E-4</v>
      </c>
      <c r="U251" s="88">
        <f>R251/'סכום נכסי הקרן'!$C$42</f>
        <v>5.6535039549976365E-5</v>
      </c>
    </row>
    <row r="252" spans="2:21" s="83" customFormat="1">
      <c r="B252" s="82" t="s">
        <v>1114</v>
      </c>
      <c r="K252" s="84">
        <v>0</v>
      </c>
      <c r="N252" s="85">
        <v>0</v>
      </c>
      <c r="O252" s="84">
        <v>0</v>
      </c>
      <c r="Q252" s="84">
        <v>0</v>
      </c>
      <c r="R252" s="84">
        <v>0</v>
      </c>
      <c r="T252" s="85">
        <f t="shared" si="6"/>
        <v>0</v>
      </c>
      <c r="U252" s="85">
        <f>R252/'סכום נכסי הקרן'!$C$42</f>
        <v>0</v>
      </c>
    </row>
    <row r="253" spans="2:21" s="83" customFormat="1">
      <c r="B253" s="86" t="s">
        <v>220</v>
      </c>
      <c r="C253" s="86" t="s">
        <v>220</v>
      </c>
      <c r="G253" s="86" t="s">
        <v>220</v>
      </c>
      <c r="H253" s="86" t="s">
        <v>220</v>
      </c>
      <c r="K253" s="87">
        <v>0</v>
      </c>
      <c r="L253" s="86" t="s">
        <v>220</v>
      </c>
      <c r="M253" s="88">
        <v>0</v>
      </c>
      <c r="N253" s="88">
        <v>0</v>
      </c>
      <c r="O253" s="87">
        <v>0</v>
      </c>
      <c r="P253" s="87">
        <v>0</v>
      </c>
      <c r="R253" s="87">
        <v>0</v>
      </c>
      <c r="S253" s="88">
        <v>0</v>
      </c>
      <c r="T253" s="88">
        <f t="shared" si="6"/>
        <v>0</v>
      </c>
      <c r="U253" s="88">
        <f>R253/'סכום נכסי הקרן'!$C$42</f>
        <v>0</v>
      </c>
    </row>
    <row r="254" spans="2:21" s="83" customFormat="1">
      <c r="B254" s="82" t="s">
        <v>225</v>
      </c>
      <c r="K254" s="84">
        <v>4.96</v>
      </c>
      <c r="N254" s="85">
        <v>0.26939999999999997</v>
      </c>
      <c r="O254" s="84">
        <v>12215000</v>
      </c>
      <c r="Q254" s="84">
        <v>32.670562500000003</v>
      </c>
      <c r="R254" s="84">
        <v>41083.660105827701</v>
      </c>
      <c r="T254" s="85">
        <f t="shared" si="6"/>
        <v>5.9743024523814865E-2</v>
      </c>
      <c r="U254" s="85">
        <f>R254/'סכום נכסי הקרן'!$C$42</f>
        <v>1.5281939873935949E-2</v>
      </c>
    </row>
    <row r="255" spans="2:21" s="83" customFormat="1">
      <c r="B255" s="82" t="s">
        <v>359</v>
      </c>
      <c r="K255" s="84">
        <v>4.92</v>
      </c>
      <c r="N255" s="85">
        <v>6.0100000000000001E-2</v>
      </c>
      <c r="O255" s="84">
        <v>4307000</v>
      </c>
      <c r="Q255" s="84">
        <v>0</v>
      </c>
      <c r="R255" s="84">
        <v>15380.03449303494</v>
      </c>
      <c r="T255" s="85">
        <f t="shared" si="6"/>
        <v>2.2365333943656265E-2</v>
      </c>
      <c r="U255" s="85">
        <f>R255/'סכום נכסי הקרן'!$C$42</f>
        <v>5.7209304569307605E-3</v>
      </c>
    </row>
    <row r="256" spans="2:21" s="83" customFormat="1">
      <c r="B256" s="86" t="s">
        <v>1115</v>
      </c>
      <c r="C256" s="86" t="s">
        <v>1116</v>
      </c>
      <c r="D256" s="86" t="s">
        <v>100</v>
      </c>
      <c r="E256" s="86" t="s">
        <v>1117</v>
      </c>
      <c r="F256" s="86" t="s">
        <v>1118</v>
      </c>
      <c r="G256" s="86" t="s">
        <v>1119</v>
      </c>
      <c r="H256" s="86" t="s">
        <v>1120</v>
      </c>
      <c r="I256" s="86" t="s">
        <v>337</v>
      </c>
      <c r="J256" s="86" t="s">
        <v>547</v>
      </c>
      <c r="K256" s="87">
        <v>4.2699999999999996</v>
      </c>
      <c r="L256" s="86" t="s">
        <v>106</v>
      </c>
      <c r="M256" s="88">
        <v>5.3800000000000001E-2</v>
      </c>
      <c r="N256" s="88">
        <v>5.8999999999999997E-2</v>
      </c>
      <c r="O256" s="87">
        <v>710000</v>
      </c>
      <c r="P256" s="87">
        <v>99.116486112676057</v>
      </c>
      <c r="Q256" s="87">
        <v>0</v>
      </c>
      <c r="R256" s="87">
        <v>2543.973290811</v>
      </c>
      <c r="S256" s="88">
        <v>8.9999999999999998E-4</v>
      </c>
      <c r="T256" s="88">
        <f t="shared" si="6"/>
        <v>3.6993943166055113E-3</v>
      </c>
      <c r="U256" s="88">
        <f>R256/'סכום נכסי הקרן'!$C$42</f>
        <v>9.4628489211841206E-4</v>
      </c>
    </row>
    <row r="257" spans="2:21" s="83" customFormat="1">
      <c r="B257" s="86" t="s">
        <v>1121</v>
      </c>
      <c r="C257" s="86" t="s">
        <v>1122</v>
      </c>
      <c r="D257" s="86" t="s">
        <v>100</v>
      </c>
      <c r="E257" s="86" t="s">
        <v>1117</v>
      </c>
      <c r="F257" s="86" t="s">
        <v>380</v>
      </c>
      <c r="G257" s="86" t="s">
        <v>1119</v>
      </c>
      <c r="H257" s="86" t="s">
        <v>1123</v>
      </c>
      <c r="I257" s="86" t="s">
        <v>1124</v>
      </c>
      <c r="J257" s="86" t="s">
        <v>1125</v>
      </c>
      <c r="K257" s="87">
        <v>3.83</v>
      </c>
      <c r="L257" s="86" t="s">
        <v>106</v>
      </c>
      <c r="M257" s="88">
        <v>5.1299999999999998E-2</v>
      </c>
      <c r="N257" s="88">
        <v>5.8200000000000002E-2</v>
      </c>
      <c r="O257" s="87">
        <v>1345000</v>
      </c>
      <c r="P257" s="87">
        <v>98.617875003717472</v>
      </c>
      <c r="Q257" s="87">
        <v>0</v>
      </c>
      <c r="R257" s="87">
        <v>4794.9736639619996</v>
      </c>
      <c r="S257" s="88">
        <v>2.7000000000000001E-3</v>
      </c>
      <c r="T257" s="88">
        <f t="shared" si="6"/>
        <v>6.9727533637270319E-3</v>
      </c>
      <c r="U257" s="88">
        <f>R257/'סכום נכסי הקרן'!$C$42</f>
        <v>1.7835922856196396E-3</v>
      </c>
    </row>
    <row r="258" spans="2:21" s="83" customFormat="1">
      <c r="B258" s="86" t="s">
        <v>1126</v>
      </c>
      <c r="C258" s="86" t="s">
        <v>1127</v>
      </c>
      <c r="D258" s="86" t="s">
        <v>123</v>
      </c>
      <c r="E258" s="86" t="s">
        <v>1117</v>
      </c>
      <c r="F258" s="86" t="s">
        <v>1128</v>
      </c>
      <c r="G258" s="86" t="s">
        <v>1129</v>
      </c>
      <c r="H258" s="86" t="s">
        <v>1130</v>
      </c>
      <c r="I258" s="86" t="s">
        <v>1124</v>
      </c>
      <c r="J258" s="86" t="s">
        <v>941</v>
      </c>
      <c r="K258" s="87">
        <v>2.1</v>
      </c>
      <c r="L258" s="86" t="s">
        <v>106</v>
      </c>
      <c r="M258" s="88">
        <v>6.13E-2</v>
      </c>
      <c r="N258" s="88">
        <v>7.7200000000000005E-2</v>
      </c>
      <c r="O258" s="87">
        <v>180000</v>
      </c>
      <c r="P258" s="87">
        <v>98.548249999999996</v>
      </c>
      <c r="Q258" s="87">
        <v>0</v>
      </c>
      <c r="R258" s="87">
        <v>641.25346275000004</v>
      </c>
      <c r="S258" s="88">
        <v>2.9999999999999997E-4</v>
      </c>
      <c r="T258" s="88">
        <f t="shared" si="6"/>
        <v>9.3249776802676199E-4</v>
      </c>
      <c r="U258" s="88">
        <f>R258/'סכום נכסי הקרן'!$C$42</f>
        <v>2.385278438302691E-4</v>
      </c>
    </row>
    <row r="259" spans="2:21" s="83" customFormat="1">
      <c r="B259" s="86" t="s">
        <v>1131</v>
      </c>
      <c r="C259" s="86" t="s">
        <v>1132</v>
      </c>
      <c r="D259" s="86" t="s">
        <v>123</v>
      </c>
      <c r="E259" s="86" t="s">
        <v>1117</v>
      </c>
      <c r="F259" s="86" t="s">
        <v>1133</v>
      </c>
      <c r="G259" s="86" t="s">
        <v>1134</v>
      </c>
      <c r="H259" s="86" t="s">
        <v>1130</v>
      </c>
      <c r="I259" s="86" t="s">
        <v>1124</v>
      </c>
      <c r="J259" s="86" t="s">
        <v>1135</v>
      </c>
      <c r="K259" s="87">
        <v>6.16</v>
      </c>
      <c r="L259" s="86" t="s">
        <v>110</v>
      </c>
      <c r="M259" s="88">
        <v>3.7499999999999999E-2</v>
      </c>
      <c r="N259" s="88">
        <v>5.45E-2</v>
      </c>
      <c r="O259" s="87">
        <v>1420000</v>
      </c>
      <c r="P259" s="87">
        <v>91.911749999999998</v>
      </c>
      <c r="Q259" s="87">
        <v>0</v>
      </c>
      <c r="R259" s="87">
        <v>5132.0984435700002</v>
      </c>
      <c r="S259" s="88">
        <v>1.2999999999999999E-3</v>
      </c>
      <c r="T259" s="88">
        <f t="shared" si="6"/>
        <v>7.4629933745689455E-3</v>
      </c>
      <c r="U259" s="88">
        <f>R259/'סכום נכסי הקרן'!$C$42</f>
        <v>1.9089930069456486E-3</v>
      </c>
    </row>
    <row r="260" spans="2:21" s="83" customFormat="1">
      <c r="B260" s="86" t="s">
        <v>1136</v>
      </c>
      <c r="C260" s="86" t="s">
        <v>1137</v>
      </c>
      <c r="D260" s="86" t="s">
        <v>123</v>
      </c>
      <c r="E260" s="86" t="s">
        <v>1117</v>
      </c>
      <c r="F260" s="86" t="s">
        <v>1133</v>
      </c>
      <c r="G260" s="86" t="s">
        <v>1134</v>
      </c>
      <c r="H260" s="86" t="s">
        <v>1130</v>
      </c>
      <c r="I260" s="86" t="s">
        <v>1124</v>
      </c>
      <c r="J260" s="86" t="s">
        <v>1135</v>
      </c>
      <c r="K260" s="87">
        <v>5.97</v>
      </c>
      <c r="L260" s="86" t="s">
        <v>110</v>
      </c>
      <c r="M260" s="88">
        <v>4.3799999999999999E-2</v>
      </c>
      <c r="N260" s="88">
        <v>7.3400000000000007E-2</v>
      </c>
      <c r="O260" s="87">
        <v>560000</v>
      </c>
      <c r="P260" s="87">
        <v>86.129541660714281</v>
      </c>
      <c r="Q260" s="87">
        <v>0</v>
      </c>
      <c r="R260" s="87">
        <v>1896.60006882226</v>
      </c>
      <c r="S260" s="88">
        <v>4.0000000000000002E-4</v>
      </c>
      <c r="T260" s="88">
        <f t="shared" si="6"/>
        <v>2.7579973189254493E-3</v>
      </c>
      <c r="U260" s="88">
        <f>R260/'סכום נכסי הקרן'!$C$42</f>
        <v>7.0548067387338816E-4</v>
      </c>
    </row>
    <row r="261" spans="2:21" s="83" customFormat="1">
      <c r="B261" s="86" t="s">
        <v>1138</v>
      </c>
      <c r="C261" s="86" t="s">
        <v>1139</v>
      </c>
      <c r="D261" s="86" t="s">
        <v>123</v>
      </c>
      <c r="E261" s="86" t="s">
        <v>1117</v>
      </c>
      <c r="F261" s="86" t="s">
        <v>1133</v>
      </c>
      <c r="G261" s="86" t="s">
        <v>1134</v>
      </c>
      <c r="H261" s="86" t="s">
        <v>1130</v>
      </c>
      <c r="I261" s="86" t="s">
        <v>1124</v>
      </c>
      <c r="J261" s="86" t="s">
        <v>663</v>
      </c>
      <c r="K261" s="87">
        <v>5.24</v>
      </c>
      <c r="L261" s="86" t="s">
        <v>110</v>
      </c>
      <c r="M261" s="88">
        <v>7.3800000000000004E-2</v>
      </c>
      <c r="N261" s="88">
        <v>7.2499999999999995E-2</v>
      </c>
      <c r="O261" s="87">
        <v>46000</v>
      </c>
      <c r="P261" s="87">
        <v>101.67369434782609</v>
      </c>
      <c r="Q261" s="87">
        <v>0</v>
      </c>
      <c r="R261" s="87">
        <v>183.90859842067999</v>
      </c>
      <c r="S261" s="88">
        <v>1E-4</v>
      </c>
      <c r="T261" s="88">
        <f t="shared" si="6"/>
        <v>2.6743615046188565E-4</v>
      </c>
      <c r="U261" s="88">
        <f>R261/'סכום נכסי הקרן'!$C$42</f>
        <v>6.8408708866861599E-5</v>
      </c>
    </row>
    <row r="262" spans="2:21" s="83" customFormat="1">
      <c r="B262" s="86" t="s">
        <v>1140</v>
      </c>
      <c r="C262" s="86" t="s">
        <v>1141</v>
      </c>
      <c r="D262" s="86" t="s">
        <v>123</v>
      </c>
      <c r="E262" s="86" t="s">
        <v>1117</v>
      </c>
      <c r="F262" s="86" t="s">
        <v>1133</v>
      </c>
      <c r="G262" s="86" t="s">
        <v>1134</v>
      </c>
      <c r="H262" s="86" t="s">
        <v>1130</v>
      </c>
      <c r="I262" s="86" t="s">
        <v>1124</v>
      </c>
      <c r="J262" s="86" t="s">
        <v>663</v>
      </c>
      <c r="K262" s="87">
        <v>6.34</v>
      </c>
      <c r="L262" s="86" t="s">
        <v>110</v>
      </c>
      <c r="M262" s="88">
        <v>7.8799999999999995E-2</v>
      </c>
      <c r="N262" s="88">
        <v>7.5200000000000003E-2</v>
      </c>
      <c r="O262" s="87">
        <v>46000</v>
      </c>
      <c r="P262" s="87">
        <v>103.50825</v>
      </c>
      <c r="Q262" s="87">
        <v>0</v>
      </c>
      <c r="R262" s="87">
        <v>187.22696469900001</v>
      </c>
      <c r="S262" s="88">
        <v>1E-4</v>
      </c>
      <c r="T262" s="88">
        <f t="shared" si="6"/>
        <v>2.7226165134067783E-4</v>
      </c>
      <c r="U262" s="88">
        <f>R262/'סכום נכסי הקרן'!$C$42</f>
        <v>6.9643045676541065E-5</v>
      </c>
    </row>
    <row r="263" spans="2:21" s="83" customFormat="1">
      <c r="B263" s="82" t="s">
        <v>360</v>
      </c>
      <c r="K263" s="84">
        <v>4.99</v>
      </c>
      <c r="N263" s="85">
        <v>0.39460000000000001</v>
      </c>
      <c r="O263" s="84">
        <v>7908000</v>
      </c>
      <c r="Q263" s="84">
        <v>32.670562500000003</v>
      </c>
      <c r="R263" s="84">
        <v>25703.625612792759</v>
      </c>
      <c r="T263" s="85">
        <f t="shared" si="6"/>
        <v>3.73776905801586E-2</v>
      </c>
      <c r="U263" s="85">
        <f>R263/'סכום נכסי הקרן'!$C$42</f>
        <v>9.5610094170051878E-3</v>
      </c>
    </row>
    <row r="264" spans="2:21" s="83" customFormat="1">
      <c r="B264" s="86" t="s">
        <v>1142</v>
      </c>
      <c r="C264" s="86" t="s">
        <v>1143</v>
      </c>
      <c r="D264" s="86" t="s">
        <v>123</v>
      </c>
      <c r="E264" s="86" t="s">
        <v>1117</v>
      </c>
      <c r="F264" s="86" t="s">
        <v>1144</v>
      </c>
      <c r="G264" s="86" t="s">
        <v>1145</v>
      </c>
      <c r="H264" s="86" t="s">
        <v>1146</v>
      </c>
      <c r="I264" s="86" t="s">
        <v>1124</v>
      </c>
      <c r="J264" s="86" t="s">
        <v>974</v>
      </c>
      <c r="K264" s="87">
        <v>3.88</v>
      </c>
      <c r="L264" s="86" t="s">
        <v>106</v>
      </c>
      <c r="M264" s="88">
        <v>4.3799999999999999E-2</v>
      </c>
      <c r="N264" s="88">
        <v>4.4400000000000002E-2</v>
      </c>
      <c r="O264" s="87">
        <v>180000</v>
      </c>
      <c r="P264" s="87">
        <v>100.75538888888889</v>
      </c>
      <c r="Q264" s="87">
        <v>0</v>
      </c>
      <c r="R264" s="87">
        <v>655.61531549999995</v>
      </c>
      <c r="S264" s="88">
        <v>5.0000000000000001E-4</v>
      </c>
      <c r="T264" s="88">
        <f t="shared" si="6"/>
        <v>9.5338248274887973E-4</v>
      </c>
      <c r="U264" s="88">
        <f>R264/'סכום נכסי הקרן'!$C$42</f>
        <v>2.4387003996465605E-4</v>
      </c>
    </row>
    <row r="265" spans="2:21" s="83" customFormat="1">
      <c r="B265" s="86" t="s">
        <v>1147</v>
      </c>
      <c r="C265" s="86" t="s">
        <v>1148</v>
      </c>
      <c r="D265" s="86" t="s">
        <v>123</v>
      </c>
      <c r="E265" s="86" t="s">
        <v>1117</v>
      </c>
      <c r="F265" s="86" t="s">
        <v>1149</v>
      </c>
      <c r="G265" s="86" t="s">
        <v>1150</v>
      </c>
      <c r="H265" s="86" t="s">
        <v>336</v>
      </c>
      <c r="I265" s="86" t="s">
        <v>337</v>
      </c>
      <c r="J265" s="86" t="s">
        <v>772</v>
      </c>
      <c r="K265" s="87">
        <v>4.21</v>
      </c>
      <c r="L265" s="86" t="s">
        <v>106</v>
      </c>
      <c r="M265" s="88">
        <v>4.5499999999999999E-2</v>
      </c>
      <c r="N265" s="88">
        <v>4.2700000000000002E-2</v>
      </c>
      <c r="O265" s="87">
        <v>535000</v>
      </c>
      <c r="P265" s="87">
        <v>102.8676666728972</v>
      </c>
      <c r="Q265" s="87">
        <v>0</v>
      </c>
      <c r="R265" s="87">
        <v>1989.4863903705</v>
      </c>
      <c r="S265" s="88">
        <v>2.9999999999999997E-4</v>
      </c>
      <c r="T265" s="88">
        <f t="shared" si="6"/>
        <v>2.8930707221200272E-3</v>
      </c>
      <c r="U265" s="88">
        <f>R265/'סכום נכסי הקרן'!$C$42</f>
        <v>7.4003171380884736E-4</v>
      </c>
    </row>
    <row r="266" spans="2:21" s="83" customFormat="1">
      <c r="B266" s="86" t="s">
        <v>1151</v>
      </c>
      <c r="C266" s="86" t="s">
        <v>1152</v>
      </c>
      <c r="D266" s="86" t="s">
        <v>123</v>
      </c>
      <c r="E266" s="86" t="s">
        <v>1117</v>
      </c>
      <c r="F266" s="86" t="s">
        <v>1153</v>
      </c>
      <c r="G266" s="86" t="s">
        <v>1154</v>
      </c>
      <c r="H266" s="86" t="s">
        <v>1120</v>
      </c>
      <c r="I266" s="86" t="s">
        <v>337</v>
      </c>
      <c r="J266" s="86" t="s">
        <v>1155</v>
      </c>
      <c r="K266" s="87">
        <v>9.91</v>
      </c>
      <c r="L266" s="86" t="s">
        <v>106</v>
      </c>
      <c r="M266" s="88">
        <v>2.9000000000000001E-2</v>
      </c>
      <c r="N266" s="88">
        <v>4.9399999999999999E-2</v>
      </c>
      <c r="O266" s="87">
        <v>85000</v>
      </c>
      <c r="P266" s="87">
        <v>82.453833294117644</v>
      </c>
      <c r="Q266" s="87">
        <v>0</v>
      </c>
      <c r="R266" s="87">
        <v>253.36001625450001</v>
      </c>
      <c r="S266" s="88">
        <v>2.0000000000000001E-4</v>
      </c>
      <c r="T266" s="88">
        <f t="shared" si="6"/>
        <v>3.6843099240565526E-4</v>
      </c>
      <c r="U266" s="88">
        <f>R266/'סכום נכסי הקרן'!$C$42</f>
        <v>9.4242638676476787E-5</v>
      </c>
    </row>
    <row r="267" spans="2:21" s="83" customFormat="1">
      <c r="B267" s="86" t="s">
        <v>1156</v>
      </c>
      <c r="C267" s="86" t="s">
        <v>1157</v>
      </c>
      <c r="D267" s="86" t="s">
        <v>123</v>
      </c>
      <c r="E267" s="86" t="s">
        <v>1117</v>
      </c>
      <c r="F267" s="86" t="s">
        <v>1158</v>
      </c>
      <c r="G267" s="86" t="s">
        <v>1150</v>
      </c>
      <c r="H267" s="86" t="s">
        <v>1159</v>
      </c>
      <c r="I267" s="86" t="s">
        <v>1124</v>
      </c>
      <c r="J267" s="86" t="s">
        <v>1160</v>
      </c>
      <c r="K267" s="87">
        <v>6.33</v>
      </c>
      <c r="L267" s="86" t="s">
        <v>106</v>
      </c>
      <c r="M267" s="88">
        <v>2.7E-2</v>
      </c>
      <c r="N267" s="88">
        <v>4.9000000000000002E-2</v>
      </c>
      <c r="O267" s="87">
        <v>380000</v>
      </c>
      <c r="P267" s="87">
        <v>87.627499999999998</v>
      </c>
      <c r="Q267" s="87">
        <v>0</v>
      </c>
      <c r="R267" s="87">
        <v>1203.7389674999999</v>
      </c>
      <c r="S267" s="88">
        <v>4.0000000000000002E-4</v>
      </c>
      <c r="T267" s="88">
        <f t="shared" si="6"/>
        <v>1.7504527705267177E-3</v>
      </c>
      <c r="U267" s="88">
        <f>R267/'סכום נכסי הקרן'!$C$42</f>
        <v>4.4775627287986812E-4</v>
      </c>
    </row>
    <row r="268" spans="2:21" s="83" customFormat="1">
      <c r="B268" s="86" t="s">
        <v>1161</v>
      </c>
      <c r="C268" s="86" t="s">
        <v>1162</v>
      </c>
      <c r="D268" s="86" t="s">
        <v>123</v>
      </c>
      <c r="E268" s="86" t="s">
        <v>1117</v>
      </c>
      <c r="F268" s="86" t="s">
        <v>1163</v>
      </c>
      <c r="G268" s="86" t="s">
        <v>1164</v>
      </c>
      <c r="H268" s="86" t="s">
        <v>1159</v>
      </c>
      <c r="I268" s="86" t="s">
        <v>1124</v>
      </c>
      <c r="J268" s="86" t="s">
        <v>1165</v>
      </c>
      <c r="K268" s="87">
        <v>6.35</v>
      </c>
      <c r="L268" s="86" t="s">
        <v>106</v>
      </c>
      <c r="M268" s="88">
        <v>3.5999999999999997E-2</v>
      </c>
      <c r="N268" s="88">
        <v>4.5699999999999998E-2</v>
      </c>
      <c r="O268" s="87">
        <v>380000</v>
      </c>
      <c r="P268" s="87">
        <v>95.533000000000001</v>
      </c>
      <c r="Q268" s="87">
        <v>0</v>
      </c>
      <c r="R268" s="87">
        <v>1312.3368210000001</v>
      </c>
      <c r="S268" s="88">
        <v>4.0000000000000002E-4</v>
      </c>
      <c r="T268" s="88">
        <f t="shared" ref="T268:T287" si="8">R268/$R$11</f>
        <v>1.908373564540001E-3</v>
      </c>
      <c r="U268" s="88">
        <f>R268/'סכום נכסי הקרן'!$C$42</f>
        <v>4.8815155079207377E-4</v>
      </c>
    </row>
    <row r="269" spans="2:21" s="83" customFormat="1">
      <c r="B269" s="86" t="s">
        <v>1166</v>
      </c>
      <c r="C269" s="86" t="s">
        <v>1167</v>
      </c>
      <c r="D269" s="86" t="s">
        <v>123</v>
      </c>
      <c r="E269" s="86" t="s">
        <v>1117</v>
      </c>
      <c r="F269" s="86" t="s">
        <v>1168</v>
      </c>
      <c r="G269" s="86" t="s">
        <v>1169</v>
      </c>
      <c r="H269" s="86" t="s">
        <v>1159</v>
      </c>
      <c r="I269" s="86" t="s">
        <v>1124</v>
      </c>
      <c r="J269" s="86" t="s">
        <v>734</v>
      </c>
      <c r="K269" s="87">
        <v>5.83</v>
      </c>
      <c r="L269" s="86" t="s">
        <v>106</v>
      </c>
      <c r="M269" s="88">
        <v>4.02E-2</v>
      </c>
      <c r="N269" s="88">
        <v>4.8300000000000003E-2</v>
      </c>
      <c r="O269" s="87">
        <v>370000</v>
      </c>
      <c r="P269" s="87">
        <v>97.004199999999997</v>
      </c>
      <c r="Q269" s="87">
        <v>0</v>
      </c>
      <c r="R269" s="87">
        <v>1297.4796770999999</v>
      </c>
      <c r="S269" s="88">
        <v>1E-4</v>
      </c>
      <c r="T269" s="88">
        <f t="shared" si="8"/>
        <v>1.8867686074820087E-3</v>
      </c>
      <c r="U269" s="88">
        <f>R269/'סכום נכסי הקרן'!$C$42</f>
        <v>4.8262512059589924E-4</v>
      </c>
    </row>
    <row r="270" spans="2:21" s="83" customFormat="1">
      <c r="B270" s="86" t="s">
        <v>1170</v>
      </c>
      <c r="C270" s="86" t="s">
        <v>1171</v>
      </c>
      <c r="D270" s="86" t="s">
        <v>123</v>
      </c>
      <c r="E270" s="86" t="s">
        <v>1117</v>
      </c>
      <c r="F270" s="86" t="s">
        <v>1172</v>
      </c>
      <c r="G270" s="86" t="s">
        <v>1134</v>
      </c>
      <c r="H270" s="86" t="s">
        <v>1173</v>
      </c>
      <c r="I270" s="86" t="s">
        <v>1124</v>
      </c>
      <c r="J270" s="86" t="s">
        <v>734</v>
      </c>
      <c r="K270" s="87">
        <v>5.04</v>
      </c>
      <c r="L270" s="86" t="s">
        <v>106</v>
      </c>
      <c r="M270" s="88">
        <v>4.3799999999999999E-2</v>
      </c>
      <c r="N270" s="88">
        <v>5.1499999999999997E-2</v>
      </c>
      <c r="O270" s="87">
        <v>370000</v>
      </c>
      <c r="P270" s="87">
        <v>97.75504167567567</v>
      </c>
      <c r="Q270" s="87">
        <v>0</v>
      </c>
      <c r="R270" s="87">
        <v>1307.5225599329999</v>
      </c>
      <c r="S270" s="88">
        <v>1E-4</v>
      </c>
      <c r="T270" s="88">
        <f t="shared" si="8"/>
        <v>1.901372763826312E-3</v>
      </c>
      <c r="U270" s="88">
        <f>R270/'סכום נכסי הקרן'!$C$42</f>
        <v>4.8636078414728565E-4</v>
      </c>
    </row>
    <row r="271" spans="2:21" s="83" customFormat="1">
      <c r="B271" s="86" t="s">
        <v>1174</v>
      </c>
      <c r="C271" s="86" t="s">
        <v>1175</v>
      </c>
      <c r="D271" s="86" t="s">
        <v>123</v>
      </c>
      <c r="E271" s="86" t="s">
        <v>1117</v>
      </c>
      <c r="F271" s="86" t="s">
        <v>1176</v>
      </c>
      <c r="G271" s="86" t="s">
        <v>1177</v>
      </c>
      <c r="H271" s="86" t="s">
        <v>1173</v>
      </c>
      <c r="I271" s="86" t="s">
        <v>1124</v>
      </c>
      <c r="J271" s="86" t="s">
        <v>734</v>
      </c>
      <c r="K271" s="87">
        <v>6.11</v>
      </c>
      <c r="L271" s="86" t="s">
        <v>106</v>
      </c>
      <c r="M271" s="88">
        <v>4.2500000000000003E-2</v>
      </c>
      <c r="N271" s="88">
        <v>4.7600000000000003E-2</v>
      </c>
      <c r="O271" s="87">
        <v>370000</v>
      </c>
      <c r="P271" s="87">
        <v>98.832750000000004</v>
      </c>
      <c r="Q271" s="87">
        <v>0</v>
      </c>
      <c r="R271" s="87">
        <v>1321.937447625</v>
      </c>
      <c r="S271" s="88">
        <v>5.0000000000000001E-4</v>
      </c>
      <c r="T271" s="88">
        <f t="shared" si="8"/>
        <v>1.9223346008844723E-3</v>
      </c>
      <c r="U271" s="88">
        <f>R271/'סכום נכסי הקרן'!$C$42</f>
        <v>4.9172270775465772E-4</v>
      </c>
    </row>
    <row r="272" spans="2:21" s="83" customFormat="1">
      <c r="B272" s="86" t="s">
        <v>1178</v>
      </c>
      <c r="C272" s="86" t="s">
        <v>1179</v>
      </c>
      <c r="D272" s="86" t="s">
        <v>123</v>
      </c>
      <c r="E272" s="86" t="s">
        <v>1117</v>
      </c>
      <c r="F272" s="86" t="s">
        <v>1180</v>
      </c>
      <c r="G272" s="86" t="s">
        <v>1164</v>
      </c>
      <c r="H272" s="86" t="s">
        <v>1173</v>
      </c>
      <c r="I272" s="86" t="s">
        <v>1124</v>
      </c>
      <c r="J272" s="86" t="s">
        <v>1160</v>
      </c>
      <c r="K272" s="87">
        <v>6.07</v>
      </c>
      <c r="L272" s="86" t="s">
        <v>106</v>
      </c>
      <c r="M272" s="88">
        <v>3.7499999999999999E-2</v>
      </c>
      <c r="N272" s="88">
        <v>5.0700000000000002E-2</v>
      </c>
      <c r="O272" s="87">
        <v>380000</v>
      </c>
      <c r="P272" s="87">
        <v>94.506</v>
      </c>
      <c r="Q272" s="87">
        <v>25.756875000000001</v>
      </c>
      <c r="R272" s="87">
        <v>1323.985797</v>
      </c>
      <c r="S272" s="88">
        <v>5.0000000000000001E-4</v>
      </c>
      <c r="T272" s="88">
        <f t="shared" si="8"/>
        <v>1.9253132689639166E-3</v>
      </c>
      <c r="U272" s="88">
        <f>R272/'סכום נכסי הקרן'!$C$42</f>
        <v>4.9248463480567825E-4</v>
      </c>
    </row>
    <row r="273" spans="2:21" s="83" customFormat="1">
      <c r="B273" s="86" t="s">
        <v>1181</v>
      </c>
      <c r="C273" s="86" t="s">
        <v>1182</v>
      </c>
      <c r="D273" s="86" t="s">
        <v>123</v>
      </c>
      <c r="E273" s="86" t="s">
        <v>1117</v>
      </c>
      <c r="F273" s="86" t="s">
        <v>1183</v>
      </c>
      <c r="G273" s="86" t="s">
        <v>1184</v>
      </c>
      <c r="H273" s="86" t="s">
        <v>1173</v>
      </c>
      <c r="I273" s="86" t="s">
        <v>1124</v>
      </c>
      <c r="J273" s="86" t="s">
        <v>1165</v>
      </c>
      <c r="K273" s="87">
        <v>4.2699999999999996</v>
      </c>
      <c r="L273" s="86" t="s">
        <v>106</v>
      </c>
      <c r="M273" s="88">
        <v>3.2500000000000001E-2</v>
      </c>
      <c r="N273" s="88">
        <v>4.7800000000000002E-2</v>
      </c>
      <c r="O273" s="87">
        <v>380000</v>
      </c>
      <c r="P273" s="87">
        <v>95.114750000000001</v>
      </c>
      <c r="Q273" s="87">
        <v>0</v>
      </c>
      <c r="R273" s="87">
        <v>1306.59132075</v>
      </c>
      <c r="S273" s="88">
        <v>1E-4</v>
      </c>
      <c r="T273" s="88">
        <f t="shared" si="8"/>
        <v>1.9000185747106346E-3</v>
      </c>
      <c r="U273" s="88">
        <f>R273/'סכום נכסי הקרן'!$C$42</f>
        <v>4.8601438995635432E-4</v>
      </c>
    </row>
    <row r="274" spans="2:21" s="83" customFormat="1">
      <c r="B274" s="86" t="s">
        <v>1185</v>
      </c>
      <c r="C274" s="86" t="s">
        <v>1186</v>
      </c>
      <c r="D274" s="86" t="s">
        <v>1187</v>
      </c>
      <c r="E274" s="86" t="s">
        <v>1117</v>
      </c>
      <c r="F274" s="86" t="s">
        <v>1188</v>
      </c>
      <c r="G274" s="86" t="s">
        <v>1189</v>
      </c>
      <c r="H274" s="86" t="s">
        <v>1190</v>
      </c>
      <c r="I274" s="86" t="s">
        <v>1124</v>
      </c>
      <c r="J274" s="86" t="s">
        <v>1191</v>
      </c>
      <c r="K274" s="87">
        <v>0.31</v>
      </c>
      <c r="L274" s="86" t="s">
        <v>106</v>
      </c>
      <c r="M274" s="88">
        <v>5.2499999999999998E-2</v>
      </c>
      <c r="N274" s="88">
        <v>24.139500000000002</v>
      </c>
      <c r="O274" s="87">
        <v>250000</v>
      </c>
      <c r="P274" s="87">
        <v>39.131250000000001</v>
      </c>
      <c r="Q274" s="87">
        <v>0</v>
      </c>
      <c r="R274" s="87">
        <v>353.64867187499999</v>
      </c>
      <c r="S274" s="88">
        <v>4.0000000000000002E-4</v>
      </c>
      <c r="T274" s="88">
        <f t="shared" si="8"/>
        <v>5.1426871954005082E-4</v>
      </c>
      <c r="U274" s="88">
        <f>R274/'סכום נכסי הקרן'!$C$42</f>
        <v>1.3154713397418153E-4</v>
      </c>
    </row>
    <row r="275" spans="2:21" s="83" customFormat="1">
      <c r="B275" s="86" t="s">
        <v>1192</v>
      </c>
      <c r="C275" s="86" t="s">
        <v>1193</v>
      </c>
      <c r="D275" s="86" t="s">
        <v>123</v>
      </c>
      <c r="E275" s="86" t="s">
        <v>1117</v>
      </c>
      <c r="F275" s="86" t="s">
        <v>1194</v>
      </c>
      <c r="G275" s="86" t="s">
        <v>1169</v>
      </c>
      <c r="H275" s="86" t="s">
        <v>1190</v>
      </c>
      <c r="I275" s="86" t="s">
        <v>1124</v>
      </c>
      <c r="J275" s="86" t="s">
        <v>1195</v>
      </c>
      <c r="K275" s="87">
        <v>7.1</v>
      </c>
      <c r="L275" s="86" t="s">
        <v>106</v>
      </c>
      <c r="M275" s="88">
        <v>2.4500000000000001E-2</v>
      </c>
      <c r="N275" s="88">
        <v>5.3800000000000001E-2</v>
      </c>
      <c r="O275" s="87">
        <v>108000</v>
      </c>
      <c r="P275" s="87">
        <v>82.042249999999996</v>
      </c>
      <c r="Q275" s="87">
        <v>0</v>
      </c>
      <c r="R275" s="87">
        <v>320.30935245000001</v>
      </c>
      <c r="S275" s="88">
        <v>0</v>
      </c>
      <c r="T275" s="88">
        <f t="shared" si="8"/>
        <v>4.6578735802346738E-4</v>
      </c>
      <c r="U275" s="88">
        <f>R275/'סכום נכסי הקרן'!$C$42</f>
        <v>1.1914586608377456E-4</v>
      </c>
    </row>
    <row r="276" spans="2:21" s="83" customFormat="1">
      <c r="B276" s="86" t="s">
        <v>1196</v>
      </c>
      <c r="C276" s="86" t="s">
        <v>1197</v>
      </c>
      <c r="D276" s="86" t="s">
        <v>1198</v>
      </c>
      <c r="E276" s="86" t="s">
        <v>1117</v>
      </c>
      <c r="F276" s="86" t="s">
        <v>1199</v>
      </c>
      <c r="G276" s="86" t="s">
        <v>1189</v>
      </c>
      <c r="H276" s="86" t="s">
        <v>1190</v>
      </c>
      <c r="I276" s="86" t="s">
        <v>1124</v>
      </c>
      <c r="J276" s="86" t="s">
        <v>1200</v>
      </c>
      <c r="K276" s="87">
        <v>4.76</v>
      </c>
      <c r="L276" s="86" t="s">
        <v>110</v>
      </c>
      <c r="M276" s="88">
        <v>1.6299999999999999E-2</v>
      </c>
      <c r="N276" s="88">
        <v>9.1499999999999998E-2</v>
      </c>
      <c r="O276" s="87">
        <v>275000</v>
      </c>
      <c r="P276" s="87">
        <v>71.128249999999994</v>
      </c>
      <c r="Q276" s="87">
        <v>0</v>
      </c>
      <c r="R276" s="87">
        <v>769.14888778750003</v>
      </c>
      <c r="S276" s="88">
        <v>8.0000000000000004E-4</v>
      </c>
      <c r="T276" s="88">
        <f t="shared" si="8"/>
        <v>1.1184806988274001E-3</v>
      </c>
      <c r="U276" s="88">
        <f>R276/'סכום נכסי הקרן'!$C$42</f>
        <v>2.8610126330019879E-4</v>
      </c>
    </row>
    <row r="277" spans="2:21" s="83" customFormat="1">
      <c r="B277" s="86" t="s">
        <v>1201</v>
      </c>
      <c r="C277" s="86" t="s">
        <v>1202</v>
      </c>
      <c r="D277" s="86" t="s">
        <v>123</v>
      </c>
      <c r="E277" s="86" t="s">
        <v>1117</v>
      </c>
      <c r="F277" s="86" t="s">
        <v>1203</v>
      </c>
      <c r="G277" s="86" t="s">
        <v>1129</v>
      </c>
      <c r="H277" s="86" t="s">
        <v>1190</v>
      </c>
      <c r="I277" s="86" t="s">
        <v>1124</v>
      </c>
      <c r="J277" s="86" t="s">
        <v>636</v>
      </c>
      <c r="K277" s="87">
        <v>6.23</v>
      </c>
      <c r="L277" s="86" t="s">
        <v>106</v>
      </c>
      <c r="M277" s="88">
        <v>4.4999999999999998E-2</v>
      </c>
      <c r="N277" s="88">
        <v>6.5299999999999997E-2</v>
      </c>
      <c r="O277" s="87">
        <v>85000</v>
      </c>
      <c r="P277" s="87">
        <v>90.646000000000001</v>
      </c>
      <c r="Q277" s="87">
        <v>6.9136875</v>
      </c>
      <c r="R277" s="87">
        <v>285.44618400000002</v>
      </c>
      <c r="S277" s="88">
        <v>2.9999999999999997E-4</v>
      </c>
      <c r="T277" s="88">
        <f t="shared" si="8"/>
        <v>4.1509004618900424E-4</v>
      </c>
      <c r="U277" s="88">
        <f>R277/'סכום נכסי הקרן'!$C$42</f>
        <v>1.0617777018639305E-4</v>
      </c>
    </row>
    <row r="278" spans="2:21" s="83" customFormat="1">
      <c r="B278" s="86" t="s">
        <v>1204</v>
      </c>
      <c r="C278" s="86" t="s">
        <v>1205</v>
      </c>
      <c r="D278" s="86" t="s">
        <v>123</v>
      </c>
      <c r="E278" s="86" t="s">
        <v>1117</v>
      </c>
      <c r="F278" s="86" t="s">
        <v>1206</v>
      </c>
      <c r="G278" s="86" t="s">
        <v>1150</v>
      </c>
      <c r="H278" s="86" t="s">
        <v>1207</v>
      </c>
      <c r="I278" s="86" t="s">
        <v>337</v>
      </c>
      <c r="J278" s="86" t="s">
        <v>711</v>
      </c>
      <c r="K278" s="87">
        <v>7.56</v>
      </c>
      <c r="L278" s="86" t="s">
        <v>106</v>
      </c>
      <c r="M278" s="88">
        <v>3.15E-2</v>
      </c>
      <c r="N278" s="88">
        <v>5.8700000000000002E-2</v>
      </c>
      <c r="O278" s="87">
        <v>355000</v>
      </c>
      <c r="P278" s="87">
        <v>82.652249999999995</v>
      </c>
      <c r="Q278" s="87">
        <v>0</v>
      </c>
      <c r="R278" s="87">
        <v>1060.6969873124999</v>
      </c>
      <c r="S278" s="88">
        <v>5.0000000000000001E-4</v>
      </c>
      <c r="T278" s="88">
        <f t="shared" si="8"/>
        <v>1.5424440267034125E-3</v>
      </c>
      <c r="U278" s="88">
        <f>R278/'סכום נכסי הקרן'!$C$42</f>
        <v>3.9454877055307235E-4</v>
      </c>
    </row>
    <row r="279" spans="2:21" s="83" customFormat="1">
      <c r="B279" s="86" t="s">
        <v>1208</v>
      </c>
      <c r="C279" s="86" t="s">
        <v>1209</v>
      </c>
      <c r="D279" s="86" t="s">
        <v>123</v>
      </c>
      <c r="E279" s="86" t="s">
        <v>1117</v>
      </c>
      <c r="F279" s="86" t="s">
        <v>1210</v>
      </c>
      <c r="G279" s="86" t="s">
        <v>1211</v>
      </c>
      <c r="H279" s="86" t="s">
        <v>1207</v>
      </c>
      <c r="I279" s="86" t="s">
        <v>337</v>
      </c>
      <c r="J279" s="86" t="s">
        <v>472</v>
      </c>
      <c r="K279" s="87">
        <v>4.9800000000000004</v>
      </c>
      <c r="L279" s="86" t="s">
        <v>106</v>
      </c>
      <c r="M279" s="88">
        <v>3.1300000000000001E-2</v>
      </c>
      <c r="N279" s="88">
        <v>7.8700000000000006E-2</v>
      </c>
      <c r="O279" s="87">
        <v>560000</v>
      </c>
      <c r="P279" s="87">
        <v>81.040333339285709</v>
      </c>
      <c r="Q279" s="87">
        <v>0</v>
      </c>
      <c r="R279" s="87">
        <v>1640.5805081205001</v>
      </c>
      <c r="S279" s="88">
        <v>6.9999999999999999E-4</v>
      </c>
      <c r="T279" s="88">
        <f t="shared" si="8"/>
        <v>2.3856988709735857E-3</v>
      </c>
      <c r="U279" s="88">
        <f>R279/'סכום נכסי הקרן'!$C$42</f>
        <v>6.1024876115875622E-4</v>
      </c>
    </row>
    <row r="280" spans="2:21" s="83" customFormat="1">
      <c r="B280" s="86" t="s">
        <v>1212</v>
      </c>
      <c r="C280" s="86" t="s">
        <v>1213</v>
      </c>
      <c r="D280" s="86" t="s">
        <v>123</v>
      </c>
      <c r="E280" s="86" t="s">
        <v>1117</v>
      </c>
      <c r="F280" s="86" t="s">
        <v>1214</v>
      </c>
      <c r="G280" s="86" t="s">
        <v>1145</v>
      </c>
      <c r="H280" s="86" t="s">
        <v>1190</v>
      </c>
      <c r="I280" s="86" t="s">
        <v>1124</v>
      </c>
      <c r="J280" s="86" t="s">
        <v>1160</v>
      </c>
      <c r="K280" s="87">
        <v>5.33</v>
      </c>
      <c r="L280" s="86" t="s">
        <v>106</v>
      </c>
      <c r="M280" s="88">
        <v>4.5999999999999999E-2</v>
      </c>
      <c r="N280" s="88">
        <v>5.1499999999999997E-2</v>
      </c>
      <c r="O280" s="87">
        <v>380000</v>
      </c>
      <c r="P280" s="87">
        <v>99.041777789473684</v>
      </c>
      <c r="Q280" s="87">
        <v>0</v>
      </c>
      <c r="R280" s="87">
        <v>1360.5369014939999</v>
      </c>
      <c r="S280" s="88">
        <v>5.0000000000000001E-4</v>
      </c>
      <c r="T280" s="88">
        <f t="shared" si="8"/>
        <v>1.9784651431283074E-3</v>
      </c>
      <c r="U280" s="88">
        <f>R280/'סכום נכסי הקרן'!$C$42</f>
        <v>5.0608059436148289E-4</v>
      </c>
    </row>
    <row r="281" spans="2:21" s="83" customFormat="1">
      <c r="B281" s="86" t="s">
        <v>1215</v>
      </c>
      <c r="C281" s="86" t="s">
        <v>1216</v>
      </c>
      <c r="D281" s="86" t="s">
        <v>123</v>
      </c>
      <c r="E281" s="86" t="s">
        <v>1117</v>
      </c>
      <c r="F281" s="86" t="s">
        <v>1217</v>
      </c>
      <c r="G281" s="86" t="s">
        <v>1134</v>
      </c>
      <c r="H281" s="86" t="s">
        <v>1190</v>
      </c>
      <c r="I281" s="86" t="s">
        <v>1124</v>
      </c>
      <c r="J281" s="86" t="s">
        <v>1218</v>
      </c>
      <c r="K281" s="87">
        <v>4.01</v>
      </c>
      <c r="L281" s="86" t="s">
        <v>106</v>
      </c>
      <c r="M281" s="88">
        <v>2.3E-2</v>
      </c>
      <c r="N281" s="88">
        <v>5.6399999999999999E-2</v>
      </c>
      <c r="O281" s="87">
        <v>350000</v>
      </c>
      <c r="P281" s="87">
        <v>88.463111114285709</v>
      </c>
      <c r="Q281" s="87">
        <v>0</v>
      </c>
      <c r="R281" s="87">
        <v>1119.2795133735001</v>
      </c>
      <c r="S281" s="88">
        <v>5.0000000000000001E-4</v>
      </c>
      <c r="T281" s="88">
        <f t="shared" si="8"/>
        <v>1.6276335468706506E-3</v>
      </c>
      <c r="U281" s="88">
        <f>R281/'סכום נכסי הקרן'!$C$42</f>
        <v>4.163397852441052E-4</v>
      </c>
    </row>
    <row r="282" spans="2:21" s="83" customFormat="1">
      <c r="B282" s="86" t="s">
        <v>1219</v>
      </c>
      <c r="C282" s="86" t="s">
        <v>1220</v>
      </c>
      <c r="D282" s="86" t="s">
        <v>123</v>
      </c>
      <c r="E282" s="86" t="s">
        <v>1117</v>
      </c>
      <c r="F282" s="86" t="s">
        <v>1221</v>
      </c>
      <c r="G282" s="86" t="s">
        <v>1129</v>
      </c>
      <c r="H282" s="86" t="s">
        <v>1130</v>
      </c>
      <c r="I282" s="86" t="s">
        <v>1124</v>
      </c>
      <c r="J282" s="86" t="s">
        <v>1222</v>
      </c>
      <c r="K282" s="87">
        <v>0.99</v>
      </c>
      <c r="L282" s="86" t="s">
        <v>106</v>
      </c>
      <c r="M282" s="88">
        <v>4.4999999999999998E-2</v>
      </c>
      <c r="N282" s="88">
        <v>7.46E-2</v>
      </c>
      <c r="O282" s="87">
        <v>90000</v>
      </c>
      <c r="P282" s="87">
        <v>97.320999999999998</v>
      </c>
      <c r="Q282" s="87">
        <v>0</v>
      </c>
      <c r="R282" s="87">
        <v>316.63387349999999</v>
      </c>
      <c r="S282" s="88">
        <v>1E-4</v>
      </c>
      <c r="T282" s="88">
        <f t="shared" si="8"/>
        <v>4.6044255114693818E-4</v>
      </c>
      <c r="U282" s="88">
        <f>R282/'סכום נכסי הקרן'!$C$42</f>
        <v>1.1777869363182815E-4</v>
      </c>
    </row>
    <row r="283" spans="2:21" s="83" customFormat="1">
      <c r="B283" s="86" t="s">
        <v>1223</v>
      </c>
      <c r="C283" s="86" t="s">
        <v>1224</v>
      </c>
      <c r="D283" s="86" t="s">
        <v>123</v>
      </c>
      <c r="E283" s="86" t="s">
        <v>1117</v>
      </c>
      <c r="F283" s="86" t="s">
        <v>1225</v>
      </c>
      <c r="G283" s="86" t="s">
        <v>1134</v>
      </c>
      <c r="H283" s="86" t="s">
        <v>1130</v>
      </c>
      <c r="I283" s="86" t="s">
        <v>1124</v>
      </c>
      <c r="J283" s="86" t="s">
        <v>701</v>
      </c>
      <c r="K283" s="87">
        <v>2.8</v>
      </c>
      <c r="L283" s="86" t="s">
        <v>106</v>
      </c>
      <c r="M283" s="88">
        <v>4.3799999999999999E-2</v>
      </c>
      <c r="N283" s="88">
        <v>6.3600000000000004E-2</v>
      </c>
      <c r="O283" s="87">
        <v>360000</v>
      </c>
      <c r="P283" s="87">
        <v>95.139291666666665</v>
      </c>
      <c r="Q283" s="87">
        <v>0</v>
      </c>
      <c r="R283" s="87">
        <v>1238.1427417499999</v>
      </c>
      <c r="S283" s="88">
        <v>5.0000000000000001E-4</v>
      </c>
      <c r="T283" s="88">
        <f t="shared" si="8"/>
        <v>1.8004820406412852E-3</v>
      </c>
      <c r="U283" s="88">
        <f>R283/'סכום נכסי הקרן'!$C$42</f>
        <v>4.6055348734836153E-4</v>
      </c>
    </row>
    <row r="284" spans="2:21" s="83" customFormat="1">
      <c r="B284" s="86" t="s">
        <v>1226</v>
      </c>
      <c r="C284" s="86" t="s">
        <v>1227</v>
      </c>
      <c r="D284" s="86" t="s">
        <v>123</v>
      </c>
      <c r="E284" s="86" t="s">
        <v>1117</v>
      </c>
      <c r="F284" s="86" t="s">
        <v>1228</v>
      </c>
      <c r="G284" s="86" t="s">
        <v>1229</v>
      </c>
      <c r="H284" s="86" t="s">
        <v>1230</v>
      </c>
      <c r="I284" s="86" t="s">
        <v>337</v>
      </c>
      <c r="J284" s="86" t="s">
        <v>1231</v>
      </c>
      <c r="K284" s="87">
        <v>4.13</v>
      </c>
      <c r="L284" s="86" t="s">
        <v>110</v>
      </c>
      <c r="M284" s="88">
        <v>2.63E-2</v>
      </c>
      <c r="N284" s="88">
        <v>0.1053</v>
      </c>
      <c r="O284" s="87">
        <v>440000</v>
      </c>
      <c r="P284" s="87">
        <v>74.517791659090904</v>
      </c>
      <c r="Q284" s="87">
        <v>0</v>
      </c>
      <c r="R284" s="87">
        <v>1289.28298559226</v>
      </c>
      <c r="S284" s="88">
        <v>1.5E-3</v>
      </c>
      <c r="T284" s="88">
        <f t="shared" si="8"/>
        <v>1.8748491450850452E-3</v>
      </c>
      <c r="U284" s="88">
        <f>R284/'סכום נכסי הקרן'!$C$42</f>
        <v>4.7957618711568298E-4</v>
      </c>
    </row>
    <row r="285" spans="2:21" s="83" customFormat="1">
      <c r="B285" s="86" t="s">
        <v>1232</v>
      </c>
      <c r="C285" s="86" t="s">
        <v>1233</v>
      </c>
      <c r="D285" s="86" t="s">
        <v>123</v>
      </c>
      <c r="E285" s="86" t="s">
        <v>1117</v>
      </c>
      <c r="F285" s="86" t="s">
        <v>1234</v>
      </c>
      <c r="G285" s="86" t="s">
        <v>1235</v>
      </c>
      <c r="H285" s="86" t="s">
        <v>1230</v>
      </c>
      <c r="I285" s="86" t="s">
        <v>337</v>
      </c>
      <c r="J285" s="86" t="s">
        <v>1236</v>
      </c>
      <c r="K285" s="87">
        <v>7.17</v>
      </c>
      <c r="L285" s="86" t="s">
        <v>106</v>
      </c>
      <c r="M285" s="88">
        <v>4.4999999999999998E-2</v>
      </c>
      <c r="N285" s="88">
        <v>7.7299999999999994E-2</v>
      </c>
      <c r="O285" s="87">
        <v>455000</v>
      </c>
      <c r="P285" s="87">
        <v>80.820499999999996</v>
      </c>
      <c r="Q285" s="87">
        <v>0</v>
      </c>
      <c r="R285" s="87">
        <v>1329.355789125</v>
      </c>
      <c r="S285" s="88">
        <v>1.2999999999999999E-3</v>
      </c>
      <c r="T285" s="88">
        <f t="shared" si="8"/>
        <v>1.9331222025007573E-3</v>
      </c>
      <c r="U285" s="88">
        <f>R285/'סכום נכסי הקרן'!$C$42</f>
        <v>4.9448211741960233E-4</v>
      </c>
    </row>
    <row r="286" spans="2:21" s="83" customFormat="1">
      <c r="B286" s="86" t="s">
        <v>1237</v>
      </c>
      <c r="C286" s="86" t="s">
        <v>1238</v>
      </c>
      <c r="D286" s="86" t="s">
        <v>123</v>
      </c>
      <c r="E286" s="86" t="s">
        <v>1117</v>
      </c>
      <c r="F286" s="86" t="s">
        <v>1239</v>
      </c>
      <c r="G286" s="86" t="s">
        <v>1129</v>
      </c>
      <c r="H286" s="86" t="s">
        <v>1240</v>
      </c>
      <c r="I286" s="86" t="s">
        <v>1124</v>
      </c>
      <c r="J286" s="86" t="s">
        <v>1241</v>
      </c>
      <c r="K286" s="87">
        <v>3.52</v>
      </c>
      <c r="L286" s="86" t="s">
        <v>106</v>
      </c>
      <c r="M286" s="88">
        <v>6.5000000000000002E-2</v>
      </c>
      <c r="N286" s="88">
        <v>9.4E-2</v>
      </c>
      <c r="O286" s="87">
        <v>460000</v>
      </c>
      <c r="P286" s="87">
        <v>93.691333326086962</v>
      </c>
      <c r="Q286" s="87">
        <v>0</v>
      </c>
      <c r="R286" s="87">
        <v>1557.9931818795001</v>
      </c>
      <c r="S286" s="88">
        <v>1E-3</v>
      </c>
      <c r="T286" s="88">
        <f t="shared" si="8"/>
        <v>2.2656020576842439E-3</v>
      </c>
      <c r="U286" s="88">
        <f>R286/'סכום נכסי הקרן'!$C$42</f>
        <v>5.7952865124856186E-4</v>
      </c>
    </row>
    <row r="287" spans="2:21" s="83" customFormat="1">
      <c r="B287" s="86" t="s">
        <v>1242</v>
      </c>
      <c r="C287" s="86" t="s">
        <v>1243</v>
      </c>
      <c r="D287" s="86" t="s">
        <v>123</v>
      </c>
      <c r="E287" s="86" t="s">
        <v>1117</v>
      </c>
      <c r="F287" s="86" t="s">
        <v>1244</v>
      </c>
      <c r="G287" s="86" t="s">
        <v>1129</v>
      </c>
      <c r="H287" s="86" t="s">
        <v>1245</v>
      </c>
      <c r="I287" s="86" t="s">
        <v>337</v>
      </c>
      <c r="J287" s="86" t="s">
        <v>1055</v>
      </c>
      <c r="K287" s="87">
        <v>2.86</v>
      </c>
      <c r="L287" s="86" t="s">
        <v>106</v>
      </c>
      <c r="M287" s="88">
        <v>0.09</v>
      </c>
      <c r="N287" s="88">
        <v>0.1095</v>
      </c>
      <c r="O287" s="87">
        <v>310000</v>
      </c>
      <c r="P287" s="87">
        <v>97.311000000000007</v>
      </c>
      <c r="Q287" s="87">
        <v>0</v>
      </c>
      <c r="R287" s="87">
        <v>1090.5157214999999</v>
      </c>
      <c r="S287" s="88">
        <v>5.0000000000000001E-4</v>
      </c>
      <c r="T287" s="88">
        <f t="shared" si="8"/>
        <v>1.5858058246358277E-3</v>
      </c>
      <c r="U287" s="88">
        <f>R287/'סכום נכסי הקרן'!$C$42</f>
        <v>4.0564048199738973E-4</v>
      </c>
    </row>
    <row r="288" spans="2:21" s="83" customFormat="1">
      <c r="B288" s="86" t="s">
        <v>227</v>
      </c>
    </row>
    <row r="289" spans="2:6" s="83" customFormat="1">
      <c r="B289" s="86" t="s">
        <v>353</v>
      </c>
    </row>
    <row r="290" spans="2:6" s="83" customFormat="1">
      <c r="B290" s="86" t="s">
        <v>354</v>
      </c>
    </row>
    <row r="291" spans="2:6" s="83" customFormat="1">
      <c r="B291" s="86" t="s">
        <v>355</v>
      </c>
    </row>
    <row r="292" spans="2:6" s="83" customFormat="1">
      <c r="B292" s="86" t="s">
        <v>356</v>
      </c>
    </row>
    <row r="293" spans="2:6" s="83" customFormat="1">
      <c r="B293" s="89"/>
    </row>
    <row r="294" spans="2:6" s="83" customFormat="1">
      <c r="B294" s="89"/>
    </row>
    <row r="295" spans="2:6" s="83" customFormat="1">
      <c r="B295" s="89"/>
    </row>
    <row r="296" spans="2:6" s="83" customFormat="1">
      <c r="B296" s="89"/>
    </row>
    <row r="297" spans="2:6" s="83" customFormat="1">
      <c r="B297" s="89"/>
    </row>
    <row r="298" spans="2:6" s="83" customFormat="1">
      <c r="B298" s="89"/>
    </row>
    <row r="299" spans="2:6" s="83" customFormat="1">
      <c r="B299" s="89"/>
    </row>
    <row r="300" spans="2:6" s="83" customFormat="1">
      <c r="B300" s="89"/>
    </row>
    <row r="301" spans="2:6" s="83" customFormat="1">
      <c r="B301" s="89"/>
    </row>
    <row r="302" spans="2:6" s="83" customFormat="1">
      <c r="B302" s="89"/>
    </row>
    <row r="303" spans="2:6">
      <c r="C303" s="16"/>
      <c r="D303" s="16"/>
      <c r="E303" s="16"/>
      <c r="F303" s="16"/>
    </row>
    <row r="304" spans="2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B763" s="16"/>
      <c r="C763" s="16"/>
      <c r="D763" s="16"/>
      <c r="E763" s="16"/>
      <c r="F763" s="16"/>
    </row>
    <row r="764" spans="2:6">
      <c r="B764" s="16"/>
      <c r="C764" s="16"/>
      <c r="D764" s="16"/>
      <c r="E764" s="16"/>
      <c r="F764" s="16"/>
    </row>
    <row r="765" spans="2:6">
      <c r="B765" s="19"/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5">
      <formula1>$AF$7:$AF$11</formula1>
    </dataValidation>
    <dataValidation type="list" allowBlank="1" showInputMessage="1" showErrorMessage="1" sqref="E12:E789">
      <formula1>$AA$7:$AA$11</formula1>
    </dataValidation>
    <dataValidation type="list" allowBlank="1" showInputMessage="1" showErrorMessage="1" sqref="I12:I795">
      <formula1>$AE$7:$AE$10</formula1>
    </dataValidation>
    <dataValidation type="list" allowBlank="1" showInputMessage="1" showErrorMessage="1" sqref="G12:G795">
      <formula1>$AC$7:$AC$11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G154" sqref="G15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23992975.399999999</v>
      </c>
      <c r="J11" s="7"/>
      <c r="K11" s="75">
        <v>1137.1914400000001</v>
      </c>
      <c r="L11" s="75">
        <v>459393.46201340598</v>
      </c>
      <c r="M11" s="7"/>
      <c r="N11" s="76">
        <v>1</v>
      </c>
      <c r="O11" s="76">
        <v>0.17030000000000001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23597357.75</v>
      </c>
      <c r="K12" s="81">
        <v>1120.7398800000001</v>
      </c>
      <c r="L12" s="81">
        <v>441120.75641278003</v>
      </c>
      <c r="N12" s="80">
        <v>0.96020000000000005</v>
      </c>
      <c r="O12" s="80">
        <v>0.16350000000000001</v>
      </c>
    </row>
    <row r="13" spans="2:62">
      <c r="B13" s="79" t="s">
        <v>1246</v>
      </c>
      <c r="E13" s="16"/>
      <c r="F13" s="16"/>
      <c r="G13" s="16"/>
      <c r="I13" s="81">
        <v>7344885.7199999997</v>
      </c>
      <c r="K13" s="81">
        <v>909.55106999999998</v>
      </c>
      <c r="L13" s="81">
        <v>259369.3403632</v>
      </c>
      <c r="N13" s="80">
        <v>0.56459999999999999</v>
      </c>
      <c r="O13" s="80">
        <v>9.6199999999999994E-2</v>
      </c>
    </row>
    <row r="14" spans="2:62">
      <c r="B14" t="s">
        <v>1247</v>
      </c>
      <c r="C14" t="s">
        <v>1248</v>
      </c>
      <c r="D14" t="s">
        <v>100</v>
      </c>
      <c r="E14" t="s">
        <v>123</v>
      </c>
      <c r="F14" t="s">
        <v>1249</v>
      </c>
      <c r="G14" t="s">
        <v>457</v>
      </c>
      <c r="H14" t="s">
        <v>102</v>
      </c>
      <c r="I14" s="77">
        <v>170623.2</v>
      </c>
      <c r="J14" s="77">
        <v>2674</v>
      </c>
      <c r="K14" s="77">
        <v>0</v>
      </c>
      <c r="L14" s="77">
        <v>4562.4643679999999</v>
      </c>
      <c r="M14" s="78">
        <v>8.0000000000000004E-4</v>
      </c>
      <c r="N14" s="78">
        <v>9.9000000000000008E-3</v>
      </c>
      <c r="O14" s="78">
        <v>1.6999999999999999E-3</v>
      </c>
    </row>
    <row r="15" spans="2:62">
      <c r="B15" t="s">
        <v>1250</v>
      </c>
      <c r="C15" t="s">
        <v>1251</v>
      </c>
      <c r="D15" t="s">
        <v>100</v>
      </c>
      <c r="E15" t="s">
        <v>123</v>
      </c>
      <c r="F15" t="s">
        <v>1252</v>
      </c>
      <c r="G15" t="s">
        <v>693</v>
      </c>
      <c r="H15" t="s">
        <v>102</v>
      </c>
      <c r="I15" s="77">
        <v>36250</v>
      </c>
      <c r="J15" s="77">
        <v>30480</v>
      </c>
      <c r="K15" s="77">
        <v>0</v>
      </c>
      <c r="L15" s="77">
        <v>11049</v>
      </c>
      <c r="M15" s="78">
        <v>5.9999999999999995E-4</v>
      </c>
      <c r="N15" s="78">
        <v>2.41E-2</v>
      </c>
      <c r="O15" s="78">
        <v>4.1000000000000003E-3</v>
      </c>
    </row>
    <row r="16" spans="2:62">
      <c r="B16" t="s">
        <v>1253</v>
      </c>
      <c r="C16" t="s">
        <v>1254</v>
      </c>
      <c r="D16" t="s">
        <v>100</v>
      </c>
      <c r="E16" t="s">
        <v>123</v>
      </c>
      <c r="F16" t="s">
        <v>882</v>
      </c>
      <c r="G16" t="s">
        <v>693</v>
      </c>
      <c r="H16" t="s">
        <v>102</v>
      </c>
      <c r="I16" s="77">
        <v>239658.8</v>
      </c>
      <c r="J16" s="77">
        <v>6001</v>
      </c>
      <c r="K16" s="77">
        <v>0</v>
      </c>
      <c r="L16" s="77">
        <v>14381.924588</v>
      </c>
      <c r="M16" s="78">
        <v>2E-3</v>
      </c>
      <c r="N16" s="78">
        <v>3.1300000000000001E-2</v>
      </c>
      <c r="O16" s="78">
        <v>5.3E-3</v>
      </c>
    </row>
    <row r="17" spans="2:15">
      <c r="B17" t="s">
        <v>1255</v>
      </c>
      <c r="C17" t="s">
        <v>1256</v>
      </c>
      <c r="D17" t="s">
        <v>100</v>
      </c>
      <c r="E17" t="s">
        <v>123</v>
      </c>
      <c r="F17" t="s">
        <v>1257</v>
      </c>
      <c r="G17" t="s">
        <v>833</v>
      </c>
      <c r="H17" t="s">
        <v>102</v>
      </c>
      <c r="I17" s="77">
        <v>288519.81</v>
      </c>
      <c r="J17" s="77">
        <v>3560</v>
      </c>
      <c r="K17" s="77">
        <v>206.24708999999999</v>
      </c>
      <c r="L17" s="77">
        <v>10477.552326000001</v>
      </c>
      <c r="M17" s="78">
        <v>1.1000000000000001E-3</v>
      </c>
      <c r="N17" s="78">
        <v>2.2800000000000001E-2</v>
      </c>
      <c r="O17" s="78">
        <v>3.8999999999999998E-3</v>
      </c>
    </row>
    <row r="18" spans="2:15">
      <c r="B18" t="s">
        <v>1258</v>
      </c>
      <c r="C18" t="s">
        <v>1259</v>
      </c>
      <c r="D18" t="s">
        <v>100</v>
      </c>
      <c r="E18" t="s">
        <v>123</v>
      </c>
      <c r="F18" t="s">
        <v>1260</v>
      </c>
      <c r="G18" t="s">
        <v>833</v>
      </c>
      <c r="H18" t="s">
        <v>102</v>
      </c>
      <c r="I18" s="77">
        <v>290201</v>
      </c>
      <c r="J18" s="77">
        <v>3020</v>
      </c>
      <c r="K18" s="77">
        <v>0</v>
      </c>
      <c r="L18" s="77">
        <v>8764.0702000000001</v>
      </c>
      <c r="M18" s="78">
        <v>1.2999999999999999E-3</v>
      </c>
      <c r="N18" s="78">
        <v>1.9099999999999999E-2</v>
      </c>
      <c r="O18" s="78">
        <v>3.2000000000000002E-3</v>
      </c>
    </row>
    <row r="19" spans="2:15">
      <c r="B19" t="s">
        <v>1261</v>
      </c>
      <c r="C19" t="s">
        <v>1262</v>
      </c>
      <c r="D19" t="s">
        <v>100</v>
      </c>
      <c r="E19" t="s">
        <v>123</v>
      </c>
      <c r="F19" t="s">
        <v>789</v>
      </c>
      <c r="G19" t="s">
        <v>785</v>
      </c>
      <c r="H19" t="s">
        <v>102</v>
      </c>
      <c r="I19" s="77">
        <v>8965</v>
      </c>
      <c r="J19" s="77">
        <v>60900</v>
      </c>
      <c r="K19" s="77">
        <v>0</v>
      </c>
      <c r="L19" s="77">
        <v>5459.6850000000004</v>
      </c>
      <c r="M19" s="78">
        <v>2.0000000000000001E-4</v>
      </c>
      <c r="N19" s="78">
        <v>1.1900000000000001E-2</v>
      </c>
      <c r="O19" s="78">
        <v>2E-3</v>
      </c>
    </row>
    <row r="20" spans="2:15">
      <c r="B20" t="s">
        <v>1263</v>
      </c>
      <c r="C20" t="s">
        <v>1264</v>
      </c>
      <c r="D20" t="s">
        <v>100</v>
      </c>
      <c r="E20" t="s">
        <v>123</v>
      </c>
      <c r="F20" t="s">
        <v>642</v>
      </c>
      <c r="G20" t="s">
        <v>643</v>
      </c>
      <c r="H20" t="s">
        <v>102</v>
      </c>
      <c r="I20" s="77">
        <v>170600.3</v>
      </c>
      <c r="J20" s="77">
        <v>671</v>
      </c>
      <c r="K20" s="77">
        <v>0</v>
      </c>
      <c r="L20" s="77">
        <v>1144.7280129999999</v>
      </c>
      <c r="M20" s="78">
        <v>4.0000000000000002E-4</v>
      </c>
      <c r="N20" s="78">
        <v>2.5000000000000001E-3</v>
      </c>
      <c r="O20" s="78">
        <v>4.0000000000000002E-4</v>
      </c>
    </row>
    <row r="21" spans="2:15">
      <c r="B21" t="s">
        <v>1265</v>
      </c>
      <c r="C21" t="s">
        <v>1266</v>
      </c>
      <c r="D21" t="s">
        <v>100</v>
      </c>
      <c r="E21" t="s">
        <v>123</v>
      </c>
      <c r="F21" t="s">
        <v>1118</v>
      </c>
      <c r="G21" t="s">
        <v>369</v>
      </c>
      <c r="H21" t="s">
        <v>102</v>
      </c>
      <c r="I21" s="77">
        <v>772793</v>
      </c>
      <c r="J21" s="77">
        <v>1755</v>
      </c>
      <c r="K21" s="77">
        <v>0</v>
      </c>
      <c r="L21" s="77">
        <v>13562.51715</v>
      </c>
      <c r="M21" s="78">
        <v>5.9999999999999995E-4</v>
      </c>
      <c r="N21" s="78">
        <v>2.9499999999999998E-2</v>
      </c>
      <c r="O21" s="78">
        <v>5.0000000000000001E-3</v>
      </c>
    </row>
    <row r="22" spans="2:15">
      <c r="B22" t="s">
        <v>1267</v>
      </c>
      <c r="C22" t="s">
        <v>1268</v>
      </c>
      <c r="D22" t="s">
        <v>100</v>
      </c>
      <c r="E22" t="s">
        <v>123</v>
      </c>
      <c r="F22" t="s">
        <v>380</v>
      </c>
      <c r="G22" t="s">
        <v>369</v>
      </c>
      <c r="H22" t="s">
        <v>102</v>
      </c>
      <c r="I22" s="77">
        <v>929806.48</v>
      </c>
      <c r="J22" s="77">
        <v>2700</v>
      </c>
      <c r="K22" s="77">
        <v>420.25105000000002</v>
      </c>
      <c r="L22" s="77">
        <v>25525.026010000001</v>
      </c>
      <c r="M22" s="78">
        <v>5.9999999999999995E-4</v>
      </c>
      <c r="N22" s="78">
        <v>5.5599999999999997E-2</v>
      </c>
      <c r="O22" s="78">
        <v>9.4999999999999998E-3</v>
      </c>
    </row>
    <row r="23" spans="2:15">
      <c r="B23" t="s">
        <v>1269</v>
      </c>
      <c r="C23" t="s">
        <v>1270</v>
      </c>
      <c r="D23" t="s">
        <v>100</v>
      </c>
      <c r="E23" t="s">
        <v>123</v>
      </c>
      <c r="F23" t="s">
        <v>1271</v>
      </c>
      <c r="G23" t="s">
        <v>369</v>
      </c>
      <c r="H23" t="s">
        <v>102</v>
      </c>
      <c r="I23" s="77">
        <v>132569.43</v>
      </c>
      <c r="J23" s="77">
        <v>11220</v>
      </c>
      <c r="K23" s="77">
        <v>0</v>
      </c>
      <c r="L23" s="77">
        <v>14874.290046</v>
      </c>
      <c r="M23" s="78">
        <v>5.0000000000000001E-4</v>
      </c>
      <c r="N23" s="78">
        <v>3.2399999999999998E-2</v>
      </c>
      <c r="O23" s="78">
        <v>5.4999999999999997E-3</v>
      </c>
    </row>
    <row r="24" spans="2:15">
      <c r="B24" t="s">
        <v>1272</v>
      </c>
      <c r="C24" t="s">
        <v>1273</v>
      </c>
      <c r="D24" t="s">
        <v>100</v>
      </c>
      <c r="E24" t="s">
        <v>123</v>
      </c>
      <c r="F24" t="s">
        <v>442</v>
      </c>
      <c r="G24" t="s">
        <v>369</v>
      </c>
      <c r="H24" t="s">
        <v>102</v>
      </c>
      <c r="I24" s="77">
        <v>870666.63</v>
      </c>
      <c r="J24" s="77">
        <v>2975</v>
      </c>
      <c r="K24" s="77">
        <v>0</v>
      </c>
      <c r="L24" s="77">
        <v>25902.332242500001</v>
      </c>
      <c r="M24" s="78">
        <v>6.9999999999999999E-4</v>
      </c>
      <c r="N24" s="78">
        <v>5.6399999999999999E-2</v>
      </c>
      <c r="O24" s="78">
        <v>9.5999999999999992E-3</v>
      </c>
    </row>
    <row r="25" spans="2:15">
      <c r="B25" t="s">
        <v>1274</v>
      </c>
      <c r="C25" t="s">
        <v>1275</v>
      </c>
      <c r="D25" t="s">
        <v>100</v>
      </c>
      <c r="E25" t="s">
        <v>123</v>
      </c>
      <c r="F25" t="s">
        <v>1276</v>
      </c>
      <c r="G25" t="s">
        <v>590</v>
      </c>
      <c r="H25" t="s">
        <v>102</v>
      </c>
      <c r="I25" s="77">
        <v>1658</v>
      </c>
      <c r="J25" s="77">
        <v>152370</v>
      </c>
      <c r="K25" s="77">
        <v>0</v>
      </c>
      <c r="L25" s="77">
        <v>2526.2946000000002</v>
      </c>
      <c r="M25" s="78">
        <v>4.0000000000000002E-4</v>
      </c>
      <c r="N25" s="78">
        <v>5.4999999999999997E-3</v>
      </c>
      <c r="O25" s="78">
        <v>8.9999999999999998E-4</v>
      </c>
    </row>
    <row r="26" spans="2:15">
      <c r="B26" t="s">
        <v>1277</v>
      </c>
      <c r="C26" t="s">
        <v>1278</v>
      </c>
      <c r="D26" t="s">
        <v>100</v>
      </c>
      <c r="E26" t="s">
        <v>123</v>
      </c>
      <c r="F26" t="s">
        <v>1105</v>
      </c>
      <c r="G26" t="s">
        <v>590</v>
      </c>
      <c r="H26" t="s">
        <v>102</v>
      </c>
      <c r="I26" s="77">
        <v>10007.33</v>
      </c>
      <c r="J26" s="77">
        <v>117790</v>
      </c>
      <c r="K26" s="77">
        <v>0</v>
      </c>
      <c r="L26" s="77">
        <v>11787.634007000001</v>
      </c>
      <c r="M26" s="78">
        <v>1.2999999999999999E-3</v>
      </c>
      <c r="N26" s="78">
        <v>2.5700000000000001E-2</v>
      </c>
      <c r="O26" s="78">
        <v>4.4000000000000003E-3</v>
      </c>
    </row>
    <row r="27" spans="2:15">
      <c r="B27" t="s">
        <v>1279</v>
      </c>
      <c r="C27" t="s">
        <v>1280</v>
      </c>
      <c r="D27" t="s">
        <v>100</v>
      </c>
      <c r="E27" t="s">
        <v>123</v>
      </c>
      <c r="F27" t="s">
        <v>1281</v>
      </c>
      <c r="G27" t="s">
        <v>590</v>
      </c>
      <c r="H27" t="s">
        <v>102</v>
      </c>
      <c r="I27" s="77">
        <v>41360.92</v>
      </c>
      <c r="J27" s="77">
        <v>10540</v>
      </c>
      <c r="K27" s="77">
        <v>0</v>
      </c>
      <c r="L27" s="77">
        <v>4359.4409679999999</v>
      </c>
      <c r="M27" s="78">
        <v>8.0000000000000004E-4</v>
      </c>
      <c r="N27" s="78">
        <v>9.4999999999999998E-3</v>
      </c>
      <c r="O27" s="78">
        <v>1.6000000000000001E-3</v>
      </c>
    </row>
    <row r="28" spans="2:15">
      <c r="B28" t="s">
        <v>1282</v>
      </c>
      <c r="C28" t="s">
        <v>1283</v>
      </c>
      <c r="D28" t="s">
        <v>100</v>
      </c>
      <c r="E28" t="s">
        <v>123</v>
      </c>
      <c r="F28" t="s">
        <v>1284</v>
      </c>
      <c r="G28" t="s">
        <v>1059</v>
      </c>
      <c r="H28" t="s">
        <v>102</v>
      </c>
      <c r="I28" s="77">
        <v>56925</v>
      </c>
      <c r="J28" s="77">
        <v>15300</v>
      </c>
      <c r="K28" s="77">
        <v>0</v>
      </c>
      <c r="L28" s="77">
        <v>8709.5249999999996</v>
      </c>
      <c r="M28" s="78">
        <v>5.0000000000000001E-4</v>
      </c>
      <c r="N28" s="78">
        <v>1.9E-2</v>
      </c>
      <c r="O28" s="78">
        <v>3.2000000000000002E-3</v>
      </c>
    </row>
    <row r="29" spans="2:15">
      <c r="B29" t="s">
        <v>1285</v>
      </c>
      <c r="C29" t="s">
        <v>1286</v>
      </c>
      <c r="D29" t="s">
        <v>100</v>
      </c>
      <c r="E29" t="s">
        <v>123</v>
      </c>
      <c r="F29" t="s">
        <v>1287</v>
      </c>
      <c r="G29" t="s">
        <v>1059</v>
      </c>
      <c r="H29" t="s">
        <v>102</v>
      </c>
      <c r="I29" s="77">
        <v>27133.58</v>
      </c>
      <c r="J29" s="77">
        <v>37180</v>
      </c>
      <c r="K29" s="77">
        <v>0</v>
      </c>
      <c r="L29" s="77">
        <v>10088.265044</v>
      </c>
      <c r="M29" s="78">
        <v>8.9999999999999998E-4</v>
      </c>
      <c r="N29" s="78">
        <v>2.1999999999999999E-2</v>
      </c>
      <c r="O29" s="78">
        <v>3.7000000000000002E-3</v>
      </c>
    </row>
    <row r="30" spans="2:15">
      <c r="B30" t="s">
        <v>1288</v>
      </c>
      <c r="C30" t="s">
        <v>1289</v>
      </c>
      <c r="D30" t="s">
        <v>100</v>
      </c>
      <c r="E30" t="s">
        <v>123</v>
      </c>
      <c r="F30" t="s">
        <v>779</v>
      </c>
      <c r="G30" t="s">
        <v>780</v>
      </c>
      <c r="H30" t="s">
        <v>102</v>
      </c>
      <c r="I30" s="77">
        <v>157334.31</v>
      </c>
      <c r="J30" s="77">
        <v>8105</v>
      </c>
      <c r="K30" s="77">
        <v>0</v>
      </c>
      <c r="L30" s="77">
        <v>12751.945825500001</v>
      </c>
      <c r="M30" s="78">
        <v>1.2999999999999999E-3</v>
      </c>
      <c r="N30" s="78">
        <v>2.7799999999999998E-2</v>
      </c>
      <c r="O30" s="78">
        <v>4.7000000000000002E-3</v>
      </c>
    </row>
    <row r="31" spans="2:15">
      <c r="B31" t="s">
        <v>1290</v>
      </c>
      <c r="C31" t="s">
        <v>1291</v>
      </c>
      <c r="D31" t="s">
        <v>100</v>
      </c>
      <c r="E31" t="s">
        <v>123</v>
      </c>
      <c r="F31" t="s">
        <v>1292</v>
      </c>
      <c r="G31" t="s">
        <v>436</v>
      </c>
      <c r="H31" t="s">
        <v>102</v>
      </c>
      <c r="I31" s="77">
        <v>197105</v>
      </c>
      <c r="J31" s="77">
        <v>2805</v>
      </c>
      <c r="K31" s="77">
        <v>0</v>
      </c>
      <c r="L31" s="77">
        <v>5528.7952500000001</v>
      </c>
      <c r="M31" s="78">
        <v>1.1000000000000001E-3</v>
      </c>
      <c r="N31" s="78">
        <v>1.2E-2</v>
      </c>
      <c r="O31" s="78">
        <v>2E-3</v>
      </c>
    </row>
    <row r="32" spans="2:15">
      <c r="B32" t="s">
        <v>1293</v>
      </c>
      <c r="C32" t="s">
        <v>1294</v>
      </c>
      <c r="D32" t="s">
        <v>100</v>
      </c>
      <c r="E32" t="s">
        <v>123</v>
      </c>
      <c r="F32" t="s">
        <v>1295</v>
      </c>
      <c r="G32" t="s">
        <v>436</v>
      </c>
      <c r="H32" t="s">
        <v>102</v>
      </c>
      <c r="I32" s="77">
        <v>335091.96000000002</v>
      </c>
      <c r="J32" s="77">
        <v>1823</v>
      </c>
      <c r="K32" s="77">
        <v>0</v>
      </c>
      <c r="L32" s="77">
        <v>6108.7264308000003</v>
      </c>
      <c r="M32" s="78">
        <v>6.9999999999999999E-4</v>
      </c>
      <c r="N32" s="78">
        <v>1.3299999999999999E-2</v>
      </c>
      <c r="O32" s="78">
        <v>2.3E-3</v>
      </c>
    </row>
    <row r="33" spans="2:15">
      <c r="B33" t="s">
        <v>1296</v>
      </c>
      <c r="C33" t="s">
        <v>1297</v>
      </c>
      <c r="D33" t="s">
        <v>100</v>
      </c>
      <c r="E33" t="s">
        <v>123</v>
      </c>
      <c r="F33" t="s">
        <v>491</v>
      </c>
      <c r="G33" t="s">
        <v>436</v>
      </c>
      <c r="H33" t="s">
        <v>102</v>
      </c>
      <c r="I33" s="77">
        <v>33085.03</v>
      </c>
      <c r="J33" s="77">
        <v>29700</v>
      </c>
      <c r="K33" s="77">
        <v>0</v>
      </c>
      <c r="L33" s="77">
        <v>9826.2539099999995</v>
      </c>
      <c r="M33" s="78">
        <v>1.4E-3</v>
      </c>
      <c r="N33" s="78">
        <v>2.1399999999999999E-2</v>
      </c>
      <c r="O33" s="78">
        <v>3.5999999999999999E-3</v>
      </c>
    </row>
    <row r="34" spans="2:15">
      <c r="B34" t="s">
        <v>1298</v>
      </c>
      <c r="C34" t="s">
        <v>1299</v>
      </c>
      <c r="D34" t="s">
        <v>100</v>
      </c>
      <c r="E34" t="s">
        <v>123</v>
      </c>
      <c r="F34" t="s">
        <v>507</v>
      </c>
      <c r="G34" t="s">
        <v>436</v>
      </c>
      <c r="H34" t="s">
        <v>102</v>
      </c>
      <c r="I34" s="77">
        <v>827721.72</v>
      </c>
      <c r="J34" s="77">
        <v>992</v>
      </c>
      <c r="K34" s="77">
        <v>102.5783</v>
      </c>
      <c r="L34" s="77">
        <v>8313.5777624000002</v>
      </c>
      <c r="M34" s="78">
        <v>1.1000000000000001E-3</v>
      </c>
      <c r="N34" s="78">
        <v>1.8100000000000002E-2</v>
      </c>
      <c r="O34" s="78">
        <v>3.0999999999999999E-3</v>
      </c>
    </row>
    <row r="35" spans="2:15">
      <c r="B35" t="s">
        <v>1300</v>
      </c>
      <c r="C35" t="s">
        <v>1301</v>
      </c>
      <c r="D35" t="s">
        <v>100</v>
      </c>
      <c r="E35" t="s">
        <v>123</v>
      </c>
      <c r="F35" t="s">
        <v>513</v>
      </c>
      <c r="G35" t="s">
        <v>436</v>
      </c>
      <c r="H35" t="s">
        <v>102</v>
      </c>
      <c r="I35" s="77">
        <v>32060.22</v>
      </c>
      <c r="J35" s="77">
        <v>22500</v>
      </c>
      <c r="K35" s="77">
        <v>180.47462999999999</v>
      </c>
      <c r="L35" s="77">
        <v>7394.0241299999998</v>
      </c>
      <c r="M35" s="78">
        <v>6.9999999999999999E-4</v>
      </c>
      <c r="N35" s="78">
        <v>1.61E-2</v>
      </c>
      <c r="O35" s="78">
        <v>2.7000000000000001E-3</v>
      </c>
    </row>
    <row r="36" spans="2:15">
      <c r="B36" t="s">
        <v>1302</v>
      </c>
      <c r="C36" t="s">
        <v>1303</v>
      </c>
      <c r="D36" t="s">
        <v>100</v>
      </c>
      <c r="E36" t="s">
        <v>123</v>
      </c>
      <c r="F36" t="s">
        <v>475</v>
      </c>
      <c r="G36" t="s">
        <v>436</v>
      </c>
      <c r="H36" t="s">
        <v>102</v>
      </c>
      <c r="I36" s="77">
        <v>56547</v>
      </c>
      <c r="J36" s="77">
        <v>20580</v>
      </c>
      <c r="K36" s="77">
        <v>0</v>
      </c>
      <c r="L36" s="77">
        <v>11637.372600000001</v>
      </c>
      <c r="M36" s="78">
        <v>5.0000000000000001E-4</v>
      </c>
      <c r="N36" s="78">
        <v>2.53E-2</v>
      </c>
      <c r="O36" s="78">
        <v>4.3E-3</v>
      </c>
    </row>
    <row r="37" spans="2:15">
      <c r="B37" t="s">
        <v>1304</v>
      </c>
      <c r="C37" t="s">
        <v>1305</v>
      </c>
      <c r="D37" t="s">
        <v>100</v>
      </c>
      <c r="E37" t="s">
        <v>123</v>
      </c>
      <c r="F37" t="s">
        <v>1133</v>
      </c>
      <c r="G37" t="s">
        <v>1306</v>
      </c>
      <c r="H37" t="s">
        <v>102</v>
      </c>
      <c r="I37" s="77">
        <v>79452</v>
      </c>
      <c r="J37" s="77">
        <v>3197</v>
      </c>
      <c r="K37" s="77">
        <v>0</v>
      </c>
      <c r="L37" s="77">
        <v>2540.0804400000002</v>
      </c>
      <c r="M37" s="78">
        <v>1E-4</v>
      </c>
      <c r="N37" s="78">
        <v>5.4999999999999997E-3</v>
      </c>
      <c r="O37" s="78">
        <v>8.9999999999999998E-4</v>
      </c>
    </row>
    <row r="38" spans="2:15">
      <c r="B38" t="s">
        <v>1307</v>
      </c>
      <c r="C38" t="s">
        <v>1308</v>
      </c>
      <c r="D38" t="s">
        <v>100</v>
      </c>
      <c r="E38" t="s">
        <v>123</v>
      </c>
      <c r="F38" t="s">
        <v>1309</v>
      </c>
      <c r="G38" t="s">
        <v>129</v>
      </c>
      <c r="H38" t="s">
        <v>102</v>
      </c>
      <c r="I38" s="77">
        <v>17968</v>
      </c>
      <c r="J38" s="77">
        <v>80520</v>
      </c>
      <c r="K38" s="77">
        <v>0</v>
      </c>
      <c r="L38" s="77">
        <v>14467.8336</v>
      </c>
      <c r="M38" s="78">
        <v>2.0000000000000001E-4</v>
      </c>
      <c r="N38" s="78">
        <v>3.15E-2</v>
      </c>
      <c r="O38" s="78">
        <v>5.4000000000000003E-3</v>
      </c>
    </row>
    <row r="39" spans="2:15">
      <c r="B39" t="s">
        <v>1310</v>
      </c>
      <c r="C39" t="s">
        <v>1311</v>
      </c>
      <c r="D39" t="s">
        <v>100</v>
      </c>
      <c r="E39" t="s">
        <v>123</v>
      </c>
      <c r="F39" t="s">
        <v>1312</v>
      </c>
      <c r="G39" t="s">
        <v>132</v>
      </c>
      <c r="H39" t="s">
        <v>102</v>
      </c>
      <c r="I39" s="77">
        <v>1560782</v>
      </c>
      <c r="J39" s="77">
        <v>488.6</v>
      </c>
      <c r="K39" s="77">
        <v>0</v>
      </c>
      <c r="L39" s="77">
        <v>7625.9808519999997</v>
      </c>
      <c r="M39" s="78">
        <v>5.9999999999999995E-4</v>
      </c>
      <c r="N39" s="78">
        <v>1.66E-2</v>
      </c>
      <c r="O39" s="78">
        <v>2.8E-3</v>
      </c>
    </row>
    <row r="40" spans="2:15">
      <c r="B40" s="79" t="s">
        <v>1313</v>
      </c>
      <c r="E40" s="16"/>
      <c r="F40" s="16"/>
      <c r="G40" s="16"/>
      <c r="I40" s="81">
        <v>10762407.890000001</v>
      </c>
      <c r="K40" s="81">
        <v>167.88733999999999</v>
      </c>
      <c r="L40" s="81">
        <v>135350.52505980001</v>
      </c>
      <c r="N40" s="80">
        <v>0.29459999999999997</v>
      </c>
      <c r="O40" s="80">
        <v>5.0200000000000002E-2</v>
      </c>
    </row>
    <row r="41" spans="2:15">
      <c r="B41" t="s">
        <v>1314</v>
      </c>
      <c r="C41" t="s">
        <v>1315</v>
      </c>
      <c r="D41" t="s">
        <v>100</v>
      </c>
      <c r="E41" t="s">
        <v>123</v>
      </c>
      <c r="F41" t="s">
        <v>1092</v>
      </c>
      <c r="G41" t="s">
        <v>457</v>
      </c>
      <c r="H41" t="s">
        <v>102</v>
      </c>
      <c r="I41" s="77">
        <v>1043764</v>
      </c>
      <c r="J41" s="77">
        <v>98.1</v>
      </c>
      <c r="K41" s="77">
        <v>0</v>
      </c>
      <c r="L41" s="77">
        <v>1023.932484</v>
      </c>
      <c r="M41" s="78">
        <v>2.9999999999999997E-4</v>
      </c>
      <c r="N41" s="78">
        <v>2.2000000000000001E-3</v>
      </c>
      <c r="O41" s="78">
        <v>4.0000000000000002E-4</v>
      </c>
    </row>
    <row r="42" spans="2:15">
      <c r="B42" t="s">
        <v>1316</v>
      </c>
      <c r="C42" t="s">
        <v>1317</v>
      </c>
      <c r="D42" t="s">
        <v>100</v>
      </c>
      <c r="E42" t="s">
        <v>123</v>
      </c>
      <c r="F42" t="s">
        <v>722</v>
      </c>
      <c r="G42" t="s">
        <v>457</v>
      </c>
      <c r="H42" t="s">
        <v>102</v>
      </c>
      <c r="I42" s="77">
        <v>132982</v>
      </c>
      <c r="J42" s="77">
        <v>416.9</v>
      </c>
      <c r="K42" s="77">
        <v>0</v>
      </c>
      <c r="L42" s="77">
        <v>554.40195800000004</v>
      </c>
      <c r="M42" s="78">
        <v>2.0000000000000001E-4</v>
      </c>
      <c r="N42" s="78">
        <v>1.1999999999999999E-3</v>
      </c>
      <c r="O42" s="78">
        <v>2.0000000000000001E-4</v>
      </c>
    </row>
    <row r="43" spans="2:15">
      <c r="B43" t="s">
        <v>1318</v>
      </c>
      <c r="C43" t="s">
        <v>1319</v>
      </c>
      <c r="D43" t="s">
        <v>100</v>
      </c>
      <c r="E43" t="s">
        <v>123</v>
      </c>
      <c r="F43" t="s">
        <v>1320</v>
      </c>
      <c r="G43" t="s">
        <v>457</v>
      </c>
      <c r="H43" t="s">
        <v>102</v>
      </c>
      <c r="I43" s="77">
        <v>8602</v>
      </c>
      <c r="J43" s="77">
        <v>35160</v>
      </c>
      <c r="K43" s="77">
        <v>0</v>
      </c>
      <c r="L43" s="77">
        <v>3024.4632000000001</v>
      </c>
      <c r="M43" s="78">
        <v>5.9999999999999995E-4</v>
      </c>
      <c r="N43" s="78">
        <v>6.6E-3</v>
      </c>
      <c r="O43" s="78">
        <v>1.1000000000000001E-3</v>
      </c>
    </row>
    <row r="44" spans="2:15">
      <c r="B44" t="s">
        <v>1321</v>
      </c>
      <c r="C44" t="s">
        <v>1322</v>
      </c>
      <c r="D44" t="s">
        <v>100</v>
      </c>
      <c r="E44" t="s">
        <v>123</v>
      </c>
      <c r="F44" t="s">
        <v>692</v>
      </c>
      <c r="G44" t="s">
        <v>693</v>
      </c>
      <c r="H44" t="s">
        <v>102</v>
      </c>
      <c r="I44" s="77">
        <v>58555</v>
      </c>
      <c r="J44" s="77">
        <v>762</v>
      </c>
      <c r="K44" s="77">
        <v>0</v>
      </c>
      <c r="L44" s="77">
        <v>446.1891</v>
      </c>
      <c r="M44" s="78">
        <v>2.9999999999999997E-4</v>
      </c>
      <c r="N44" s="78">
        <v>1E-3</v>
      </c>
      <c r="O44" s="78">
        <v>2.0000000000000001E-4</v>
      </c>
    </row>
    <row r="45" spans="2:15">
      <c r="B45" t="s">
        <v>1323</v>
      </c>
      <c r="C45" t="s">
        <v>1324</v>
      </c>
      <c r="D45" t="s">
        <v>100</v>
      </c>
      <c r="E45" t="s">
        <v>123</v>
      </c>
      <c r="F45" t="s">
        <v>1325</v>
      </c>
      <c r="G45" t="s">
        <v>833</v>
      </c>
      <c r="H45" t="s">
        <v>102</v>
      </c>
      <c r="I45" s="77">
        <v>14493</v>
      </c>
      <c r="J45" s="77">
        <v>8831</v>
      </c>
      <c r="K45" s="77">
        <v>0</v>
      </c>
      <c r="L45" s="77">
        <v>1279.8768299999999</v>
      </c>
      <c r="M45" s="78">
        <v>1E-3</v>
      </c>
      <c r="N45" s="78">
        <v>2.8E-3</v>
      </c>
      <c r="O45" s="78">
        <v>5.0000000000000001E-4</v>
      </c>
    </row>
    <row r="46" spans="2:15">
      <c r="B46" t="s">
        <v>1326</v>
      </c>
      <c r="C46" t="s">
        <v>1327</v>
      </c>
      <c r="D46" t="s">
        <v>100</v>
      </c>
      <c r="E46" t="s">
        <v>123</v>
      </c>
      <c r="F46" t="s">
        <v>832</v>
      </c>
      <c r="G46" t="s">
        <v>833</v>
      </c>
      <c r="H46" t="s">
        <v>102</v>
      </c>
      <c r="I46" s="77">
        <v>99285.46</v>
      </c>
      <c r="J46" s="77">
        <v>4874</v>
      </c>
      <c r="K46" s="77">
        <v>0</v>
      </c>
      <c r="L46" s="77">
        <v>4839.1733204000002</v>
      </c>
      <c r="M46" s="78">
        <v>1.2999999999999999E-3</v>
      </c>
      <c r="N46" s="78">
        <v>1.0500000000000001E-2</v>
      </c>
      <c r="O46" s="78">
        <v>1.8E-3</v>
      </c>
    </row>
    <row r="47" spans="2:15">
      <c r="B47" t="s">
        <v>1328</v>
      </c>
      <c r="C47" t="s">
        <v>1329</v>
      </c>
      <c r="D47" t="s">
        <v>100</v>
      </c>
      <c r="E47" t="s">
        <v>123</v>
      </c>
      <c r="F47" t="s">
        <v>1330</v>
      </c>
      <c r="G47" t="s">
        <v>833</v>
      </c>
      <c r="H47" t="s">
        <v>102</v>
      </c>
      <c r="I47" s="77">
        <v>775824.6</v>
      </c>
      <c r="J47" s="77">
        <v>383</v>
      </c>
      <c r="K47" s="77">
        <v>0</v>
      </c>
      <c r="L47" s="77">
        <v>2971.408218</v>
      </c>
      <c r="M47" s="78">
        <v>6.9999999999999999E-4</v>
      </c>
      <c r="N47" s="78">
        <v>6.4999999999999997E-3</v>
      </c>
      <c r="O47" s="78">
        <v>1.1000000000000001E-3</v>
      </c>
    </row>
    <row r="48" spans="2:15">
      <c r="B48" t="s">
        <v>1331</v>
      </c>
      <c r="C48" t="s">
        <v>1332</v>
      </c>
      <c r="D48" t="s">
        <v>100</v>
      </c>
      <c r="E48" t="s">
        <v>123</v>
      </c>
      <c r="F48" t="s">
        <v>1333</v>
      </c>
      <c r="G48" t="s">
        <v>833</v>
      </c>
      <c r="H48" t="s">
        <v>102</v>
      </c>
      <c r="I48" s="77">
        <v>17846.07</v>
      </c>
      <c r="J48" s="77">
        <v>7300</v>
      </c>
      <c r="K48" s="77">
        <v>0</v>
      </c>
      <c r="L48" s="77">
        <v>1302.7631100000001</v>
      </c>
      <c r="M48" s="78">
        <v>2.9999999999999997E-4</v>
      </c>
      <c r="N48" s="78">
        <v>2.8E-3</v>
      </c>
      <c r="O48" s="78">
        <v>5.0000000000000001E-4</v>
      </c>
    </row>
    <row r="49" spans="2:15">
      <c r="B49" t="s">
        <v>1334</v>
      </c>
      <c r="C49" t="s">
        <v>1335</v>
      </c>
      <c r="D49" t="s">
        <v>100</v>
      </c>
      <c r="E49" t="s">
        <v>123</v>
      </c>
      <c r="F49" t="s">
        <v>917</v>
      </c>
      <c r="G49" t="s">
        <v>643</v>
      </c>
      <c r="H49" t="s">
        <v>102</v>
      </c>
      <c r="I49" s="77">
        <v>148773</v>
      </c>
      <c r="J49" s="77">
        <v>482.4</v>
      </c>
      <c r="K49" s="77">
        <v>4.6403800000000004</v>
      </c>
      <c r="L49" s="77">
        <v>722.32133199999998</v>
      </c>
      <c r="M49" s="78">
        <v>5.9999999999999995E-4</v>
      </c>
      <c r="N49" s="78">
        <v>1.6000000000000001E-3</v>
      </c>
      <c r="O49" s="78">
        <v>2.9999999999999997E-4</v>
      </c>
    </row>
    <row r="50" spans="2:15">
      <c r="B50" t="s">
        <v>1336</v>
      </c>
      <c r="C50" t="s">
        <v>1337</v>
      </c>
      <c r="D50" t="s">
        <v>100</v>
      </c>
      <c r="E50" t="s">
        <v>123</v>
      </c>
      <c r="F50" t="s">
        <v>1338</v>
      </c>
      <c r="G50" t="s">
        <v>643</v>
      </c>
      <c r="H50" t="s">
        <v>102</v>
      </c>
      <c r="I50" s="77">
        <v>175081</v>
      </c>
      <c r="J50" s="77">
        <v>895.2</v>
      </c>
      <c r="K50" s="77">
        <v>0</v>
      </c>
      <c r="L50" s="77">
        <v>1567.325112</v>
      </c>
      <c r="M50" s="78">
        <v>8.0000000000000004E-4</v>
      </c>
      <c r="N50" s="78">
        <v>3.3999999999999998E-3</v>
      </c>
      <c r="O50" s="78">
        <v>5.9999999999999995E-4</v>
      </c>
    </row>
    <row r="51" spans="2:15">
      <c r="B51" t="s">
        <v>1339</v>
      </c>
      <c r="C51" t="s">
        <v>1340</v>
      </c>
      <c r="D51" t="s">
        <v>100</v>
      </c>
      <c r="E51" t="s">
        <v>123</v>
      </c>
      <c r="F51" t="s">
        <v>1341</v>
      </c>
      <c r="G51" t="s">
        <v>643</v>
      </c>
      <c r="H51" t="s">
        <v>102</v>
      </c>
      <c r="I51" s="77">
        <v>6145</v>
      </c>
      <c r="J51" s="77">
        <v>14130</v>
      </c>
      <c r="K51" s="77">
        <v>0</v>
      </c>
      <c r="L51" s="77">
        <v>868.2885</v>
      </c>
      <c r="M51" s="78">
        <v>5.0000000000000001E-4</v>
      </c>
      <c r="N51" s="78">
        <v>1.9E-3</v>
      </c>
      <c r="O51" s="78">
        <v>2.9999999999999997E-4</v>
      </c>
    </row>
    <row r="52" spans="2:15">
      <c r="B52" t="s">
        <v>1342</v>
      </c>
      <c r="C52" t="s">
        <v>1343</v>
      </c>
      <c r="D52" t="s">
        <v>100</v>
      </c>
      <c r="E52" t="s">
        <v>123</v>
      </c>
      <c r="F52" t="s">
        <v>1344</v>
      </c>
      <c r="G52" t="s">
        <v>643</v>
      </c>
      <c r="H52" t="s">
        <v>102</v>
      </c>
      <c r="I52" s="77">
        <v>9584</v>
      </c>
      <c r="J52" s="77">
        <v>20430</v>
      </c>
      <c r="K52" s="77">
        <v>0</v>
      </c>
      <c r="L52" s="77">
        <v>1958.0111999999999</v>
      </c>
      <c r="M52" s="78">
        <v>5.0000000000000001E-4</v>
      </c>
      <c r="N52" s="78">
        <v>4.3E-3</v>
      </c>
      <c r="O52" s="78">
        <v>6.9999999999999999E-4</v>
      </c>
    </row>
    <row r="53" spans="2:15">
      <c r="B53" t="s">
        <v>1345</v>
      </c>
      <c r="C53" t="s">
        <v>1346</v>
      </c>
      <c r="D53" t="s">
        <v>100</v>
      </c>
      <c r="E53" t="s">
        <v>123</v>
      </c>
      <c r="F53" t="s">
        <v>1347</v>
      </c>
      <c r="G53" t="s">
        <v>643</v>
      </c>
      <c r="H53" t="s">
        <v>102</v>
      </c>
      <c r="I53" s="77">
        <v>7373</v>
      </c>
      <c r="J53" s="77">
        <v>7752</v>
      </c>
      <c r="K53" s="77">
        <v>0</v>
      </c>
      <c r="L53" s="77">
        <v>571.55496000000005</v>
      </c>
      <c r="M53" s="78">
        <v>2.9999999999999997E-4</v>
      </c>
      <c r="N53" s="78">
        <v>1.1999999999999999E-3</v>
      </c>
      <c r="O53" s="78">
        <v>2.0000000000000001E-4</v>
      </c>
    </row>
    <row r="54" spans="2:15">
      <c r="B54" t="s">
        <v>1348</v>
      </c>
      <c r="C54" t="s">
        <v>1349</v>
      </c>
      <c r="D54" t="s">
        <v>100</v>
      </c>
      <c r="E54" t="s">
        <v>123</v>
      </c>
      <c r="F54" t="s">
        <v>1350</v>
      </c>
      <c r="G54" t="s">
        <v>369</v>
      </c>
      <c r="H54" t="s">
        <v>102</v>
      </c>
      <c r="I54" s="77">
        <v>89136</v>
      </c>
      <c r="J54" s="77">
        <v>13450</v>
      </c>
      <c r="K54" s="77">
        <v>0</v>
      </c>
      <c r="L54" s="77">
        <v>11988.791999999999</v>
      </c>
      <c r="M54" s="78">
        <v>2.5000000000000001E-3</v>
      </c>
      <c r="N54" s="78">
        <v>2.6100000000000002E-2</v>
      </c>
      <c r="O54" s="78">
        <v>4.4000000000000003E-3</v>
      </c>
    </row>
    <row r="55" spans="2:15">
      <c r="B55" t="s">
        <v>1351</v>
      </c>
      <c r="C55" t="s">
        <v>1352</v>
      </c>
      <c r="D55" t="s">
        <v>100</v>
      </c>
      <c r="E55" t="s">
        <v>123</v>
      </c>
      <c r="F55" t="s">
        <v>1353</v>
      </c>
      <c r="G55" t="s">
        <v>590</v>
      </c>
      <c r="H55" t="s">
        <v>102</v>
      </c>
      <c r="I55" s="77">
        <v>25813.68</v>
      </c>
      <c r="J55" s="77">
        <v>13000</v>
      </c>
      <c r="K55" s="77">
        <v>0</v>
      </c>
      <c r="L55" s="77">
        <v>3355.7784000000001</v>
      </c>
      <c r="M55" s="78">
        <v>6.9999999999999999E-4</v>
      </c>
      <c r="N55" s="78">
        <v>7.3000000000000001E-3</v>
      </c>
      <c r="O55" s="78">
        <v>1.1999999999999999E-3</v>
      </c>
    </row>
    <row r="56" spans="2:15">
      <c r="B56" t="s">
        <v>1354</v>
      </c>
      <c r="C56" t="s">
        <v>1355</v>
      </c>
      <c r="D56" t="s">
        <v>100</v>
      </c>
      <c r="E56" t="s">
        <v>123</v>
      </c>
      <c r="F56" t="s">
        <v>1356</v>
      </c>
      <c r="G56" t="s">
        <v>590</v>
      </c>
      <c r="H56" t="s">
        <v>102</v>
      </c>
      <c r="I56" s="77">
        <v>8594</v>
      </c>
      <c r="J56" s="77">
        <v>40150</v>
      </c>
      <c r="K56" s="77">
        <v>0</v>
      </c>
      <c r="L56" s="77">
        <v>3450.491</v>
      </c>
      <c r="M56" s="78">
        <v>1.1000000000000001E-3</v>
      </c>
      <c r="N56" s="78">
        <v>7.4999999999999997E-3</v>
      </c>
      <c r="O56" s="78">
        <v>1.2999999999999999E-3</v>
      </c>
    </row>
    <row r="57" spans="2:15">
      <c r="B57" t="s">
        <v>1357</v>
      </c>
      <c r="C57" t="s">
        <v>1358</v>
      </c>
      <c r="D57" t="s">
        <v>100</v>
      </c>
      <c r="E57" t="s">
        <v>123</v>
      </c>
      <c r="F57" t="s">
        <v>1078</v>
      </c>
      <c r="G57" t="s">
        <v>803</v>
      </c>
      <c r="H57" t="s">
        <v>102</v>
      </c>
      <c r="I57" s="77">
        <v>3496606.54</v>
      </c>
      <c r="J57" s="77">
        <v>126</v>
      </c>
      <c r="K57" s="77">
        <v>0</v>
      </c>
      <c r="L57" s="77">
        <v>4405.7242403999999</v>
      </c>
      <c r="M57" s="78">
        <v>1.2999999999999999E-3</v>
      </c>
      <c r="N57" s="78">
        <v>9.5999999999999992E-3</v>
      </c>
      <c r="O57" s="78">
        <v>1.6000000000000001E-3</v>
      </c>
    </row>
    <row r="58" spans="2:15">
      <c r="B58" t="s">
        <v>1359</v>
      </c>
      <c r="C58" t="s">
        <v>1360</v>
      </c>
      <c r="D58" t="s">
        <v>100</v>
      </c>
      <c r="E58" t="s">
        <v>123</v>
      </c>
      <c r="F58" t="s">
        <v>1361</v>
      </c>
      <c r="G58" t="s">
        <v>1059</v>
      </c>
      <c r="H58" t="s">
        <v>102</v>
      </c>
      <c r="I58" s="77">
        <v>29745</v>
      </c>
      <c r="J58" s="77">
        <v>9869</v>
      </c>
      <c r="K58" s="77">
        <v>0</v>
      </c>
      <c r="L58" s="77">
        <v>2935.5340500000002</v>
      </c>
      <c r="M58" s="78">
        <v>5.9999999999999995E-4</v>
      </c>
      <c r="N58" s="78">
        <v>6.4000000000000003E-3</v>
      </c>
      <c r="O58" s="78">
        <v>1.1000000000000001E-3</v>
      </c>
    </row>
    <row r="59" spans="2:15">
      <c r="B59" t="s">
        <v>1362</v>
      </c>
      <c r="C59" t="s">
        <v>1363</v>
      </c>
      <c r="D59" t="s">
        <v>100</v>
      </c>
      <c r="E59" t="s">
        <v>123</v>
      </c>
      <c r="F59" t="s">
        <v>1364</v>
      </c>
      <c r="G59" t="s">
        <v>780</v>
      </c>
      <c r="H59" t="s">
        <v>102</v>
      </c>
      <c r="I59" s="77">
        <v>29353</v>
      </c>
      <c r="J59" s="77">
        <v>1221</v>
      </c>
      <c r="K59" s="77">
        <v>0</v>
      </c>
      <c r="L59" s="77">
        <v>358.40012999999999</v>
      </c>
      <c r="M59" s="78">
        <v>2.9999999999999997E-4</v>
      </c>
      <c r="N59" s="78">
        <v>8.0000000000000004E-4</v>
      </c>
      <c r="O59" s="78">
        <v>1E-4</v>
      </c>
    </row>
    <row r="60" spans="2:15">
      <c r="B60" t="s">
        <v>1365</v>
      </c>
      <c r="C60" t="s">
        <v>1366</v>
      </c>
      <c r="D60" t="s">
        <v>100</v>
      </c>
      <c r="E60" t="s">
        <v>123</v>
      </c>
      <c r="F60" t="s">
        <v>1367</v>
      </c>
      <c r="G60" t="s">
        <v>950</v>
      </c>
      <c r="H60" t="s">
        <v>102</v>
      </c>
      <c r="I60" s="77">
        <v>16657</v>
      </c>
      <c r="J60" s="77">
        <v>7299</v>
      </c>
      <c r="K60" s="77">
        <v>0</v>
      </c>
      <c r="L60" s="77">
        <v>1215.7944299999999</v>
      </c>
      <c r="M60" s="78">
        <v>1E-3</v>
      </c>
      <c r="N60" s="78">
        <v>2.5999999999999999E-3</v>
      </c>
      <c r="O60" s="78">
        <v>5.0000000000000001E-4</v>
      </c>
    </row>
    <row r="61" spans="2:15">
      <c r="B61" t="s">
        <v>1368</v>
      </c>
      <c r="C61" t="s">
        <v>1369</v>
      </c>
      <c r="D61" t="s">
        <v>100</v>
      </c>
      <c r="E61" t="s">
        <v>123</v>
      </c>
      <c r="F61" t="s">
        <v>1370</v>
      </c>
      <c r="G61" t="s">
        <v>554</v>
      </c>
      <c r="H61" t="s">
        <v>102</v>
      </c>
      <c r="I61" s="77">
        <v>30928</v>
      </c>
      <c r="J61" s="77">
        <v>3586</v>
      </c>
      <c r="K61" s="77">
        <v>0</v>
      </c>
      <c r="L61" s="77">
        <v>1109.07808</v>
      </c>
      <c r="M61" s="78">
        <v>1.1000000000000001E-3</v>
      </c>
      <c r="N61" s="78">
        <v>2.3999999999999998E-3</v>
      </c>
      <c r="O61" s="78">
        <v>4.0000000000000002E-4</v>
      </c>
    </row>
    <row r="62" spans="2:15">
      <c r="B62" t="s">
        <v>1371</v>
      </c>
      <c r="C62" t="s">
        <v>1372</v>
      </c>
      <c r="D62" t="s">
        <v>100</v>
      </c>
      <c r="E62" t="s">
        <v>123</v>
      </c>
      <c r="F62" t="s">
        <v>1373</v>
      </c>
      <c r="G62" t="s">
        <v>554</v>
      </c>
      <c r="H62" t="s">
        <v>102</v>
      </c>
      <c r="I62" s="77">
        <v>44813</v>
      </c>
      <c r="J62" s="77">
        <v>3341</v>
      </c>
      <c r="K62" s="77">
        <v>0</v>
      </c>
      <c r="L62" s="77">
        <v>1497.2023300000001</v>
      </c>
      <c r="M62" s="78">
        <v>5.0000000000000001E-4</v>
      </c>
      <c r="N62" s="78">
        <v>3.3E-3</v>
      </c>
      <c r="O62" s="78">
        <v>5.9999999999999995E-4</v>
      </c>
    </row>
    <row r="63" spans="2:15">
      <c r="B63" t="s">
        <v>1374</v>
      </c>
      <c r="C63" t="s">
        <v>1375</v>
      </c>
      <c r="D63" t="s">
        <v>100</v>
      </c>
      <c r="E63" t="s">
        <v>123</v>
      </c>
      <c r="F63" t="s">
        <v>1376</v>
      </c>
      <c r="G63" t="s">
        <v>554</v>
      </c>
      <c r="H63" t="s">
        <v>102</v>
      </c>
      <c r="I63" s="77">
        <v>11848</v>
      </c>
      <c r="J63" s="77">
        <v>7033</v>
      </c>
      <c r="K63" s="77">
        <v>0</v>
      </c>
      <c r="L63" s="77">
        <v>833.26984000000004</v>
      </c>
      <c r="M63" s="78">
        <v>5.9999999999999995E-4</v>
      </c>
      <c r="N63" s="78">
        <v>1.8E-3</v>
      </c>
      <c r="O63" s="78">
        <v>2.9999999999999997E-4</v>
      </c>
    </row>
    <row r="64" spans="2:15">
      <c r="B64" t="s">
        <v>1377</v>
      </c>
      <c r="C64" t="s">
        <v>1378</v>
      </c>
      <c r="D64" t="s">
        <v>100</v>
      </c>
      <c r="E64" t="s">
        <v>123</v>
      </c>
      <c r="F64" t="s">
        <v>844</v>
      </c>
      <c r="G64" t="s">
        <v>554</v>
      </c>
      <c r="H64" t="s">
        <v>102</v>
      </c>
      <c r="I64" s="77">
        <v>151738</v>
      </c>
      <c r="J64" s="77">
        <v>1696</v>
      </c>
      <c r="K64" s="77">
        <v>0</v>
      </c>
      <c r="L64" s="77">
        <v>2573.4764799999998</v>
      </c>
      <c r="M64" s="78">
        <v>1.6999999999999999E-3</v>
      </c>
      <c r="N64" s="78">
        <v>5.5999999999999999E-3</v>
      </c>
      <c r="O64" s="78">
        <v>1E-3</v>
      </c>
    </row>
    <row r="65" spans="2:15">
      <c r="B65" t="s">
        <v>1379</v>
      </c>
      <c r="C65" t="s">
        <v>1380</v>
      </c>
      <c r="D65" t="s">
        <v>100</v>
      </c>
      <c r="E65" t="s">
        <v>123</v>
      </c>
      <c r="F65" t="s">
        <v>1381</v>
      </c>
      <c r="G65" t="s">
        <v>1021</v>
      </c>
      <c r="H65" t="s">
        <v>102</v>
      </c>
      <c r="I65" s="77">
        <v>28393</v>
      </c>
      <c r="J65" s="77">
        <v>1220</v>
      </c>
      <c r="K65" s="77">
        <v>4.2574699999999996</v>
      </c>
      <c r="L65" s="77">
        <v>350.65206999999998</v>
      </c>
      <c r="M65" s="78">
        <v>2.0000000000000001E-4</v>
      </c>
      <c r="N65" s="78">
        <v>8.0000000000000004E-4</v>
      </c>
      <c r="O65" s="78">
        <v>1E-4</v>
      </c>
    </row>
    <row r="66" spans="2:15">
      <c r="B66" t="s">
        <v>1382</v>
      </c>
      <c r="C66" t="s">
        <v>1383</v>
      </c>
      <c r="D66" t="s">
        <v>100</v>
      </c>
      <c r="E66" t="s">
        <v>123</v>
      </c>
      <c r="F66" t="s">
        <v>928</v>
      </c>
      <c r="G66" t="s">
        <v>624</v>
      </c>
      <c r="H66" t="s">
        <v>102</v>
      </c>
      <c r="I66" s="77">
        <v>77042</v>
      </c>
      <c r="J66" s="77">
        <v>3174</v>
      </c>
      <c r="K66" s="77">
        <v>0</v>
      </c>
      <c r="L66" s="77">
        <v>2445.3130799999999</v>
      </c>
      <c r="M66" s="78">
        <v>1.2999999999999999E-3</v>
      </c>
      <c r="N66" s="78">
        <v>5.3E-3</v>
      </c>
      <c r="O66" s="78">
        <v>8.9999999999999998E-4</v>
      </c>
    </row>
    <row r="67" spans="2:15">
      <c r="B67" t="s">
        <v>1384</v>
      </c>
      <c r="C67" t="s">
        <v>1385</v>
      </c>
      <c r="D67" t="s">
        <v>100</v>
      </c>
      <c r="E67" t="s">
        <v>123</v>
      </c>
      <c r="F67" t="s">
        <v>650</v>
      </c>
      <c r="G67" t="s">
        <v>624</v>
      </c>
      <c r="H67" t="s">
        <v>102</v>
      </c>
      <c r="I67" s="77">
        <v>79326.399999999994</v>
      </c>
      <c r="J67" s="77">
        <v>1185</v>
      </c>
      <c r="K67" s="77">
        <v>0</v>
      </c>
      <c r="L67" s="77">
        <v>940.01783999999998</v>
      </c>
      <c r="M67" s="78">
        <v>4.0000000000000002E-4</v>
      </c>
      <c r="N67" s="78">
        <v>2E-3</v>
      </c>
      <c r="O67" s="78">
        <v>2.9999999999999997E-4</v>
      </c>
    </row>
    <row r="68" spans="2:15">
      <c r="B68" t="s">
        <v>1386</v>
      </c>
      <c r="C68" t="s">
        <v>1387</v>
      </c>
      <c r="D68" t="s">
        <v>100</v>
      </c>
      <c r="E68" t="s">
        <v>123</v>
      </c>
      <c r="F68" t="s">
        <v>807</v>
      </c>
      <c r="G68" t="s">
        <v>624</v>
      </c>
      <c r="H68" t="s">
        <v>102</v>
      </c>
      <c r="I68" s="77">
        <v>180743.2</v>
      </c>
      <c r="J68" s="77">
        <v>3950</v>
      </c>
      <c r="K68" s="77">
        <v>0</v>
      </c>
      <c r="L68" s="77">
        <v>7139.3563999999997</v>
      </c>
      <c r="M68" s="78">
        <v>2.3999999999999998E-3</v>
      </c>
      <c r="N68" s="78">
        <v>1.55E-2</v>
      </c>
      <c r="O68" s="78">
        <v>2.5999999999999999E-3</v>
      </c>
    </row>
    <row r="69" spans="2:15">
      <c r="B69" t="s">
        <v>1388</v>
      </c>
      <c r="C69" t="s">
        <v>1389</v>
      </c>
      <c r="D69" t="s">
        <v>100</v>
      </c>
      <c r="E69" t="s">
        <v>123</v>
      </c>
      <c r="F69" t="s">
        <v>1390</v>
      </c>
      <c r="G69" t="s">
        <v>436</v>
      </c>
      <c r="H69" t="s">
        <v>102</v>
      </c>
      <c r="I69" s="77">
        <v>143600</v>
      </c>
      <c r="J69" s="77">
        <v>708.3</v>
      </c>
      <c r="K69" s="77">
        <v>0</v>
      </c>
      <c r="L69" s="77">
        <v>1017.1188</v>
      </c>
      <c r="M69" s="78">
        <v>1E-3</v>
      </c>
      <c r="N69" s="78">
        <v>2.2000000000000001E-3</v>
      </c>
      <c r="O69" s="78">
        <v>4.0000000000000002E-4</v>
      </c>
    </row>
    <row r="70" spans="2:15">
      <c r="B70" t="s">
        <v>1391</v>
      </c>
      <c r="C70" t="s">
        <v>1392</v>
      </c>
      <c r="D70" t="s">
        <v>100</v>
      </c>
      <c r="E70" t="s">
        <v>123</v>
      </c>
      <c r="F70" t="s">
        <v>571</v>
      </c>
      <c r="G70" t="s">
        <v>436</v>
      </c>
      <c r="H70" t="s">
        <v>102</v>
      </c>
      <c r="I70" s="77">
        <v>124691</v>
      </c>
      <c r="J70" s="77">
        <v>7670</v>
      </c>
      <c r="K70" s="77">
        <v>0</v>
      </c>
      <c r="L70" s="77">
        <v>9563.7996999999996</v>
      </c>
      <c r="M70" s="78">
        <v>3.3999999999999998E-3</v>
      </c>
      <c r="N70" s="78">
        <v>2.0799999999999999E-2</v>
      </c>
      <c r="O70" s="78">
        <v>3.5000000000000001E-3</v>
      </c>
    </row>
    <row r="71" spans="2:15">
      <c r="B71" t="s">
        <v>1393</v>
      </c>
      <c r="C71" t="s">
        <v>1394</v>
      </c>
      <c r="D71" t="s">
        <v>100</v>
      </c>
      <c r="E71" t="s">
        <v>123</v>
      </c>
      <c r="F71" t="s">
        <v>710</v>
      </c>
      <c r="G71" t="s">
        <v>436</v>
      </c>
      <c r="H71" t="s">
        <v>102</v>
      </c>
      <c r="I71" s="77">
        <v>1228538</v>
      </c>
      <c r="J71" s="77">
        <v>160</v>
      </c>
      <c r="K71" s="77">
        <v>35.61065</v>
      </c>
      <c r="L71" s="77">
        <v>2001.27145</v>
      </c>
      <c r="M71" s="78">
        <v>1.8E-3</v>
      </c>
      <c r="N71" s="78">
        <v>4.4000000000000003E-3</v>
      </c>
      <c r="O71" s="78">
        <v>6.9999999999999999E-4</v>
      </c>
    </row>
    <row r="72" spans="2:15">
      <c r="B72" t="s">
        <v>1395</v>
      </c>
      <c r="C72" t="s">
        <v>1396</v>
      </c>
      <c r="D72" t="s">
        <v>100</v>
      </c>
      <c r="E72" t="s">
        <v>123</v>
      </c>
      <c r="F72" t="s">
        <v>1397</v>
      </c>
      <c r="G72" t="s">
        <v>436</v>
      </c>
      <c r="H72" t="s">
        <v>102</v>
      </c>
      <c r="I72" s="77">
        <v>6539</v>
      </c>
      <c r="J72" s="77">
        <v>16950</v>
      </c>
      <c r="K72" s="77">
        <v>0</v>
      </c>
      <c r="L72" s="77">
        <v>1108.3605</v>
      </c>
      <c r="M72" s="78">
        <v>8.9999999999999998E-4</v>
      </c>
      <c r="N72" s="78">
        <v>2.3999999999999998E-3</v>
      </c>
      <c r="O72" s="78">
        <v>4.0000000000000002E-4</v>
      </c>
    </row>
    <row r="73" spans="2:15">
      <c r="B73" t="s">
        <v>1398</v>
      </c>
      <c r="C73" t="s">
        <v>1399</v>
      </c>
      <c r="D73" t="s">
        <v>100</v>
      </c>
      <c r="E73" t="s">
        <v>123</v>
      </c>
      <c r="F73" t="s">
        <v>534</v>
      </c>
      <c r="G73" t="s">
        <v>436</v>
      </c>
      <c r="H73" t="s">
        <v>102</v>
      </c>
      <c r="I73" s="77">
        <v>5317.81</v>
      </c>
      <c r="J73" s="77">
        <v>19500</v>
      </c>
      <c r="K73" s="77">
        <v>0</v>
      </c>
      <c r="L73" s="77">
        <v>1036.9729500000001</v>
      </c>
      <c r="M73" s="78">
        <v>4.0000000000000002E-4</v>
      </c>
      <c r="N73" s="78">
        <v>2.3E-3</v>
      </c>
      <c r="O73" s="78">
        <v>4.0000000000000002E-4</v>
      </c>
    </row>
    <row r="74" spans="2:15">
      <c r="B74" t="s">
        <v>1400</v>
      </c>
      <c r="C74" t="s">
        <v>1401</v>
      </c>
      <c r="D74" t="s">
        <v>100</v>
      </c>
      <c r="E74" t="s">
        <v>123</v>
      </c>
      <c r="F74" t="s">
        <v>1402</v>
      </c>
      <c r="G74" t="s">
        <v>1403</v>
      </c>
      <c r="H74" t="s">
        <v>102</v>
      </c>
      <c r="I74" s="77">
        <v>15707</v>
      </c>
      <c r="J74" s="77">
        <v>5265</v>
      </c>
      <c r="K74" s="77">
        <v>0</v>
      </c>
      <c r="L74" s="77">
        <v>826.97355000000005</v>
      </c>
      <c r="M74" s="78">
        <v>2.0000000000000001E-4</v>
      </c>
      <c r="N74" s="78">
        <v>1.8E-3</v>
      </c>
      <c r="O74" s="78">
        <v>2.9999999999999997E-4</v>
      </c>
    </row>
    <row r="75" spans="2:15">
      <c r="B75" t="s">
        <v>1404</v>
      </c>
      <c r="C75" t="s">
        <v>1405</v>
      </c>
      <c r="D75" t="s">
        <v>100</v>
      </c>
      <c r="E75" t="s">
        <v>123</v>
      </c>
      <c r="F75" t="s">
        <v>1406</v>
      </c>
      <c r="G75" t="s">
        <v>1407</v>
      </c>
      <c r="H75" t="s">
        <v>102</v>
      </c>
      <c r="I75" s="77">
        <v>44747.57</v>
      </c>
      <c r="J75" s="77">
        <v>3813</v>
      </c>
      <c r="K75" s="77">
        <v>0</v>
      </c>
      <c r="L75" s="77">
        <v>1706.2248440999999</v>
      </c>
      <c r="M75" s="78">
        <v>4.0000000000000002E-4</v>
      </c>
      <c r="N75" s="78">
        <v>3.7000000000000002E-3</v>
      </c>
      <c r="O75" s="78">
        <v>5.9999999999999995E-4</v>
      </c>
    </row>
    <row r="76" spans="2:15">
      <c r="B76" t="s">
        <v>1408</v>
      </c>
      <c r="C76" t="s">
        <v>1409</v>
      </c>
      <c r="D76" t="s">
        <v>100</v>
      </c>
      <c r="E76" t="s">
        <v>123</v>
      </c>
      <c r="F76" t="s">
        <v>811</v>
      </c>
      <c r="G76" t="s">
        <v>812</v>
      </c>
      <c r="H76" t="s">
        <v>102</v>
      </c>
      <c r="I76" s="77">
        <v>14633</v>
      </c>
      <c r="J76" s="77">
        <v>9714</v>
      </c>
      <c r="K76" s="77">
        <v>0</v>
      </c>
      <c r="L76" s="77">
        <v>1421.4496200000001</v>
      </c>
      <c r="M76" s="78">
        <v>5.9999999999999995E-4</v>
      </c>
      <c r="N76" s="78">
        <v>3.0999999999999999E-3</v>
      </c>
      <c r="O76" s="78">
        <v>5.0000000000000001E-4</v>
      </c>
    </row>
    <row r="77" spans="2:15">
      <c r="B77" t="s">
        <v>1410</v>
      </c>
      <c r="C77" t="s">
        <v>1411</v>
      </c>
      <c r="D77" t="s">
        <v>100</v>
      </c>
      <c r="E77" t="s">
        <v>123</v>
      </c>
      <c r="F77" t="s">
        <v>1412</v>
      </c>
      <c r="G77" t="s">
        <v>812</v>
      </c>
      <c r="H77" t="s">
        <v>102</v>
      </c>
      <c r="I77" s="77">
        <v>2982</v>
      </c>
      <c r="J77" s="77">
        <v>30550</v>
      </c>
      <c r="K77" s="77">
        <v>0</v>
      </c>
      <c r="L77" s="77">
        <v>911.00099999999998</v>
      </c>
      <c r="M77" s="78">
        <v>2.0000000000000001E-4</v>
      </c>
      <c r="N77" s="78">
        <v>2E-3</v>
      </c>
      <c r="O77" s="78">
        <v>2.9999999999999997E-4</v>
      </c>
    </row>
    <row r="78" spans="2:15">
      <c r="B78" t="s">
        <v>1413</v>
      </c>
      <c r="C78" t="s">
        <v>1414</v>
      </c>
      <c r="D78" t="s">
        <v>100</v>
      </c>
      <c r="E78" t="s">
        <v>123</v>
      </c>
      <c r="F78" t="s">
        <v>1415</v>
      </c>
      <c r="G78" t="s">
        <v>812</v>
      </c>
      <c r="H78" t="s">
        <v>102</v>
      </c>
      <c r="I78" s="77">
        <v>32353</v>
      </c>
      <c r="J78" s="77">
        <v>6565</v>
      </c>
      <c r="K78" s="77">
        <v>0</v>
      </c>
      <c r="L78" s="77">
        <v>2123.9744500000002</v>
      </c>
      <c r="M78" s="78">
        <v>6.9999999999999999E-4</v>
      </c>
      <c r="N78" s="78">
        <v>4.5999999999999999E-3</v>
      </c>
      <c r="O78" s="78">
        <v>8.0000000000000004E-4</v>
      </c>
    </row>
    <row r="79" spans="2:15">
      <c r="B79" t="s">
        <v>1416</v>
      </c>
      <c r="C79" t="s">
        <v>1417</v>
      </c>
      <c r="D79" t="s">
        <v>100</v>
      </c>
      <c r="E79" t="s">
        <v>123</v>
      </c>
      <c r="F79" t="s">
        <v>1418</v>
      </c>
      <c r="G79" t="s">
        <v>812</v>
      </c>
      <c r="H79" t="s">
        <v>102</v>
      </c>
      <c r="I79" s="77">
        <v>556780</v>
      </c>
      <c r="J79" s="77">
        <v>1741</v>
      </c>
      <c r="K79" s="77">
        <v>0</v>
      </c>
      <c r="L79" s="77">
        <v>9693.5398000000005</v>
      </c>
      <c r="M79" s="78">
        <v>2E-3</v>
      </c>
      <c r="N79" s="78">
        <v>2.1100000000000001E-2</v>
      </c>
      <c r="O79" s="78">
        <v>3.5999999999999999E-3</v>
      </c>
    </row>
    <row r="80" spans="2:15">
      <c r="B80" t="s">
        <v>1419</v>
      </c>
      <c r="C80" t="s">
        <v>1420</v>
      </c>
      <c r="D80" t="s">
        <v>100</v>
      </c>
      <c r="E80" t="s">
        <v>123</v>
      </c>
      <c r="F80" t="s">
        <v>1421</v>
      </c>
      <c r="G80" t="s">
        <v>838</v>
      </c>
      <c r="H80" t="s">
        <v>102</v>
      </c>
      <c r="I80" s="77">
        <v>141362</v>
      </c>
      <c r="J80" s="77">
        <v>3650</v>
      </c>
      <c r="K80" s="77">
        <v>57.321919999999999</v>
      </c>
      <c r="L80" s="77">
        <v>5217.0349200000001</v>
      </c>
      <c r="M80" s="78">
        <v>2E-3</v>
      </c>
      <c r="N80" s="78">
        <v>1.14E-2</v>
      </c>
      <c r="O80" s="78">
        <v>1.9E-3</v>
      </c>
    </row>
    <row r="81" spans="2:15">
      <c r="B81" t="s">
        <v>1422</v>
      </c>
      <c r="C81" t="s">
        <v>1423</v>
      </c>
      <c r="D81" t="s">
        <v>100</v>
      </c>
      <c r="E81" t="s">
        <v>123</v>
      </c>
      <c r="F81" t="s">
        <v>1424</v>
      </c>
      <c r="G81" t="s">
        <v>838</v>
      </c>
      <c r="H81" t="s">
        <v>102</v>
      </c>
      <c r="I81" s="77">
        <v>10484</v>
      </c>
      <c r="J81" s="77">
        <v>6316</v>
      </c>
      <c r="K81" s="77">
        <v>8.8576700000000006</v>
      </c>
      <c r="L81" s="77">
        <v>671.02710999999999</v>
      </c>
      <c r="M81" s="78">
        <v>2.0000000000000001E-4</v>
      </c>
      <c r="N81" s="78">
        <v>1.5E-3</v>
      </c>
      <c r="O81" s="78">
        <v>2.0000000000000001E-4</v>
      </c>
    </row>
    <row r="82" spans="2:15">
      <c r="B82" t="s">
        <v>1425</v>
      </c>
      <c r="C82" t="s">
        <v>1426</v>
      </c>
      <c r="D82" t="s">
        <v>100</v>
      </c>
      <c r="E82" t="s">
        <v>123</v>
      </c>
      <c r="F82" t="s">
        <v>837</v>
      </c>
      <c r="G82" t="s">
        <v>838</v>
      </c>
      <c r="H82" t="s">
        <v>102</v>
      </c>
      <c r="I82" s="77">
        <v>47169.760000000002</v>
      </c>
      <c r="J82" s="77">
        <v>23750</v>
      </c>
      <c r="K82" s="77">
        <v>0</v>
      </c>
      <c r="L82" s="77">
        <v>11202.817999999999</v>
      </c>
      <c r="M82" s="78">
        <v>3.0000000000000001E-3</v>
      </c>
      <c r="N82" s="78">
        <v>2.4400000000000002E-2</v>
      </c>
      <c r="O82" s="78">
        <v>4.1999999999999997E-3</v>
      </c>
    </row>
    <row r="83" spans="2:15">
      <c r="B83" t="s">
        <v>1427</v>
      </c>
      <c r="C83" t="s">
        <v>1428</v>
      </c>
      <c r="D83" t="s">
        <v>100</v>
      </c>
      <c r="E83" t="s">
        <v>123</v>
      </c>
      <c r="F83" t="s">
        <v>1429</v>
      </c>
      <c r="G83" t="s">
        <v>423</v>
      </c>
      <c r="H83" t="s">
        <v>102</v>
      </c>
      <c r="I83" s="77">
        <v>10561</v>
      </c>
      <c r="J83" s="77">
        <v>26300</v>
      </c>
      <c r="K83" s="77">
        <v>0</v>
      </c>
      <c r="L83" s="77">
        <v>2777.5430000000001</v>
      </c>
      <c r="M83" s="78">
        <v>1.6999999999999999E-3</v>
      </c>
      <c r="N83" s="78">
        <v>6.0000000000000001E-3</v>
      </c>
      <c r="O83" s="78">
        <v>1E-3</v>
      </c>
    </row>
    <row r="84" spans="2:15">
      <c r="B84" t="s">
        <v>1430</v>
      </c>
      <c r="C84" t="s">
        <v>1431</v>
      </c>
      <c r="D84" t="s">
        <v>100</v>
      </c>
      <c r="E84" t="s">
        <v>123</v>
      </c>
      <c r="F84" t="s">
        <v>1432</v>
      </c>
      <c r="G84" t="s">
        <v>423</v>
      </c>
      <c r="H84" t="s">
        <v>102</v>
      </c>
      <c r="I84" s="77">
        <v>773394</v>
      </c>
      <c r="J84" s="77">
        <v>181</v>
      </c>
      <c r="K84" s="77">
        <v>25.693460000000002</v>
      </c>
      <c r="L84" s="77">
        <v>1425.5365999999999</v>
      </c>
      <c r="M84" s="78">
        <v>1.5E-3</v>
      </c>
      <c r="N84" s="78">
        <v>3.0999999999999999E-3</v>
      </c>
      <c r="O84" s="78">
        <v>5.0000000000000001E-4</v>
      </c>
    </row>
    <row r="85" spans="2:15">
      <c r="B85" t="s">
        <v>1433</v>
      </c>
      <c r="C85" t="s">
        <v>1434</v>
      </c>
      <c r="D85" t="s">
        <v>100</v>
      </c>
      <c r="E85" t="s">
        <v>123</v>
      </c>
      <c r="F85" t="s">
        <v>1435</v>
      </c>
      <c r="G85" t="s">
        <v>1436</v>
      </c>
      <c r="H85" t="s">
        <v>102</v>
      </c>
      <c r="I85" s="77">
        <v>194333</v>
      </c>
      <c r="J85" s="77">
        <v>703.5</v>
      </c>
      <c r="K85" s="77">
        <v>31.505790000000001</v>
      </c>
      <c r="L85" s="77">
        <v>1398.638445</v>
      </c>
      <c r="M85" s="78">
        <v>1E-3</v>
      </c>
      <c r="N85" s="78">
        <v>3.0000000000000001E-3</v>
      </c>
      <c r="O85" s="78">
        <v>5.0000000000000001E-4</v>
      </c>
    </row>
    <row r="86" spans="2:15">
      <c r="B86" t="s">
        <v>1437</v>
      </c>
      <c r="C86" t="s">
        <v>1438</v>
      </c>
      <c r="D86" t="s">
        <v>100</v>
      </c>
      <c r="E86" t="s">
        <v>123</v>
      </c>
      <c r="F86" t="s">
        <v>1439</v>
      </c>
      <c r="G86" t="s">
        <v>1436</v>
      </c>
      <c r="H86" t="s">
        <v>102</v>
      </c>
      <c r="I86" s="77">
        <v>419946</v>
      </c>
      <c r="J86" s="77">
        <v>1500</v>
      </c>
      <c r="K86" s="77">
        <v>0</v>
      </c>
      <c r="L86" s="77">
        <v>6299.19</v>
      </c>
      <c r="M86" s="78">
        <v>2.0999999999999999E-3</v>
      </c>
      <c r="N86" s="78">
        <v>1.37E-2</v>
      </c>
      <c r="O86" s="78">
        <v>2.3E-3</v>
      </c>
    </row>
    <row r="87" spans="2:15">
      <c r="B87" t="s">
        <v>1440</v>
      </c>
      <c r="C87" t="s">
        <v>1441</v>
      </c>
      <c r="D87" t="s">
        <v>100</v>
      </c>
      <c r="E87" t="s">
        <v>123</v>
      </c>
      <c r="F87" t="s">
        <v>1442</v>
      </c>
      <c r="G87" t="s">
        <v>129</v>
      </c>
      <c r="H87" t="s">
        <v>102</v>
      </c>
      <c r="I87" s="77">
        <v>111694.89</v>
      </c>
      <c r="J87" s="77">
        <v>4720</v>
      </c>
      <c r="K87" s="77">
        <v>0</v>
      </c>
      <c r="L87" s="77">
        <v>5271.9988080000003</v>
      </c>
      <c r="M87" s="78">
        <v>2.3E-3</v>
      </c>
      <c r="N87" s="78">
        <v>1.15E-2</v>
      </c>
      <c r="O87" s="78">
        <v>2E-3</v>
      </c>
    </row>
    <row r="88" spans="2:15">
      <c r="B88" t="s">
        <v>1443</v>
      </c>
      <c r="C88" t="s">
        <v>1444</v>
      </c>
      <c r="D88" t="s">
        <v>100</v>
      </c>
      <c r="E88" t="s">
        <v>123</v>
      </c>
      <c r="F88" t="s">
        <v>1085</v>
      </c>
      <c r="G88" t="s">
        <v>129</v>
      </c>
      <c r="H88" t="s">
        <v>102</v>
      </c>
      <c r="I88" s="77">
        <v>43963.91</v>
      </c>
      <c r="J88" s="77">
        <v>7669</v>
      </c>
      <c r="K88" s="77">
        <v>0</v>
      </c>
      <c r="L88" s="77">
        <v>3371.5922578999998</v>
      </c>
      <c r="M88" s="78">
        <v>8.0000000000000004E-4</v>
      </c>
      <c r="N88" s="78">
        <v>7.3000000000000001E-3</v>
      </c>
      <c r="O88" s="78">
        <v>1.1999999999999999E-3</v>
      </c>
    </row>
    <row r="89" spans="2:15">
      <c r="B89" t="s">
        <v>1445</v>
      </c>
      <c r="C89" t="s">
        <v>1446</v>
      </c>
      <c r="D89" t="s">
        <v>100</v>
      </c>
      <c r="E89" t="s">
        <v>123</v>
      </c>
      <c r="F89" t="s">
        <v>876</v>
      </c>
      <c r="G89" t="s">
        <v>132</v>
      </c>
      <c r="H89" t="s">
        <v>102</v>
      </c>
      <c r="I89" s="77">
        <v>34566</v>
      </c>
      <c r="J89" s="77">
        <v>1666</v>
      </c>
      <c r="K89" s="77">
        <v>0</v>
      </c>
      <c r="L89" s="77">
        <v>575.86955999999998</v>
      </c>
      <c r="M89" s="78">
        <v>2.0000000000000001E-4</v>
      </c>
      <c r="N89" s="78">
        <v>1.2999999999999999E-3</v>
      </c>
      <c r="O89" s="78">
        <v>2.0000000000000001E-4</v>
      </c>
    </row>
    <row r="90" spans="2:15">
      <c r="B90" s="79" t="s">
        <v>1447</v>
      </c>
      <c r="E90" s="16"/>
      <c r="F90" s="16"/>
      <c r="G90" s="16"/>
      <c r="I90" s="81">
        <v>5490064.1399999997</v>
      </c>
      <c r="K90" s="81">
        <v>43.301470000000002</v>
      </c>
      <c r="L90" s="81">
        <v>46400.890989779997</v>
      </c>
      <c r="N90" s="80">
        <v>0.10100000000000001</v>
      </c>
      <c r="O90" s="80">
        <v>1.72E-2</v>
      </c>
    </row>
    <row r="91" spans="2:15">
      <c r="B91" t="s">
        <v>1448</v>
      </c>
      <c r="C91" t="s">
        <v>1449</v>
      </c>
      <c r="D91" t="s">
        <v>100</v>
      </c>
      <c r="E91" t="s">
        <v>123</v>
      </c>
      <c r="F91" t="s">
        <v>1450</v>
      </c>
      <c r="G91" t="s">
        <v>1451</v>
      </c>
      <c r="H91" t="s">
        <v>102</v>
      </c>
      <c r="I91" s="77">
        <v>84943</v>
      </c>
      <c r="J91" s="77">
        <v>3999</v>
      </c>
      <c r="K91" s="77">
        <v>0</v>
      </c>
      <c r="L91" s="77">
        <v>3396.87057</v>
      </c>
      <c r="M91" s="78">
        <v>3.3999999999999998E-3</v>
      </c>
      <c r="N91" s="78">
        <v>7.4000000000000003E-3</v>
      </c>
      <c r="O91" s="78">
        <v>1.2999999999999999E-3</v>
      </c>
    </row>
    <row r="92" spans="2:15">
      <c r="B92" t="s">
        <v>1452</v>
      </c>
      <c r="C92" t="s">
        <v>1453</v>
      </c>
      <c r="D92" t="s">
        <v>100</v>
      </c>
      <c r="E92" t="s">
        <v>123</v>
      </c>
      <c r="F92" t="s">
        <v>1454</v>
      </c>
      <c r="G92" t="s">
        <v>1451</v>
      </c>
      <c r="H92" t="s">
        <v>102</v>
      </c>
      <c r="I92" s="77">
        <v>180262</v>
      </c>
      <c r="J92" s="77">
        <v>199</v>
      </c>
      <c r="K92" s="77">
        <v>0</v>
      </c>
      <c r="L92" s="77">
        <v>358.72138000000001</v>
      </c>
      <c r="M92" s="78">
        <v>2.5000000000000001E-3</v>
      </c>
      <c r="N92" s="78">
        <v>8.0000000000000004E-4</v>
      </c>
      <c r="O92" s="78">
        <v>1E-4</v>
      </c>
    </row>
    <row r="93" spans="2:15">
      <c r="B93" t="s">
        <v>1455</v>
      </c>
      <c r="C93" t="s">
        <v>1456</v>
      </c>
      <c r="D93" t="s">
        <v>100</v>
      </c>
      <c r="E93" t="s">
        <v>123</v>
      </c>
      <c r="F93" t="s">
        <v>1457</v>
      </c>
      <c r="G93" t="s">
        <v>457</v>
      </c>
      <c r="H93" t="s">
        <v>102</v>
      </c>
      <c r="I93" s="77">
        <v>40529</v>
      </c>
      <c r="J93" s="77">
        <v>3768</v>
      </c>
      <c r="K93" s="77">
        <v>0</v>
      </c>
      <c r="L93" s="77">
        <v>1527.1327200000001</v>
      </c>
      <c r="M93" s="78">
        <v>2.5000000000000001E-3</v>
      </c>
      <c r="N93" s="78">
        <v>3.3E-3</v>
      </c>
      <c r="O93" s="78">
        <v>5.9999999999999995E-4</v>
      </c>
    </row>
    <row r="94" spans="2:15">
      <c r="B94" t="s">
        <v>1458</v>
      </c>
      <c r="C94" t="s">
        <v>1459</v>
      </c>
      <c r="D94" t="s">
        <v>100</v>
      </c>
      <c r="E94" t="s">
        <v>123</v>
      </c>
      <c r="F94" t="s">
        <v>991</v>
      </c>
      <c r="G94" t="s">
        <v>693</v>
      </c>
      <c r="H94" t="s">
        <v>102</v>
      </c>
      <c r="I94" s="77">
        <v>63806</v>
      </c>
      <c r="J94" s="77">
        <v>4338</v>
      </c>
      <c r="K94" s="77">
        <v>0</v>
      </c>
      <c r="L94" s="77">
        <v>2767.9042800000002</v>
      </c>
      <c r="M94" s="78">
        <v>4.8999999999999998E-3</v>
      </c>
      <c r="N94" s="78">
        <v>6.0000000000000001E-3</v>
      </c>
      <c r="O94" s="78">
        <v>1E-3</v>
      </c>
    </row>
    <row r="95" spans="2:15">
      <c r="B95" t="s">
        <v>1460</v>
      </c>
      <c r="C95" t="s">
        <v>1461</v>
      </c>
      <c r="D95" t="s">
        <v>100</v>
      </c>
      <c r="E95" t="s">
        <v>123</v>
      </c>
      <c r="F95" t="s">
        <v>1007</v>
      </c>
      <c r="G95" t="s">
        <v>693</v>
      </c>
      <c r="H95" t="s">
        <v>102</v>
      </c>
      <c r="I95" s="77">
        <v>37879</v>
      </c>
      <c r="J95" s="77">
        <v>1211</v>
      </c>
      <c r="K95" s="77">
        <v>0</v>
      </c>
      <c r="L95" s="77">
        <v>458.71469000000002</v>
      </c>
      <c r="M95" s="78">
        <v>8.0000000000000004E-4</v>
      </c>
      <c r="N95" s="78">
        <v>1E-3</v>
      </c>
      <c r="O95" s="78">
        <v>2.0000000000000001E-4</v>
      </c>
    </row>
    <row r="96" spans="2:15">
      <c r="B96" t="s">
        <v>1462</v>
      </c>
      <c r="C96" t="s">
        <v>1463</v>
      </c>
      <c r="D96" t="s">
        <v>100</v>
      </c>
      <c r="E96" t="s">
        <v>123</v>
      </c>
      <c r="F96" t="s">
        <v>730</v>
      </c>
      <c r="G96" t="s">
        <v>693</v>
      </c>
      <c r="H96" t="s">
        <v>102</v>
      </c>
      <c r="I96" s="77">
        <v>30327</v>
      </c>
      <c r="J96" s="77">
        <v>3201</v>
      </c>
      <c r="K96" s="77">
        <v>0</v>
      </c>
      <c r="L96" s="77">
        <v>970.76727000000005</v>
      </c>
      <c r="M96" s="78">
        <v>2.2000000000000001E-3</v>
      </c>
      <c r="N96" s="78">
        <v>2.0999999999999999E-3</v>
      </c>
      <c r="O96" s="78">
        <v>4.0000000000000002E-4</v>
      </c>
    </row>
    <row r="97" spans="2:15">
      <c r="B97" t="s">
        <v>1464</v>
      </c>
      <c r="C97" t="s">
        <v>1465</v>
      </c>
      <c r="D97" t="s">
        <v>100</v>
      </c>
      <c r="E97" t="s">
        <v>123</v>
      </c>
      <c r="F97" t="s">
        <v>913</v>
      </c>
      <c r="G97" t="s">
        <v>612</v>
      </c>
      <c r="H97" t="s">
        <v>102</v>
      </c>
      <c r="I97" s="77">
        <v>112863</v>
      </c>
      <c r="J97" s="77">
        <v>150.1</v>
      </c>
      <c r="K97" s="77">
        <v>0</v>
      </c>
      <c r="L97" s="77">
        <v>169.407363</v>
      </c>
      <c r="M97" s="78">
        <v>5.0000000000000001E-4</v>
      </c>
      <c r="N97" s="78">
        <v>4.0000000000000002E-4</v>
      </c>
      <c r="O97" s="78">
        <v>1E-4</v>
      </c>
    </row>
    <row r="98" spans="2:15">
      <c r="B98" t="s">
        <v>1466</v>
      </c>
      <c r="C98" t="s">
        <v>1467</v>
      </c>
      <c r="D98" t="s">
        <v>100</v>
      </c>
      <c r="E98" t="s">
        <v>123</v>
      </c>
      <c r="F98" t="s">
        <v>1468</v>
      </c>
      <c r="G98" t="s">
        <v>833</v>
      </c>
      <c r="H98" t="s">
        <v>102</v>
      </c>
      <c r="I98" s="77">
        <v>23346</v>
      </c>
      <c r="J98" s="77">
        <v>319</v>
      </c>
      <c r="K98" s="77">
        <v>0</v>
      </c>
      <c r="L98" s="77">
        <v>74.473740000000006</v>
      </c>
      <c r="M98" s="78">
        <v>5.0000000000000001E-4</v>
      </c>
      <c r="N98" s="78">
        <v>2.0000000000000001E-4</v>
      </c>
      <c r="O98" s="78">
        <v>0</v>
      </c>
    </row>
    <row r="99" spans="2:15">
      <c r="B99" t="s">
        <v>1469</v>
      </c>
      <c r="C99" t="s">
        <v>1470</v>
      </c>
      <c r="D99" t="s">
        <v>100</v>
      </c>
      <c r="E99" t="s">
        <v>123</v>
      </c>
      <c r="F99" t="s">
        <v>1471</v>
      </c>
      <c r="G99" t="s">
        <v>785</v>
      </c>
      <c r="H99" t="s">
        <v>102</v>
      </c>
      <c r="I99" s="77">
        <v>21864</v>
      </c>
      <c r="J99" s="77">
        <v>1498</v>
      </c>
      <c r="K99" s="77">
        <v>0</v>
      </c>
      <c r="L99" s="77">
        <v>327.52271999999999</v>
      </c>
      <c r="M99" s="78">
        <v>4.0000000000000002E-4</v>
      </c>
      <c r="N99" s="78">
        <v>6.9999999999999999E-4</v>
      </c>
      <c r="O99" s="78">
        <v>1E-4</v>
      </c>
    </row>
    <row r="100" spans="2:15">
      <c r="B100" t="s">
        <v>1472</v>
      </c>
      <c r="C100" t="s">
        <v>1473</v>
      </c>
      <c r="D100" t="s">
        <v>100</v>
      </c>
      <c r="E100" t="s">
        <v>123</v>
      </c>
      <c r="F100" t="s">
        <v>700</v>
      </c>
      <c r="G100" t="s">
        <v>643</v>
      </c>
      <c r="H100" t="s">
        <v>102</v>
      </c>
      <c r="I100" s="77">
        <v>33431</v>
      </c>
      <c r="J100" s="77">
        <v>1004</v>
      </c>
      <c r="K100" s="77">
        <v>0</v>
      </c>
      <c r="L100" s="77">
        <v>335.64724000000001</v>
      </c>
      <c r="M100" s="78">
        <v>1.9E-3</v>
      </c>
      <c r="N100" s="78">
        <v>6.9999999999999999E-4</v>
      </c>
      <c r="O100" s="78">
        <v>1E-4</v>
      </c>
    </row>
    <row r="101" spans="2:15">
      <c r="B101" t="s">
        <v>1474</v>
      </c>
      <c r="C101" t="s">
        <v>1475</v>
      </c>
      <c r="D101" t="s">
        <v>100</v>
      </c>
      <c r="E101" t="s">
        <v>123</v>
      </c>
      <c r="F101" t="s">
        <v>969</v>
      </c>
      <c r="G101" t="s">
        <v>643</v>
      </c>
      <c r="H101" t="s">
        <v>102</v>
      </c>
      <c r="I101" s="77">
        <v>39268</v>
      </c>
      <c r="J101" s="77">
        <v>2138</v>
      </c>
      <c r="K101" s="77">
        <v>3.9223599999999998</v>
      </c>
      <c r="L101" s="77">
        <v>843.47220000000004</v>
      </c>
      <c r="M101" s="78">
        <v>2E-3</v>
      </c>
      <c r="N101" s="78">
        <v>1.8E-3</v>
      </c>
      <c r="O101" s="78">
        <v>2.9999999999999997E-4</v>
      </c>
    </row>
    <row r="102" spans="2:15">
      <c r="B102" t="s">
        <v>1476</v>
      </c>
      <c r="C102" t="s">
        <v>1477</v>
      </c>
      <c r="D102" t="s">
        <v>100</v>
      </c>
      <c r="E102" t="s">
        <v>123</v>
      </c>
      <c r="F102" t="s">
        <v>1478</v>
      </c>
      <c r="G102" t="s">
        <v>590</v>
      </c>
      <c r="H102" t="s">
        <v>102</v>
      </c>
      <c r="I102" s="77">
        <v>1085813</v>
      </c>
      <c r="J102" s="77">
        <v>297.7</v>
      </c>
      <c r="K102" s="77">
        <v>0</v>
      </c>
      <c r="L102" s="77">
        <v>3232.4653010000002</v>
      </c>
      <c r="M102" s="78">
        <v>4.5999999999999999E-3</v>
      </c>
      <c r="N102" s="78">
        <v>7.0000000000000001E-3</v>
      </c>
      <c r="O102" s="78">
        <v>1.1999999999999999E-3</v>
      </c>
    </row>
    <row r="103" spans="2:15">
      <c r="B103" t="s">
        <v>1479</v>
      </c>
      <c r="C103" t="s">
        <v>1480</v>
      </c>
      <c r="D103" t="s">
        <v>100</v>
      </c>
      <c r="E103" t="s">
        <v>123</v>
      </c>
      <c r="F103" t="s">
        <v>1481</v>
      </c>
      <c r="G103" t="s">
        <v>590</v>
      </c>
      <c r="H103" t="s">
        <v>102</v>
      </c>
      <c r="I103" s="77">
        <v>64942</v>
      </c>
      <c r="J103" s="77">
        <v>6800</v>
      </c>
      <c r="K103" s="77">
        <v>0</v>
      </c>
      <c r="L103" s="77">
        <v>4416.0559999999996</v>
      </c>
      <c r="M103" s="78">
        <v>6.1000000000000004E-3</v>
      </c>
      <c r="N103" s="78">
        <v>9.5999999999999992E-3</v>
      </c>
      <c r="O103" s="78">
        <v>1.6000000000000001E-3</v>
      </c>
    </row>
    <row r="104" spans="2:15">
      <c r="B104" t="s">
        <v>1482</v>
      </c>
      <c r="C104" t="s">
        <v>1483</v>
      </c>
      <c r="D104" t="s">
        <v>100</v>
      </c>
      <c r="E104" t="s">
        <v>123</v>
      </c>
      <c r="F104" t="s">
        <v>1484</v>
      </c>
      <c r="G104" t="s">
        <v>590</v>
      </c>
      <c r="H104" t="s">
        <v>102</v>
      </c>
      <c r="I104" s="77">
        <v>34877</v>
      </c>
      <c r="J104" s="77">
        <v>2500</v>
      </c>
      <c r="K104" s="77">
        <v>0</v>
      </c>
      <c r="L104" s="77">
        <v>871.92499999999995</v>
      </c>
      <c r="M104" s="78">
        <v>2.0999999999999999E-3</v>
      </c>
      <c r="N104" s="78">
        <v>1.9E-3</v>
      </c>
      <c r="O104" s="78">
        <v>2.9999999999999997E-4</v>
      </c>
    </row>
    <row r="105" spans="2:15">
      <c r="B105" t="s">
        <v>1485</v>
      </c>
      <c r="C105" t="s">
        <v>1486</v>
      </c>
      <c r="D105" t="s">
        <v>100</v>
      </c>
      <c r="E105" t="s">
        <v>123</v>
      </c>
      <c r="F105" t="s">
        <v>1487</v>
      </c>
      <c r="G105" t="s">
        <v>1488</v>
      </c>
      <c r="H105" t="s">
        <v>102</v>
      </c>
      <c r="I105" s="77">
        <v>231192.54</v>
      </c>
      <c r="J105" s="77">
        <v>40.200000000000003</v>
      </c>
      <c r="K105" s="77">
        <v>0</v>
      </c>
      <c r="L105" s="77">
        <v>92.939401079999996</v>
      </c>
      <c r="M105" s="78">
        <v>1.6000000000000001E-3</v>
      </c>
      <c r="N105" s="78">
        <v>2.0000000000000001E-4</v>
      </c>
      <c r="O105" s="78">
        <v>0</v>
      </c>
    </row>
    <row r="106" spans="2:15">
      <c r="B106" t="s">
        <v>1489</v>
      </c>
      <c r="C106" t="s">
        <v>1490</v>
      </c>
      <c r="D106" t="s">
        <v>100</v>
      </c>
      <c r="E106" t="s">
        <v>123</v>
      </c>
      <c r="F106" t="s">
        <v>1491</v>
      </c>
      <c r="G106" t="s">
        <v>798</v>
      </c>
      <c r="H106" t="s">
        <v>102</v>
      </c>
      <c r="I106" s="77">
        <v>80660</v>
      </c>
      <c r="J106" s="77">
        <v>702.2</v>
      </c>
      <c r="K106" s="77">
        <v>0</v>
      </c>
      <c r="L106" s="77">
        <v>566.39452000000006</v>
      </c>
      <c r="M106" s="78">
        <v>5.3E-3</v>
      </c>
      <c r="N106" s="78">
        <v>1.1999999999999999E-3</v>
      </c>
      <c r="O106" s="78">
        <v>2.0000000000000001E-4</v>
      </c>
    </row>
    <row r="107" spans="2:15">
      <c r="B107" t="s">
        <v>1492</v>
      </c>
      <c r="C107" t="s">
        <v>1493</v>
      </c>
      <c r="D107" t="s">
        <v>100</v>
      </c>
      <c r="E107" t="s">
        <v>123</v>
      </c>
      <c r="F107" t="s">
        <v>1494</v>
      </c>
      <c r="G107" t="s">
        <v>798</v>
      </c>
      <c r="H107" t="s">
        <v>102</v>
      </c>
      <c r="I107" s="77">
        <v>24515</v>
      </c>
      <c r="J107" s="77">
        <v>1670</v>
      </c>
      <c r="K107" s="77">
        <v>0</v>
      </c>
      <c r="L107" s="77">
        <v>409.40050000000002</v>
      </c>
      <c r="M107" s="78">
        <v>1E-3</v>
      </c>
      <c r="N107" s="78">
        <v>8.9999999999999998E-4</v>
      </c>
      <c r="O107" s="78">
        <v>2.0000000000000001E-4</v>
      </c>
    </row>
    <row r="108" spans="2:15">
      <c r="B108" t="s">
        <v>1495</v>
      </c>
      <c r="C108" t="s">
        <v>1496</v>
      </c>
      <c r="D108" t="s">
        <v>100</v>
      </c>
      <c r="E108" t="s">
        <v>123</v>
      </c>
      <c r="F108" t="s">
        <v>1497</v>
      </c>
      <c r="G108" t="s">
        <v>798</v>
      </c>
      <c r="H108" t="s">
        <v>102</v>
      </c>
      <c r="I108" s="77">
        <v>216779</v>
      </c>
      <c r="J108" s="77">
        <v>470.4</v>
      </c>
      <c r="K108" s="77">
        <v>0</v>
      </c>
      <c r="L108" s="77">
        <v>1019.728416</v>
      </c>
      <c r="M108" s="78">
        <v>2.5000000000000001E-3</v>
      </c>
      <c r="N108" s="78">
        <v>2.2000000000000001E-3</v>
      </c>
      <c r="O108" s="78">
        <v>4.0000000000000002E-4</v>
      </c>
    </row>
    <row r="109" spans="2:15">
      <c r="B109" t="s">
        <v>1498</v>
      </c>
      <c r="C109" t="s">
        <v>1499</v>
      </c>
      <c r="D109" t="s">
        <v>100</v>
      </c>
      <c r="E109" t="s">
        <v>123</v>
      </c>
      <c r="F109" t="s">
        <v>1500</v>
      </c>
      <c r="G109" t="s">
        <v>798</v>
      </c>
      <c r="H109" t="s">
        <v>102</v>
      </c>
      <c r="I109" s="77">
        <v>32242</v>
      </c>
      <c r="J109" s="77">
        <v>1013</v>
      </c>
      <c r="K109" s="77">
        <v>5.3175800000000004</v>
      </c>
      <c r="L109" s="77">
        <v>331.92903999999999</v>
      </c>
      <c r="M109" s="78">
        <v>1.9E-3</v>
      </c>
      <c r="N109" s="78">
        <v>6.9999999999999999E-4</v>
      </c>
      <c r="O109" s="78">
        <v>1E-4</v>
      </c>
    </row>
    <row r="110" spans="2:15">
      <c r="B110" t="s">
        <v>1501</v>
      </c>
      <c r="C110" t="s">
        <v>1502</v>
      </c>
      <c r="D110" t="s">
        <v>100</v>
      </c>
      <c r="E110" t="s">
        <v>123</v>
      </c>
      <c r="F110" t="s">
        <v>1058</v>
      </c>
      <c r="G110" t="s">
        <v>1059</v>
      </c>
      <c r="H110" t="s">
        <v>102</v>
      </c>
      <c r="I110" s="77">
        <v>24734</v>
      </c>
      <c r="J110" s="77">
        <v>6472</v>
      </c>
      <c r="K110" s="77">
        <v>0</v>
      </c>
      <c r="L110" s="77">
        <v>1600.78448</v>
      </c>
      <c r="M110" s="78">
        <v>1.9E-3</v>
      </c>
      <c r="N110" s="78">
        <v>3.5000000000000001E-3</v>
      </c>
      <c r="O110" s="78">
        <v>5.9999999999999995E-4</v>
      </c>
    </row>
    <row r="111" spans="2:15">
      <c r="B111" t="s">
        <v>1503</v>
      </c>
      <c r="C111" t="s">
        <v>1504</v>
      </c>
      <c r="D111" t="s">
        <v>100</v>
      </c>
      <c r="E111" t="s">
        <v>123</v>
      </c>
      <c r="F111" t="s">
        <v>1505</v>
      </c>
      <c r="G111" t="s">
        <v>780</v>
      </c>
      <c r="H111" t="s">
        <v>102</v>
      </c>
      <c r="I111" s="77">
        <v>24688</v>
      </c>
      <c r="J111" s="77">
        <v>1141</v>
      </c>
      <c r="K111" s="77">
        <v>0</v>
      </c>
      <c r="L111" s="77">
        <v>281.69008000000002</v>
      </c>
      <c r="M111" s="78">
        <v>1.6000000000000001E-3</v>
      </c>
      <c r="N111" s="78">
        <v>5.9999999999999995E-4</v>
      </c>
      <c r="O111" s="78">
        <v>1E-4</v>
      </c>
    </row>
    <row r="112" spans="2:15">
      <c r="B112" t="s">
        <v>1506</v>
      </c>
      <c r="C112" t="s">
        <v>1507</v>
      </c>
      <c r="D112" t="s">
        <v>100</v>
      </c>
      <c r="E112" t="s">
        <v>123</v>
      </c>
      <c r="F112" t="s">
        <v>1508</v>
      </c>
      <c r="G112" t="s">
        <v>780</v>
      </c>
      <c r="H112" t="s">
        <v>102</v>
      </c>
      <c r="I112" s="77">
        <v>73280</v>
      </c>
      <c r="J112" s="77">
        <v>1822</v>
      </c>
      <c r="K112" s="77">
        <v>0</v>
      </c>
      <c r="L112" s="77">
        <v>1335.1615999999999</v>
      </c>
      <c r="M112" s="78">
        <v>4.1000000000000003E-3</v>
      </c>
      <c r="N112" s="78">
        <v>2.8999999999999998E-3</v>
      </c>
      <c r="O112" s="78">
        <v>5.0000000000000001E-4</v>
      </c>
    </row>
    <row r="113" spans="2:15">
      <c r="B113" t="s">
        <v>1509</v>
      </c>
      <c r="C113" t="s">
        <v>1510</v>
      </c>
      <c r="D113" t="s">
        <v>100</v>
      </c>
      <c r="E113" t="s">
        <v>123</v>
      </c>
      <c r="F113" t="s">
        <v>1511</v>
      </c>
      <c r="G113" t="s">
        <v>780</v>
      </c>
      <c r="H113" t="s">
        <v>102</v>
      </c>
      <c r="I113" s="77">
        <v>8304</v>
      </c>
      <c r="J113" s="77">
        <v>11220</v>
      </c>
      <c r="K113" s="77">
        <v>0</v>
      </c>
      <c r="L113" s="77">
        <v>931.7088</v>
      </c>
      <c r="M113" s="78">
        <v>2.5000000000000001E-3</v>
      </c>
      <c r="N113" s="78">
        <v>2E-3</v>
      </c>
      <c r="O113" s="78">
        <v>2.9999999999999997E-4</v>
      </c>
    </row>
    <row r="114" spans="2:15">
      <c r="B114" t="s">
        <v>1512</v>
      </c>
      <c r="C114" t="s">
        <v>1513</v>
      </c>
      <c r="D114" t="s">
        <v>100</v>
      </c>
      <c r="E114" t="s">
        <v>123</v>
      </c>
      <c r="F114" t="s">
        <v>1514</v>
      </c>
      <c r="G114" t="s">
        <v>780</v>
      </c>
      <c r="H114" t="s">
        <v>102</v>
      </c>
      <c r="I114" s="77">
        <v>12903</v>
      </c>
      <c r="J114" s="77">
        <v>7878</v>
      </c>
      <c r="K114" s="77">
        <v>0</v>
      </c>
      <c r="L114" s="77">
        <v>1016.49834</v>
      </c>
      <c r="M114" s="78">
        <v>3.5000000000000001E-3</v>
      </c>
      <c r="N114" s="78">
        <v>2.2000000000000001E-3</v>
      </c>
      <c r="O114" s="78">
        <v>4.0000000000000002E-4</v>
      </c>
    </row>
    <row r="115" spans="2:15">
      <c r="B115" t="s">
        <v>1515</v>
      </c>
      <c r="C115" t="s">
        <v>1516</v>
      </c>
      <c r="D115" t="s">
        <v>100</v>
      </c>
      <c r="E115" t="s">
        <v>123</v>
      </c>
      <c r="F115" t="s">
        <v>1517</v>
      </c>
      <c r="G115" t="s">
        <v>780</v>
      </c>
      <c r="H115" t="s">
        <v>102</v>
      </c>
      <c r="I115" s="77">
        <v>8767.86</v>
      </c>
      <c r="J115" s="77">
        <v>7922</v>
      </c>
      <c r="K115" s="77">
        <v>0</v>
      </c>
      <c r="L115" s="77">
        <v>694.58986919999995</v>
      </c>
      <c r="M115" s="78">
        <v>6.9999999999999999E-4</v>
      </c>
      <c r="N115" s="78">
        <v>1.5E-3</v>
      </c>
      <c r="O115" s="78">
        <v>2.9999999999999997E-4</v>
      </c>
    </row>
    <row r="116" spans="2:15">
      <c r="B116" t="s">
        <v>1518</v>
      </c>
      <c r="C116" t="s">
        <v>1519</v>
      </c>
      <c r="D116" t="s">
        <v>100</v>
      </c>
      <c r="E116" t="s">
        <v>123</v>
      </c>
      <c r="F116" t="s">
        <v>1520</v>
      </c>
      <c r="G116" t="s">
        <v>1521</v>
      </c>
      <c r="H116" t="s">
        <v>102</v>
      </c>
      <c r="I116" s="77">
        <v>48584</v>
      </c>
      <c r="J116" s="77">
        <v>933.8</v>
      </c>
      <c r="K116" s="77">
        <v>0</v>
      </c>
      <c r="L116" s="77">
        <v>453.677392</v>
      </c>
      <c r="M116" s="78">
        <v>1.4E-3</v>
      </c>
      <c r="N116" s="78">
        <v>1E-3</v>
      </c>
      <c r="O116" s="78">
        <v>2.0000000000000001E-4</v>
      </c>
    </row>
    <row r="117" spans="2:15">
      <c r="B117" t="s">
        <v>1522</v>
      </c>
      <c r="C117" t="s">
        <v>1523</v>
      </c>
      <c r="D117" t="s">
        <v>100</v>
      </c>
      <c r="E117" t="s">
        <v>123</v>
      </c>
      <c r="F117" t="s">
        <v>1524</v>
      </c>
      <c r="G117" t="s">
        <v>1521</v>
      </c>
      <c r="H117" t="s">
        <v>102</v>
      </c>
      <c r="I117" s="77">
        <v>63286</v>
      </c>
      <c r="J117" s="77">
        <v>751.1</v>
      </c>
      <c r="K117" s="77">
        <v>0</v>
      </c>
      <c r="L117" s="77">
        <v>475.34114599999998</v>
      </c>
      <c r="M117" s="78">
        <v>1.2999999999999999E-3</v>
      </c>
      <c r="N117" s="78">
        <v>1E-3</v>
      </c>
      <c r="O117" s="78">
        <v>2.0000000000000001E-4</v>
      </c>
    </row>
    <row r="118" spans="2:15">
      <c r="B118" t="s">
        <v>1525</v>
      </c>
      <c r="C118" t="s">
        <v>1526</v>
      </c>
      <c r="D118" t="s">
        <v>100</v>
      </c>
      <c r="E118" t="s">
        <v>123</v>
      </c>
      <c r="F118" t="s">
        <v>1527</v>
      </c>
      <c r="G118" t="s">
        <v>950</v>
      </c>
      <c r="H118" t="s">
        <v>102</v>
      </c>
      <c r="I118" s="77">
        <v>15278</v>
      </c>
      <c r="J118" s="77">
        <v>7273</v>
      </c>
      <c r="K118" s="77">
        <v>0</v>
      </c>
      <c r="L118" s="77">
        <v>1111.16894</v>
      </c>
      <c r="M118" s="78">
        <v>2.9999999999999997E-4</v>
      </c>
      <c r="N118" s="78">
        <v>2.3999999999999998E-3</v>
      </c>
      <c r="O118" s="78">
        <v>4.0000000000000002E-4</v>
      </c>
    </row>
    <row r="119" spans="2:15">
      <c r="B119" t="s">
        <v>1528</v>
      </c>
      <c r="C119" t="s">
        <v>1529</v>
      </c>
      <c r="D119" t="s">
        <v>100</v>
      </c>
      <c r="E119" t="s">
        <v>123</v>
      </c>
      <c r="F119" t="s">
        <v>1530</v>
      </c>
      <c r="G119" t="s">
        <v>554</v>
      </c>
      <c r="H119" t="s">
        <v>102</v>
      </c>
      <c r="I119" s="77">
        <v>2461.67</v>
      </c>
      <c r="J119" s="77">
        <v>36600</v>
      </c>
      <c r="K119" s="77">
        <v>0</v>
      </c>
      <c r="L119" s="77">
        <v>900.97122000000002</v>
      </c>
      <c r="M119" s="78">
        <v>2E-3</v>
      </c>
      <c r="N119" s="78">
        <v>2E-3</v>
      </c>
      <c r="O119" s="78">
        <v>2.9999999999999997E-4</v>
      </c>
    </row>
    <row r="120" spans="2:15">
      <c r="B120" t="s">
        <v>1531</v>
      </c>
      <c r="C120" t="s">
        <v>1532</v>
      </c>
      <c r="D120" t="s">
        <v>100</v>
      </c>
      <c r="E120" t="s">
        <v>123</v>
      </c>
      <c r="F120" t="s">
        <v>1533</v>
      </c>
      <c r="G120" t="s">
        <v>1021</v>
      </c>
      <c r="H120" t="s">
        <v>102</v>
      </c>
      <c r="I120" s="77">
        <v>14497.16</v>
      </c>
      <c r="J120" s="77">
        <v>7908</v>
      </c>
      <c r="K120" s="77">
        <v>0</v>
      </c>
      <c r="L120" s="77">
        <v>1146.4354128</v>
      </c>
      <c r="M120" s="78">
        <v>1.6000000000000001E-3</v>
      </c>
      <c r="N120" s="78">
        <v>2.5000000000000001E-3</v>
      </c>
      <c r="O120" s="78">
        <v>4.0000000000000002E-4</v>
      </c>
    </row>
    <row r="121" spans="2:15">
      <c r="B121" t="s">
        <v>1534</v>
      </c>
      <c r="C121" t="s">
        <v>1535</v>
      </c>
      <c r="D121" t="s">
        <v>100</v>
      </c>
      <c r="E121" t="s">
        <v>123</v>
      </c>
      <c r="F121" t="s">
        <v>1536</v>
      </c>
      <c r="G121" t="s">
        <v>1021</v>
      </c>
      <c r="H121" t="s">
        <v>102</v>
      </c>
      <c r="I121" s="77">
        <v>11419</v>
      </c>
      <c r="J121" s="77">
        <v>17030</v>
      </c>
      <c r="K121" s="77">
        <v>0</v>
      </c>
      <c r="L121" s="77">
        <v>1944.6557</v>
      </c>
      <c r="M121" s="78">
        <v>4.1000000000000003E-3</v>
      </c>
      <c r="N121" s="78">
        <v>4.1999999999999997E-3</v>
      </c>
      <c r="O121" s="78">
        <v>6.9999999999999999E-4</v>
      </c>
    </row>
    <row r="122" spans="2:15">
      <c r="B122" t="s">
        <v>1537</v>
      </c>
      <c r="C122" t="s">
        <v>1538</v>
      </c>
      <c r="D122" t="s">
        <v>100</v>
      </c>
      <c r="E122" t="s">
        <v>123</v>
      </c>
      <c r="F122" t="s">
        <v>623</v>
      </c>
      <c r="G122" t="s">
        <v>624</v>
      </c>
      <c r="H122" t="s">
        <v>102</v>
      </c>
      <c r="I122" s="77">
        <v>283263</v>
      </c>
      <c r="J122" s="77">
        <v>388.5</v>
      </c>
      <c r="K122" s="77">
        <v>26.11739</v>
      </c>
      <c r="L122" s="77">
        <v>1126.594145</v>
      </c>
      <c r="M122" s="78">
        <v>1.6999999999999999E-3</v>
      </c>
      <c r="N122" s="78">
        <v>2.5000000000000001E-3</v>
      </c>
      <c r="O122" s="78">
        <v>4.0000000000000002E-4</v>
      </c>
    </row>
    <row r="123" spans="2:15">
      <c r="B123" t="s">
        <v>1539</v>
      </c>
      <c r="C123" t="s">
        <v>1540</v>
      </c>
      <c r="D123" t="s">
        <v>100</v>
      </c>
      <c r="E123" t="s">
        <v>123</v>
      </c>
      <c r="F123" t="s">
        <v>689</v>
      </c>
      <c r="G123" t="s">
        <v>436</v>
      </c>
      <c r="H123" t="s">
        <v>102</v>
      </c>
      <c r="I123" s="77">
        <v>144319</v>
      </c>
      <c r="J123" s="77">
        <v>226.2</v>
      </c>
      <c r="K123" s="77">
        <v>0</v>
      </c>
      <c r="L123" s="77">
        <v>326.44957799999997</v>
      </c>
      <c r="M123" s="78">
        <v>5.0000000000000001E-4</v>
      </c>
      <c r="N123" s="78">
        <v>6.9999999999999999E-4</v>
      </c>
      <c r="O123" s="78">
        <v>1E-4</v>
      </c>
    </row>
    <row r="124" spans="2:15">
      <c r="B124" t="s">
        <v>1541</v>
      </c>
      <c r="C124" t="s">
        <v>1542</v>
      </c>
      <c r="D124" t="s">
        <v>100</v>
      </c>
      <c r="E124" t="s">
        <v>123</v>
      </c>
      <c r="F124" t="s">
        <v>1543</v>
      </c>
      <c r="G124" t="s">
        <v>436</v>
      </c>
      <c r="H124" t="s">
        <v>102</v>
      </c>
      <c r="I124" s="77">
        <v>13135.7</v>
      </c>
      <c r="J124" s="77">
        <v>12870</v>
      </c>
      <c r="K124" s="77">
        <v>0</v>
      </c>
      <c r="L124" s="77">
        <v>1690.56459</v>
      </c>
      <c r="M124" s="78">
        <v>6.9999999999999999E-4</v>
      </c>
      <c r="N124" s="78">
        <v>3.7000000000000002E-3</v>
      </c>
      <c r="O124" s="78">
        <v>5.9999999999999995E-4</v>
      </c>
    </row>
    <row r="125" spans="2:15">
      <c r="B125" t="s">
        <v>1544</v>
      </c>
      <c r="C125" t="s">
        <v>1545</v>
      </c>
      <c r="D125" t="s">
        <v>100</v>
      </c>
      <c r="E125" t="s">
        <v>123</v>
      </c>
      <c r="F125" t="s">
        <v>1546</v>
      </c>
      <c r="G125" t="s">
        <v>1547</v>
      </c>
      <c r="H125" t="s">
        <v>102</v>
      </c>
      <c r="I125" s="77">
        <v>606678</v>
      </c>
      <c r="J125" s="77">
        <v>174.1</v>
      </c>
      <c r="K125" s="77">
        <v>0</v>
      </c>
      <c r="L125" s="77">
        <v>1056.226398</v>
      </c>
      <c r="M125" s="78">
        <v>2E-3</v>
      </c>
      <c r="N125" s="78">
        <v>2.3E-3</v>
      </c>
      <c r="O125" s="78">
        <v>4.0000000000000002E-4</v>
      </c>
    </row>
    <row r="126" spans="2:15">
      <c r="B126" t="s">
        <v>1548</v>
      </c>
      <c r="C126" t="s">
        <v>1549</v>
      </c>
      <c r="D126" t="s">
        <v>100</v>
      </c>
      <c r="E126" t="s">
        <v>123</v>
      </c>
      <c r="F126" t="s">
        <v>1550</v>
      </c>
      <c r="G126" t="s">
        <v>1547</v>
      </c>
      <c r="H126" t="s">
        <v>102</v>
      </c>
      <c r="I126" s="77">
        <v>14354</v>
      </c>
      <c r="J126" s="77">
        <v>938.2</v>
      </c>
      <c r="K126" s="77">
        <v>0</v>
      </c>
      <c r="L126" s="77">
        <v>134.669228</v>
      </c>
      <c r="M126" s="78">
        <v>1.5E-3</v>
      </c>
      <c r="N126" s="78">
        <v>2.9999999999999997E-4</v>
      </c>
      <c r="O126" s="78">
        <v>0</v>
      </c>
    </row>
    <row r="127" spans="2:15">
      <c r="B127" t="s">
        <v>1551</v>
      </c>
      <c r="C127" t="s">
        <v>1552</v>
      </c>
      <c r="D127" t="s">
        <v>100</v>
      </c>
      <c r="E127" t="s">
        <v>123</v>
      </c>
      <c r="F127" t="s">
        <v>1553</v>
      </c>
      <c r="G127" t="s">
        <v>1547</v>
      </c>
      <c r="H127" t="s">
        <v>102</v>
      </c>
      <c r="I127" s="77">
        <v>141021</v>
      </c>
      <c r="J127" s="77">
        <v>309.8</v>
      </c>
      <c r="K127" s="77">
        <v>0</v>
      </c>
      <c r="L127" s="77">
        <v>436.88305800000001</v>
      </c>
      <c r="M127" s="78">
        <v>2.0999999999999999E-3</v>
      </c>
      <c r="N127" s="78">
        <v>1E-3</v>
      </c>
      <c r="O127" s="78">
        <v>2.0000000000000001E-4</v>
      </c>
    </row>
    <row r="128" spans="2:15">
      <c r="B128" t="s">
        <v>1554</v>
      </c>
      <c r="C128" t="s">
        <v>1555</v>
      </c>
      <c r="D128" t="s">
        <v>100</v>
      </c>
      <c r="E128" t="s">
        <v>123</v>
      </c>
      <c r="F128" t="s">
        <v>1556</v>
      </c>
      <c r="G128" t="s">
        <v>125</v>
      </c>
      <c r="H128" t="s">
        <v>102</v>
      </c>
      <c r="I128" s="77">
        <v>199277</v>
      </c>
      <c r="J128" s="77">
        <v>194.5</v>
      </c>
      <c r="K128" s="77">
        <v>0</v>
      </c>
      <c r="L128" s="77">
        <v>387.59376500000002</v>
      </c>
      <c r="M128" s="78">
        <v>1.8E-3</v>
      </c>
      <c r="N128" s="78">
        <v>8.0000000000000004E-4</v>
      </c>
      <c r="O128" s="78">
        <v>1E-4</v>
      </c>
    </row>
    <row r="129" spans="2:15">
      <c r="B129" t="s">
        <v>1557</v>
      </c>
      <c r="C129" t="s">
        <v>1558</v>
      </c>
      <c r="D129" t="s">
        <v>100</v>
      </c>
      <c r="E129" t="s">
        <v>123</v>
      </c>
      <c r="F129" t="s">
        <v>1559</v>
      </c>
      <c r="G129" t="s">
        <v>125</v>
      </c>
      <c r="H129" t="s">
        <v>102</v>
      </c>
      <c r="I129" s="77">
        <v>170500</v>
      </c>
      <c r="J129" s="77">
        <v>102.5</v>
      </c>
      <c r="K129" s="77">
        <v>0</v>
      </c>
      <c r="L129" s="77">
        <v>174.76249999999999</v>
      </c>
      <c r="M129" s="78">
        <v>2.5000000000000001E-3</v>
      </c>
      <c r="N129" s="78">
        <v>4.0000000000000002E-4</v>
      </c>
      <c r="O129" s="78">
        <v>1E-4</v>
      </c>
    </row>
    <row r="130" spans="2:15">
      <c r="B130" t="s">
        <v>1560</v>
      </c>
      <c r="C130" t="s">
        <v>1561</v>
      </c>
      <c r="D130" t="s">
        <v>100</v>
      </c>
      <c r="E130" t="s">
        <v>123</v>
      </c>
      <c r="F130" t="s">
        <v>1562</v>
      </c>
      <c r="G130" t="s">
        <v>125</v>
      </c>
      <c r="H130" t="s">
        <v>102</v>
      </c>
      <c r="I130" s="77">
        <v>171975</v>
      </c>
      <c r="J130" s="77">
        <v>265.39999999999998</v>
      </c>
      <c r="K130" s="77">
        <v>0</v>
      </c>
      <c r="L130" s="77">
        <v>456.42165</v>
      </c>
      <c r="M130" s="78">
        <v>2.2000000000000001E-3</v>
      </c>
      <c r="N130" s="78">
        <v>1E-3</v>
      </c>
      <c r="O130" s="78">
        <v>2.0000000000000001E-4</v>
      </c>
    </row>
    <row r="131" spans="2:15">
      <c r="B131" t="s">
        <v>1563</v>
      </c>
      <c r="C131" t="s">
        <v>1564</v>
      </c>
      <c r="D131" t="s">
        <v>100</v>
      </c>
      <c r="E131" t="s">
        <v>123</v>
      </c>
      <c r="F131" t="s">
        <v>1565</v>
      </c>
      <c r="G131" t="s">
        <v>1407</v>
      </c>
      <c r="H131" t="s">
        <v>102</v>
      </c>
      <c r="I131" s="77">
        <v>69761</v>
      </c>
      <c r="J131" s="77">
        <v>70</v>
      </c>
      <c r="K131" s="77">
        <v>0</v>
      </c>
      <c r="L131" s="77">
        <v>48.832700000000003</v>
      </c>
      <c r="M131" s="78">
        <v>2E-3</v>
      </c>
      <c r="N131" s="78">
        <v>1E-4</v>
      </c>
      <c r="O131" s="78">
        <v>0</v>
      </c>
    </row>
    <row r="132" spans="2:15">
      <c r="B132" t="s">
        <v>1566</v>
      </c>
      <c r="C132" t="s">
        <v>1567</v>
      </c>
      <c r="D132" t="s">
        <v>100</v>
      </c>
      <c r="E132" t="s">
        <v>123</v>
      </c>
      <c r="F132" t="s">
        <v>1568</v>
      </c>
      <c r="G132" t="s">
        <v>1407</v>
      </c>
      <c r="H132" t="s">
        <v>102</v>
      </c>
      <c r="I132" s="77">
        <v>302000</v>
      </c>
      <c r="J132" s="77">
        <v>51.5</v>
      </c>
      <c r="K132" s="77">
        <v>0</v>
      </c>
      <c r="L132" s="77">
        <v>155.53</v>
      </c>
      <c r="M132" s="78">
        <v>3.3E-3</v>
      </c>
      <c r="N132" s="78">
        <v>2.9999999999999997E-4</v>
      </c>
      <c r="O132" s="78">
        <v>1E-4</v>
      </c>
    </row>
    <row r="133" spans="2:15">
      <c r="B133" t="s">
        <v>1569</v>
      </c>
      <c r="C133" t="s">
        <v>1570</v>
      </c>
      <c r="D133" t="s">
        <v>100</v>
      </c>
      <c r="E133" t="s">
        <v>123</v>
      </c>
      <c r="F133" t="s">
        <v>902</v>
      </c>
      <c r="G133" t="s">
        <v>812</v>
      </c>
      <c r="H133" t="s">
        <v>102</v>
      </c>
      <c r="I133" s="77">
        <v>29314</v>
      </c>
      <c r="J133" s="77">
        <v>3590</v>
      </c>
      <c r="K133" s="77">
        <v>0</v>
      </c>
      <c r="L133" s="77">
        <v>1052.3725999999999</v>
      </c>
      <c r="M133" s="78">
        <v>2E-3</v>
      </c>
      <c r="N133" s="78">
        <v>2.3E-3</v>
      </c>
      <c r="O133" s="78">
        <v>4.0000000000000002E-4</v>
      </c>
    </row>
    <row r="134" spans="2:15">
      <c r="B134" t="s">
        <v>1571</v>
      </c>
      <c r="C134" t="s">
        <v>1572</v>
      </c>
      <c r="D134" t="s">
        <v>100</v>
      </c>
      <c r="E134" t="s">
        <v>123</v>
      </c>
      <c r="F134" t="s">
        <v>1573</v>
      </c>
      <c r="G134" t="s">
        <v>838</v>
      </c>
      <c r="H134" t="s">
        <v>102</v>
      </c>
      <c r="I134" s="77">
        <v>2413</v>
      </c>
      <c r="J134" s="77">
        <v>22040</v>
      </c>
      <c r="K134" s="77">
        <v>0</v>
      </c>
      <c r="L134" s="77">
        <v>531.8252</v>
      </c>
      <c r="M134" s="78">
        <v>5.0000000000000001E-4</v>
      </c>
      <c r="N134" s="78">
        <v>1.1999999999999999E-3</v>
      </c>
      <c r="O134" s="78">
        <v>2.0000000000000001E-4</v>
      </c>
    </row>
    <row r="135" spans="2:15">
      <c r="B135" t="s">
        <v>1574</v>
      </c>
      <c r="C135" t="s">
        <v>1575</v>
      </c>
      <c r="D135" t="s">
        <v>100</v>
      </c>
      <c r="E135" t="s">
        <v>123</v>
      </c>
      <c r="F135" t="s">
        <v>1576</v>
      </c>
      <c r="G135" t="s">
        <v>423</v>
      </c>
      <c r="H135" t="s">
        <v>102</v>
      </c>
      <c r="I135" s="77">
        <v>437019.48</v>
      </c>
      <c r="J135" s="77">
        <v>455</v>
      </c>
      <c r="K135" s="77">
        <v>7.94414</v>
      </c>
      <c r="L135" s="77">
        <v>1996.3827739999999</v>
      </c>
      <c r="M135" s="78">
        <v>7.9000000000000008E-3</v>
      </c>
      <c r="N135" s="78">
        <v>4.3E-3</v>
      </c>
      <c r="O135" s="78">
        <v>6.9999999999999999E-4</v>
      </c>
    </row>
    <row r="136" spans="2:15">
      <c r="B136" t="s">
        <v>1577</v>
      </c>
      <c r="C136" t="s">
        <v>1578</v>
      </c>
      <c r="D136" t="s">
        <v>100</v>
      </c>
      <c r="E136" t="s">
        <v>123</v>
      </c>
      <c r="F136" t="s">
        <v>920</v>
      </c>
      <c r="G136" t="s">
        <v>423</v>
      </c>
      <c r="H136" t="s">
        <v>102</v>
      </c>
      <c r="I136" s="77">
        <v>78496</v>
      </c>
      <c r="J136" s="77">
        <v>2137</v>
      </c>
      <c r="K136" s="77">
        <v>0</v>
      </c>
      <c r="L136" s="77">
        <v>1677.4595200000001</v>
      </c>
      <c r="M136" s="78">
        <v>4.5999999999999999E-3</v>
      </c>
      <c r="N136" s="78">
        <v>3.7000000000000002E-3</v>
      </c>
      <c r="O136" s="78">
        <v>5.9999999999999995E-4</v>
      </c>
    </row>
    <row r="137" spans="2:15">
      <c r="B137" t="s">
        <v>1579</v>
      </c>
      <c r="C137" t="s">
        <v>1580</v>
      </c>
      <c r="D137" t="s">
        <v>100</v>
      </c>
      <c r="E137" t="s">
        <v>123</v>
      </c>
      <c r="F137" t="s">
        <v>1581</v>
      </c>
      <c r="G137" t="s">
        <v>129</v>
      </c>
      <c r="H137" t="s">
        <v>102</v>
      </c>
      <c r="I137" s="77">
        <v>7963</v>
      </c>
      <c r="J137" s="77">
        <v>2060</v>
      </c>
      <c r="K137" s="77">
        <v>0</v>
      </c>
      <c r="L137" s="77">
        <v>164.0378</v>
      </c>
      <c r="M137" s="78">
        <v>6.9999999999999999E-4</v>
      </c>
      <c r="N137" s="78">
        <v>4.0000000000000002E-4</v>
      </c>
      <c r="O137" s="78">
        <v>1E-4</v>
      </c>
    </row>
    <row r="138" spans="2:15">
      <c r="B138" t="s">
        <v>1582</v>
      </c>
      <c r="C138" t="s">
        <v>1583</v>
      </c>
      <c r="D138" t="s">
        <v>100</v>
      </c>
      <c r="E138" t="s">
        <v>123</v>
      </c>
      <c r="F138" t="s">
        <v>1010</v>
      </c>
      <c r="G138" t="s">
        <v>132</v>
      </c>
      <c r="H138" t="s">
        <v>102</v>
      </c>
      <c r="I138" s="77">
        <v>70833.73</v>
      </c>
      <c r="J138" s="77">
        <v>1299</v>
      </c>
      <c r="K138" s="77">
        <v>0</v>
      </c>
      <c r="L138" s="77">
        <v>920.13015270000005</v>
      </c>
      <c r="M138" s="78">
        <v>5.9999999999999995E-4</v>
      </c>
      <c r="N138" s="78">
        <v>2E-3</v>
      </c>
      <c r="O138" s="78">
        <v>2.9999999999999997E-4</v>
      </c>
    </row>
    <row r="139" spans="2:15">
      <c r="B139" s="79" t="s">
        <v>1584</v>
      </c>
      <c r="E139" s="16"/>
      <c r="F139" s="16"/>
      <c r="G139" s="16"/>
      <c r="I139" s="81">
        <v>0</v>
      </c>
      <c r="K139" s="81">
        <v>0</v>
      </c>
      <c r="L139" s="81">
        <v>0</v>
      </c>
      <c r="N139" s="80">
        <v>0</v>
      </c>
      <c r="O139" s="80">
        <v>0</v>
      </c>
    </row>
    <row r="140" spans="2:15">
      <c r="B140" t="s">
        <v>220</v>
      </c>
      <c r="C140" t="s">
        <v>220</v>
      </c>
      <c r="E140" s="16"/>
      <c r="F140" s="16"/>
      <c r="G140" t="s">
        <v>220</v>
      </c>
      <c r="H140" t="s">
        <v>220</v>
      </c>
      <c r="I140" s="77">
        <v>0</v>
      </c>
      <c r="J140" s="77">
        <v>0</v>
      </c>
      <c r="L140" s="77">
        <v>0</v>
      </c>
      <c r="M140" s="78">
        <v>0</v>
      </c>
      <c r="N140" s="78">
        <v>0</v>
      </c>
      <c r="O140" s="78">
        <v>0</v>
      </c>
    </row>
    <row r="141" spans="2:15">
      <c r="B141" s="79" t="s">
        <v>225</v>
      </c>
      <c r="E141" s="16"/>
      <c r="F141" s="16"/>
      <c r="G141" s="16"/>
      <c r="I141" s="81">
        <v>395617.65</v>
      </c>
      <c r="K141" s="81">
        <v>16.451560000000001</v>
      </c>
      <c r="L141" s="81">
        <v>18272.705600625981</v>
      </c>
      <c r="N141" s="80">
        <v>3.9800000000000002E-2</v>
      </c>
      <c r="O141" s="80">
        <v>6.7999999999999996E-3</v>
      </c>
    </row>
    <row r="142" spans="2:15">
      <c r="B142" s="79" t="s">
        <v>359</v>
      </c>
      <c r="E142" s="16"/>
      <c r="F142" s="16"/>
      <c r="G142" s="16"/>
      <c r="I142" s="81">
        <v>113421</v>
      </c>
      <c r="K142" s="81">
        <v>2.4899499999999999</v>
      </c>
      <c r="L142" s="81">
        <v>13963.75562095</v>
      </c>
      <c r="N142" s="80">
        <v>3.04E-2</v>
      </c>
      <c r="O142" s="80">
        <v>5.1999999999999998E-3</v>
      </c>
    </row>
    <row r="143" spans="2:15">
      <c r="B143" t="s">
        <v>1585</v>
      </c>
      <c r="C143" t="s">
        <v>1586</v>
      </c>
      <c r="D143" t="s">
        <v>1587</v>
      </c>
      <c r="E143" t="s">
        <v>1117</v>
      </c>
      <c r="F143" t="s">
        <v>1588</v>
      </c>
      <c r="G143" t="s">
        <v>1589</v>
      </c>
      <c r="H143" t="s">
        <v>106</v>
      </c>
      <c r="I143" s="77">
        <v>7825</v>
      </c>
      <c r="J143" s="77">
        <v>413</v>
      </c>
      <c r="K143" s="77">
        <v>0</v>
      </c>
      <c r="L143" s="77">
        <v>116.82685875</v>
      </c>
      <c r="M143" s="78">
        <v>2.0000000000000001E-4</v>
      </c>
      <c r="N143" s="78">
        <v>2.9999999999999997E-4</v>
      </c>
      <c r="O143" s="78">
        <v>0</v>
      </c>
    </row>
    <row r="144" spans="2:15">
      <c r="B144" t="s">
        <v>1590</v>
      </c>
      <c r="C144" t="s">
        <v>1591</v>
      </c>
      <c r="D144" t="s">
        <v>341</v>
      </c>
      <c r="E144" t="s">
        <v>1117</v>
      </c>
      <c r="F144" t="s">
        <v>1592</v>
      </c>
      <c r="G144" t="s">
        <v>1589</v>
      </c>
      <c r="H144" t="s">
        <v>106</v>
      </c>
      <c r="I144" s="77">
        <v>23283</v>
      </c>
      <c r="J144" s="77">
        <v>1936</v>
      </c>
      <c r="K144" s="77">
        <v>0</v>
      </c>
      <c r="L144" s="77">
        <v>1629.4933512</v>
      </c>
      <c r="M144" s="78">
        <v>5.0000000000000001E-4</v>
      </c>
      <c r="N144" s="78">
        <v>3.5000000000000001E-3</v>
      </c>
      <c r="O144" s="78">
        <v>5.9999999999999995E-4</v>
      </c>
    </row>
    <row r="145" spans="2:15">
      <c r="B145" t="s">
        <v>1593</v>
      </c>
      <c r="C145" t="s">
        <v>1594</v>
      </c>
      <c r="D145" t="s">
        <v>1587</v>
      </c>
      <c r="E145" t="s">
        <v>1117</v>
      </c>
      <c r="F145" t="s">
        <v>1595</v>
      </c>
      <c r="G145" t="s">
        <v>1596</v>
      </c>
      <c r="H145" t="s">
        <v>106</v>
      </c>
      <c r="I145" s="77">
        <v>17220</v>
      </c>
      <c r="J145" s="77">
        <v>3196</v>
      </c>
      <c r="K145" s="77">
        <v>0</v>
      </c>
      <c r="L145" s="77">
        <v>1989.5195880000001</v>
      </c>
      <c r="M145" s="78">
        <v>2.0000000000000001E-4</v>
      </c>
      <c r="N145" s="78">
        <v>4.3E-3</v>
      </c>
      <c r="O145" s="78">
        <v>6.9999999999999999E-4</v>
      </c>
    </row>
    <row r="146" spans="2:15">
      <c r="B146" t="s">
        <v>1597</v>
      </c>
      <c r="C146" t="s">
        <v>1598</v>
      </c>
      <c r="D146" t="s">
        <v>1587</v>
      </c>
      <c r="E146" t="s">
        <v>1117</v>
      </c>
      <c r="F146" t="s">
        <v>1599</v>
      </c>
      <c r="G146" t="s">
        <v>1184</v>
      </c>
      <c r="H146" t="s">
        <v>106</v>
      </c>
      <c r="I146" s="77">
        <v>1325</v>
      </c>
      <c r="J146" s="77">
        <v>9980</v>
      </c>
      <c r="K146" s="77">
        <v>0</v>
      </c>
      <c r="L146" s="77">
        <v>478.02952499999998</v>
      </c>
      <c r="M146" s="78">
        <v>0</v>
      </c>
      <c r="N146" s="78">
        <v>1E-3</v>
      </c>
      <c r="O146" s="78">
        <v>2.0000000000000001E-4</v>
      </c>
    </row>
    <row r="147" spans="2:15">
      <c r="B147" t="s">
        <v>1600</v>
      </c>
      <c r="C147" t="s">
        <v>1601</v>
      </c>
      <c r="D147" t="s">
        <v>341</v>
      </c>
      <c r="E147" t="s">
        <v>1117</v>
      </c>
      <c r="F147" t="s">
        <v>1602</v>
      </c>
      <c r="G147" t="s">
        <v>1145</v>
      </c>
      <c r="H147" t="s">
        <v>106</v>
      </c>
      <c r="I147" s="77">
        <v>6600</v>
      </c>
      <c r="J147" s="77">
        <v>2178</v>
      </c>
      <c r="K147" s="77">
        <v>2.4899499999999999</v>
      </c>
      <c r="L147" s="77">
        <v>522.13896999999997</v>
      </c>
      <c r="M147" s="78">
        <v>2.9999999999999997E-4</v>
      </c>
      <c r="N147" s="78">
        <v>1.1000000000000001E-3</v>
      </c>
      <c r="O147" s="78">
        <v>2.0000000000000001E-4</v>
      </c>
    </row>
    <row r="148" spans="2:15">
      <c r="B148" t="s">
        <v>1603</v>
      </c>
      <c r="C148" t="s">
        <v>1604</v>
      </c>
      <c r="D148" t="s">
        <v>1587</v>
      </c>
      <c r="E148" t="s">
        <v>1117</v>
      </c>
      <c r="F148" t="s">
        <v>1605</v>
      </c>
      <c r="G148" t="s">
        <v>1145</v>
      </c>
      <c r="H148" t="s">
        <v>106</v>
      </c>
      <c r="I148" s="77">
        <v>19550</v>
      </c>
      <c r="J148" s="77">
        <v>2154</v>
      </c>
      <c r="K148" s="77">
        <v>0</v>
      </c>
      <c r="L148" s="77">
        <v>1522.3018050000001</v>
      </c>
      <c r="M148" s="78">
        <v>4.0000000000000002E-4</v>
      </c>
      <c r="N148" s="78">
        <v>3.3E-3</v>
      </c>
      <c r="O148" s="78">
        <v>5.9999999999999995E-4</v>
      </c>
    </row>
    <row r="149" spans="2:15">
      <c r="B149" t="s">
        <v>1606</v>
      </c>
      <c r="C149" t="s">
        <v>1607</v>
      </c>
      <c r="D149" t="s">
        <v>341</v>
      </c>
      <c r="E149" t="s">
        <v>1117</v>
      </c>
      <c r="F149" t="s">
        <v>1608</v>
      </c>
      <c r="G149" t="s">
        <v>1145</v>
      </c>
      <c r="H149" t="s">
        <v>106</v>
      </c>
      <c r="I149" s="77">
        <v>4808</v>
      </c>
      <c r="J149" s="77">
        <v>30395</v>
      </c>
      <c r="K149" s="77">
        <v>0</v>
      </c>
      <c r="L149" s="77">
        <v>5282.9306340000003</v>
      </c>
      <c r="M149" s="78">
        <v>1E-4</v>
      </c>
      <c r="N149" s="78">
        <v>1.15E-2</v>
      </c>
      <c r="O149" s="78">
        <v>2E-3</v>
      </c>
    </row>
    <row r="150" spans="2:15">
      <c r="B150" t="s">
        <v>1609</v>
      </c>
      <c r="C150" t="s">
        <v>1610</v>
      </c>
      <c r="D150" t="s">
        <v>341</v>
      </c>
      <c r="E150" t="s">
        <v>1117</v>
      </c>
      <c r="F150" t="s">
        <v>1611</v>
      </c>
      <c r="G150" t="s">
        <v>1145</v>
      </c>
      <c r="H150" t="s">
        <v>106</v>
      </c>
      <c r="I150" s="77">
        <v>12387</v>
      </c>
      <c r="J150" s="77">
        <v>3748</v>
      </c>
      <c r="K150" s="77">
        <v>0</v>
      </c>
      <c r="L150" s="77">
        <v>1678.3171073999999</v>
      </c>
      <c r="M150" s="78">
        <v>1.8E-3</v>
      </c>
      <c r="N150" s="78">
        <v>3.7000000000000002E-3</v>
      </c>
      <c r="O150" s="78">
        <v>5.9999999999999995E-4</v>
      </c>
    </row>
    <row r="151" spans="2:15">
      <c r="B151" t="s">
        <v>1612</v>
      </c>
      <c r="C151" t="s">
        <v>1613</v>
      </c>
      <c r="D151" t="s">
        <v>341</v>
      </c>
      <c r="E151" t="s">
        <v>1117</v>
      </c>
      <c r="F151" t="s">
        <v>1614</v>
      </c>
      <c r="G151" t="s">
        <v>1169</v>
      </c>
      <c r="H151" t="s">
        <v>106</v>
      </c>
      <c r="I151" s="77">
        <v>20423</v>
      </c>
      <c r="J151" s="77">
        <v>1008</v>
      </c>
      <c r="K151" s="77">
        <v>0</v>
      </c>
      <c r="L151" s="77">
        <v>744.19778159999998</v>
      </c>
      <c r="M151" s="78">
        <v>1.4E-3</v>
      </c>
      <c r="N151" s="78">
        <v>1.6000000000000001E-3</v>
      </c>
      <c r="O151" s="78">
        <v>2.9999999999999997E-4</v>
      </c>
    </row>
    <row r="152" spans="2:15">
      <c r="B152" s="79" t="s">
        <v>360</v>
      </c>
      <c r="E152" s="16"/>
      <c r="F152" s="16"/>
      <c r="G152" s="16"/>
      <c r="I152" s="81">
        <v>282196.65000000002</v>
      </c>
      <c r="K152" s="81">
        <v>13.96161</v>
      </c>
      <c r="L152" s="81">
        <v>4308.9499796759801</v>
      </c>
      <c r="N152" s="80">
        <v>9.4000000000000004E-3</v>
      </c>
      <c r="O152" s="80">
        <v>1.6000000000000001E-3</v>
      </c>
    </row>
    <row r="153" spans="2:15">
      <c r="B153" t="s">
        <v>1615</v>
      </c>
      <c r="C153" t="s">
        <v>1616</v>
      </c>
      <c r="D153" t="s">
        <v>341</v>
      </c>
      <c r="E153" t="s">
        <v>1117</v>
      </c>
      <c r="F153" t="s">
        <v>1617</v>
      </c>
      <c r="G153" t="s">
        <v>1164</v>
      </c>
      <c r="H153" t="s">
        <v>106</v>
      </c>
      <c r="I153" s="77">
        <v>6396.35</v>
      </c>
      <c r="J153" s="77">
        <v>9196</v>
      </c>
      <c r="K153" s="77">
        <v>13.96161</v>
      </c>
      <c r="L153" s="77">
        <v>2140.33478079</v>
      </c>
      <c r="M153" s="78">
        <v>0</v>
      </c>
      <c r="N153" s="78">
        <v>4.7000000000000002E-3</v>
      </c>
      <c r="O153" s="78">
        <v>8.0000000000000004E-4</v>
      </c>
    </row>
    <row r="154" spans="2:15">
      <c r="B154" t="s">
        <v>1618</v>
      </c>
      <c r="C154" t="s">
        <v>1619</v>
      </c>
      <c r="D154" t="s">
        <v>1587</v>
      </c>
      <c r="E154" t="s">
        <v>1117</v>
      </c>
      <c r="F154" t="s">
        <v>1217</v>
      </c>
      <c r="G154" t="s">
        <v>1134</v>
      </c>
      <c r="H154" t="s">
        <v>106</v>
      </c>
      <c r="I154" s="77">
        <v>6672</v>
      </c>
      <c r="J154" s="77">
        <v>962</v>
      </c>
      <c r="K154" s="77">
        <v>0</v>
      </c>
      <c r="L154" s="77">
        <v>232.02747360000001</v>
      </c>
      <c r="M154" s="78">
        <v>0</v>
      </c>
      <c r="N154" s="78">
        <v>5.0000000000000001E-4</v>
      </c>
      <c r="O154" s="78">
        <v>1E-4</v>
      </c>
    </row>
    <row r="155" spans="2:15">
      <c r="B155" t="s">
        <v>1620</v>
      </c>
      <c r="C155" t="s">
        <v>1621</v>
      </c>
      <c r="D155" t="s">
        <v>341</v>
      </c>
      <c r="E155" t="s">
        <v>1117</v>
      </c>
      <c r="F155" t="s">
        <v>1622</v>
      </c>
      <c r="G155" t="s">
        <v>1134</v>
      </c>
      <c r="H155" t="s">
        <v>106</v>
      </c>
      <c r="I155" s="77">
        <v>4394</v>
      </c>
      <c r="J155" s="77">
        <v>3587</v>
      </c>
      <c r="K155" s="77">
        <v>0</v>
      </c>
      <c r="L155" s="77">
        <v>569.77019970000003</v>
      </c>
      <c r="M155" s="78">
        <v>0</v>
      </c>
      <c r="N155" s="78">
        <v>1.1999999999999999E-3</v>
      </c>
      <c r="O155" s="78">
        <v>2.0000000000000001E-4</v>
      </c>
    </row>
    <row r="156" spans="2:15">
      <c r="B156" t="s">
        <v>1623</v>
      </c>
      <c r="C156" t="s">
        <v>1624</v>
      </c>
      <c r="D156" t="s">
        <v>1187</v>
      </c>
      <c r="E156" t="s">
        <v>1117</v>
      </c>
      <c r="F156" t="s">
        <v>1188</v>
      </c>
      <c r="G156" t="s">
        <v>1189</v>
      </c>
      <c r="H156" t="s">
        <v>110</v>
      </c>
      <c r="I156" s="77">
        <v>264734.3</v>
      </c>
      <c r="J156" s="77">
        <v>131.30000000000001</v>
      </c>
      <c r="K156" s="77">
        <v>0</v>
      </c>
      <c r="L156" s="77">
        <v>1366.8175255859801</v>
      </c>
      <c r="M156" s="78">
        <v>2.0000000000000001E-4</v>
      </c>
      <c r="N156" s="78">
        <v>3.0000000000000001E-3</v>
      </c>
      <c r="O156" s="78">
        <v>5.0000000000000001E-4</v>
      </c>
    </row>
    <row r="157" spans="2:15">
      <c r="B157" t="s">
        <v>227</v>
      </c>
      <c r="E157" s="16"/>
      <c r="F157" s="16"/>
      <c r="G157" s="16"/>
    </row>
    <row r="158" spans="2:15">
      <c r="B158" t="s">
        <v>353</v>
      </c>
      <c r="E158" s="16"/>
      <c r="F158" s="16"/>
      <c r="G158" s="16"/>
    </row>
    <row r="159" spans="2:15">
      <c r="B159" t="s">
        <v>354</v>
      </c>
      <c r="E159" s="16"/>
      <c r="F159" s="16"/>
      <c r="G159" s="16"/>
    </row>
    <row r="160" spans="2:15">
      <c r="B160" t="s">
        <v>355</v>
      </c>
      <c r="E160" s="16"/>
      <c r="F160" s="16"/>
      <c r="G160" s="16"/>
    </row>
    <row r="161" spans="2:7">
      <c r="B161" t="s">
        <v>356</v>
      </c>
      <c r="E161" s="16"/>
      <c r="F161" s="16"/>
      <c r="G161" s="16"/>
    </row>
    <row r="162" spans="2:7"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2447407</v>
      </c>
      <c r="I11" s="7"/>
      <c r="J11" s="75">
        <v>91.586110000000005</v>
      </c>
      <c r="K11" s="75">
        <v>333283.621535404</v>
      </c>
      <c r="L11" s="7"/>
      <c r="M11" s="76">
        <v>1</v>
      </c>
      <c r="N11" s="76">
        <v>0.1236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1977334</v>
      </c>
      <c r="J12" s="81">
        <v>0</v>
      </c>
      <c r="K12" s="81">
        <v>154794.81802999999</v>
      </c>
      <c r="M12" s="80">
        <v>0.46450000000000002</v>
      </c>
      <c r="N12" s="80">
        <v>5.74E-2</v>
      </c>
    </row>
    <row r="13" spans="2:63">
      <c r="B13" s="79" t="s">
        <v>1625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1626</v>
      </c>
      <c r="D15" s="16"/>
      <c r="E15" s="16"/>
      <c r="F15" s="16"/>
      <c r="G15" s="16"/>
      <c r="H15" s="81">
        <v>1977334</v>
      </c>
      <c r="J15" s="81">
        <v>0</v>
      </c>
      <c r="K15" s="81">
        <v>154794.81802999999</v>
      </c>
      <c r="M15" s="80">
        <v>0.46450000000000002</v>
      </c>
      <c r="N15" s="80">
        <v>5.74E-2</v>
      </c>
    </row>
    <row r="16" spans="2:63">
      <c r="B16" t="s">
        <v>1627</v>
      </c>
      <c r="C16" t="s">
        <v>1628</v>
      </c>
      <c r="D16" t="s">
        <v>100</v>
      </c>
      <c r="E16" t="s">
        <v>1629</v>
      </c>
      <c r="F16" t="s">
        <v>1630</v>
      </c>
      <c r="G16" t="s">
        <v>102</v>
      </c>
      <c r="H16" s="77">
        <v>187687</v>
      </c>
      <c r="I16" s="77">
        <v>13870</v>
      </c>
      <c r="J16" s="77">
        <v>0</v>
      </c>
      <c r="K16" s="77">
        <v>26032.186900000001</v>
      </c>
      <c r="L16" s="78">
        <v>2.5499999999999998E-2</v>
      </c>
      <c r="M16" s="78">
        <v>7.8100000000000003E-2</v>
      </c>
      <c r="N16" s="78">
        <v>9.7000000000000003E-3</v>
      </c>
    </row>
    <row r="17" spans="2:14">
      <c r="B17" t="s">
        <v>1631</v>
      </c>
      <c r="C17" t="s">
        <v>1632</v>
      </c>
      <c r="D17" t="s">
        <v>100</v>
      </c>
      <c r="E17" t="s">
        <v>1629</v>
      </c>
      <c r="F17" t="s">
        <v>1630</v>
      </c>
      <c r="G17" t="s">
        <v>102</v>
      </c>
      <c r="H17" s="77">
        <v>212254</v>
      </c>
      <c r="I17" s="77">
        <v>2042</v>
      </c>
      <c r="J17" s="77">
        <v>0</v>
      </c>
      <c r="K17" s="77">
        <v>4334.2266799999998</v>
      </c>
      <c r="L17" s="78">
        <v>1.83E-2</v>
      </c>
      <c r="M17" s="78">
        <v>1.2999999999999999E-2</v>
      </c>
      <c r="N17" s="78">
        <v>1.6000000000000001E-3</v>
      </c>
    </row>
    <row r="18" spans="2:14">
      <c r="B18" t="s">
        <v>1633</v>
      </c>
      <c r="C18" t="s">
        <v>1634</v>
      </c>
      <c r="D18" t="s">
        <v>100</v>
      </c>
      <c r="E18" t="s">
        <v>1635</v>
      </c>
      <c r="F18" t="s">
        <v>1630</v>
      </c>
      <c r="G18" t="s">
        <v>102</v>
      </c>
      <c r="H18" s="77">
        <v>599577</v>
      </c>
      <c r="I18" s="77">
        <v>5588</v>
      </c>
      <c r="J18" s="77">
        <v>0</v>
      </c>
      <c r="K18" s="77">
        <v>33504.362760000004</v>
      </c>
      <c r="L18" s="78">
        <v>0.13320000000000001</v>
      </c>
      <c r="M18" s="78">
        <v>0.10050000000000001</v>
      </c>
      <c r="N18" s="78">
        <v>1.24E-2</v>
      </c>
    </row>
    <row r="19" spans="2:14">
      <c r="B19" t="s">
        <v>1636</v>
      </c>
      <c r="C19" t="s">
        <v>1637</v>
      </c>
      <c r="D19" t="s">
        <v>100</v>
      </c>
      <c r="E19" t="s">
        <v>1635</v>
      </c>
      <c r="F19" t="s">
        <v>1630</v>
      </c>
      <c r="G19" t="s">
        <v>102</v>
      </c>
      <c r="H19" s="77">
        <v>428168</v>
      </c>
      <c r="I19" s="77">
        <v>6093</v>
      </c>
      <c r="J19" s="77">
        <v>0</v>
      </c>
      <c r="K19" s="77">
        <v>26088.276239999999</v>
      </c>
      <c r="L19" s="78">
        <v>8.0999999999999996E-3</v>
      </c>
      <c r="M19" s="78">
        <v>7.8299999999999995E-2</v>
      </c>
      <c r="N19" s="78">
        <v>9.7000000000000003E-3</v>
      </c>
    </row>
    <row r="20" spans="2:14">
      <c r="B20" t="s">
        <v>1638</v>
      </c>
      <c r="C20" t="s">
        <v>1639</v>
      </c>
      <c r="D20" t="s">
        <v>100</v>
      </c>
      <c r="E20" t="s">
        <v>1640</v>
      </c>
      <c r="F20" t="s">
        <v>1630</v>
      </c>
      <c r="G20" t="s">
        <v>102</v>
      </c>
      <c r="H20" s="77">
        <v>88143</v>
      </c>
      <c r="I20" s="77">
        <v>24160</v>
      </c>
      <c r="J20" s="77">
        <v>0</v>
      </c>
      <c r="K20" s="77">
        <v>21295.3488</v>
      </c>
      <c r="L20" s="78">
        <v>5.1999999999999998E-3</v>
      </c>
      <c r="M20" s="78">
        <v>6.3899999999999998E-2</v>
      </c>
      <c r="N20" s="78">
        <v>7.9000000000000008E-3</v>
      </c>
    </row>
    <row r="21" spans="2:14">
      <c r="B21" t="s">
        <v>1641</v>
      </c>
      <c r="C21" t="s">
        <v>1642</v>
      </c>
      <c r="D21" t="s">
        <v>100</v>
      </c>
      <c r="E21" t="s">
        <v>1640</v>
      </c>
      <c r="F21" t="s">
        <v>1630</v>
      </c>
      <c r="G21" t="s">
        <v>102</v>
      </c>
      <c r="H21" s="77">
        <v>344035</v>
      </c>
      <c r="I21" s="77">
        <v>6899</v>
      </c>
      <c r="J21" s="77">
        <v>0</v>
      </c>
      <c r="K21" s="77">
        <v>23734.97465</v>
      </c>
      <c r="L21" s="78">
        <v>3.6799999999999999E-2</v>
      </c>
      <c r="M21" s="78">
        <v>7.1199999999999999E-2</v>
      </c>
      <c r="N21" s="78">
        <v>8.8000000000000005E-3</v>
      </c>
    </row>
    <row r="22" spans="2:14">
      <c r="B22" t="s">
        <v>1643</v>
      </c>
      <c r="C22" t="s">
        <v>1644</v>
      </c>
      <c r="D22" t="s">
        <v>100</v>
      </c>
      <c r="E22" t="s">
        <v>1640</v>
      </c>
      <c r="F22" t="s">
        <v>1630</v>
      </c>
      <c r="G22" t="s">
        <v>102</v>
      </c>
      <c r="H22" s="77">
        <v>117470</v>
      </c>
      <c r="I22" s="77">
        <v>16860</v>
      </c>
      <c r="J22" s="77">
        <v>0</v>
      </c>
      <c r="K22" s="77">
        <v>19805.441999999999</v>
      </c>
      <c r="L22" s="78">
        <v>4.4999999999999997E-3</v>
      </c>
      <c r="M22" s="78">
        <v>5.9400000000000001E-2</v>
      </c>
      <c r="N22" s="78">
        <v>7.3000000000000001E-3</v>
      </c>
    </row>
    <row r="23" spans="2:14">
      <c r="B23" s="79" t="s">
        <v>1645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1646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220</v>
      </c>
      <c r="C26" t="s">
        <v>220</v>
      </c>
      <c r="D26" s="16"/>
      <c r="E26" s="16"/>
      <c r="F26" t="s">
        <v>220</v>
      </c>
      <c r="G26" t="s">
        <v>220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1114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220</v>
      </c>
      <c r="C28" t="s">
        <v>220</v>
      </c>
      <c r="D28" s="16"/>
      <c r="E28" s="16"/>
      <c r="F28" t="s">
        <v>220</v>
      </c>
      <c r="G28" t="s">
        <v>220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1647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220</v>
      </c>
      <c r="C30" t="s">
        <v>220</v>
      </c>
      <c r="D30" s="16"/>
      <c r="E30" s="16"/>
      <c r="F30" t="s">
        <v>220</v>
      </c>
      <c r="G30" t="s">
        <v>220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225</v>
      </c>
      <c r="D31" s="16"/>
      <c r="E31" s="16"/>
      <c r="F31" s="16"/>
      <c r="G31" s="16"/>
      <c r="H31" s="81">
        <v>470073</v>
      </c>
      <c r="J31" s="81">
        <v>91.586110000000005</v>
      </c>
      <c r="K31" s="81">
        <v>178488.80350540401</v>
      </c>
      <c r="M31" s="80">
        <v>0.53549999999999998</v>
      </c>
      <c r="N31" s="80">
        <v>6.6199999999999995E-2</v>
      </c>
    </row>
    <row r="32" spans="2:14">
      <c r="B32" s="79" t="s">
        <v>1648</v>
      </c>
      <c r="D32" s="16"/>
      <c r="E32" s="16"/>
      <c r="F32" s="16"/>
      <c r="G32" s="16"/>
      <c r="H32" s="81">
        <v>470073</v>
      </c>
      <c r="J32" s="81">
        <v>91.586110000000005</v>
      </c>
      <c r="K32" s="81">
        <v>178488.80350540401</v>
      </c>
      <c r="M32" s="80">
        <v>0.53549999999999998</v>
      </c>
      <c r="N32" s="80">
        <v>6.6199999999999995E-2</v>
      </c>
    </row>
    <row r="33" spans="2:14">
      <c r="B33" t="s">
        <v>1649</v>
      </c>
      <c r="C33" t="s">
        <v>1650</v>
      </c>
      <c r="D33" t="s">
        <v>341</v>
      </c>
      <c r="E33" t="s">
        <v>1651</v>
      </c>
      <c r="F33" t="s">
        <v>1134</v>
      </c>
      <c r="G33" t="s">
        <v>106</v>
      </c>
      <c r="H33" s="77">
        <v>7230</v>
      </c>
      <c r="I33" s="77">
        <v>7621</v>
      </c>
      <c r="J33" s="77">
        <v>0</v>
      </c>
      <c r="K33" s="77">
        <v>1991.8588545</v>
      </c>
      <c r="L33" s="78">
        <v>0</v>
      </c>
      <c r="M33" s="78">
        <v>6.0000000000000001E-3</v>
      </c>
      <c r="N33" s="78">
        <v>6.9999999999999999E-4</v>
      </c>
    </row>
    <row r="34" spans="2:14">
      <c r="B34" t="s">
        <v>1652</v>
      </c>
      <c r="C34" t="s">
        <v>1653</v>
      </c>
      <c r="D34" t="s">
        <v>1587</v>
      </c>
      <c r="E34" t="s">
        <v>1654</v>
      </c>
      <c r="F34" t="s">
        <v>1630</v>
      </c>
      <c r="G34" t="s">
        <v>106</v>
      </c>
      <c r="H34" s="77">
        <v>71071</v>
      </c>
      <c r="I34" s="77">
        <v>32093</v>
      </c>
      <c r="J34" s="77">
        <v>91.586110000000005</v>
      </c>
      <c r="K34" s="77">
        <v>82545.45605845</v>
      </c>
      <c r="L34" s="78">
        <v>0</v>
      </c>
      <c r="M34" s="78">
        <v>0.2477</v>
      </c>
      <c r="N34" s="78">
        <v>3.0599999999999999E-2</v>
      </c>
    </row>
    <row r="35" spans="2:14">
      <c r="B35" t="s">
        <v>1655</v>
      </c>
      <c r="C35" t="s">
        <v>1656</v>
      </c>
      <c r="D35" t="s">
        <v>123</v>
      </c>
      <c r="E35" t="s">
        <v>1657</v>
      </c>
      <c r="F35" t="s">
        <v>1630</v>
      </c>
      <c r="G35" t="s">
        <v>106</v>
      </c>
      <c r="H35" s="77">
        <v>211370</v>
      </c>
      <c r="I35" s="77">
        <v>2982</v>
      </c>
      <c r="J35" s="77">
        <v>0</v>
      </c>
      <c r="K35" s="77">
        <v>22785.538041</v>
      </c>
      <c r="L35" s="78">
        <v>0</v>
      </c>
      <c r="M35" s="78">
        <v>6.8400000000000002E-2</v>
      </c>
      <c r="N35" s="78">
        <v>8.3999999999999995E-3</v>
      </c>
    </row>
    <row r="36" spans="2:14">
      <c r="B36" t="s">
        <v>1658</v>
      </c>
      <c r="C36" t="s">
        <v>1659</v>
      </c>
      <c r="D36" t="s">
        <v>1660</v>
      </c>
      <c r="E36" t="s">
        <v>1661</v>
      </c>
      <c r="F36" t="s">
        <v>1630</v>
      </c>
      <c r="G36" t="s">
        <v>106</v>
      </c>
      <c r="H36" s="77">
        <v>10891</v>
      </c>
      <c r="I36" s="77">
        <v>28449</v>
      </c>
      <c r="J36" s="77">
        <v>0</v>
      </c>
      <c r="K36" s="77">
        <v>11200.645832849999</v>
      </c>
      <c r="L36" s="78">
        <v>0</v>
      </c>
      <c r="M36" s="78">
        <v>3.3599999999999998E-2</v>
      </c>
      <c r="N36" s="78">
        <v>4.1999999999999997E-3</v>
      </c>
    </row>
    <row r="37" spans="2:14">
      <c r="B37" t="s">
        <v>1662</v>
      </c>
      <c r="C37" t="s">
        <v>1663</v>
      </c>
      <c r="D37" t="s">
        <v>123</v>
      </c>
      <c r="E37" t="s">
        <v>1661</v>
      </c>
      <c r="F37" t="s">
        <v>1630</v>
      </c>
      <c r="G37" t="s">
        <v>110</v>
      </c>
      <c r="H37" s="77">
        <v>40409</v>
      </c>
      <c r="I37" s="77">
        <v>20348</v>
      </c>
      <c r="J37" s="77">
        <v>0</v>
      </c>
      <c r="K37" s="77">
        <v>32332.212978904001</v>
      </c>
      <c r="L37" s="78">
        <v>0</v>
      </c>
      <c r="M37" s="78">
        <v>9.7000000000000003E-2</v>
      </c>
      <c r="N37" s="78">
        <v>1.2E-2</v>
      </c>
    </row>
    <row r="38" spans="2:14">
      <c r="B38" t="s">
        <v>1664</v>
      </c>
      <c r="C38" t="s">
        <v>1665</v>
      </c>
      <c r="D38" t="s">
        <v>341</v>
      </c>
      <c r="E38" t="s">
        <v>1666</v>
      </c>
      <c r="F38" t="s">
        <v>1630</v>
      </c>
      <c r="G38" t="s">
        <v>106</v>
      </c>
      <c r="H38" s="77">
        <v>19860</v>
      </c>
      <c r="I38" s="77">
        <v>12946</v>
      </c>
      <c r="J38" s="77">
        <v>0</v>
      </c>
      <c r="K38" s="77">
        <v>9294.4382939999996</v>
      </c>
      <c r="L38" s="78">
        <v>0</v>
      </c>
      <c r="M38" s="78">
        <v>2.7900000000000001E-2</v>
      </c>
      <c r="N38" s="78">
        <v>3.3999999999999998E-3</v>
      </c>
    </row>
    <row r="39" spans="2:14">
      <c r="B39" t="s">
        <v>1667</v>
      </c>
      <c r="C39" t="s">
        <v>1668</v>
      </c>
      <c r="D39" t="s">
        <v>341</v>
      </c>
      <c r="E39" t="s">
        <v>1666</v>
      </c>
      <c r="F39" t="s">
        <v>1630</v>
      </c>
      <c r="G39" t="s">
        <v>106</v>
      </c>
      <c r="H39" s="77">
        <v>72569</v>
      </c>
      <c r="I39" s="77">
        <v>3215</v>
      </c>
      <c r="J39" s="77">
        <v>0</v>
      </c>
      <c r="K39" s="77">
        <v>8434.1324602500008</v>
      </c>
      <c r="L39" s="78">
        <v>0</v>
      </c>
      <c r="M39" s="78">
        <v>2.53E-2</v>
      </c>
      <c r="N39" s="78">
        <v>3.0999999999999999E-3</v>
      </c>
    </row>
    <row r="40" spans="2:14">
      <c r="B40" t="s">
        <v>1669</v>
      </c>
      <c r="C40" t="s">
        <v>1670</v>
      </c>
      <c r="D40" t="s">
        <v>341</v>
      </c>
      <c r="E40" t="s">
        <v>1666</v>
      </c>
      <c r="F40" t="s">
        <v>1630</v>
      </c>
      <c r="G40" t="s">
        <v>106</v>
      </c>
      <c r="H40" s="77">
        <v>36673</v>
      </c>
      <c r="I40" s="77">
        <v>7471</v>
      </c>
      <c r="J40" s="77">
        <v>0</v>
      </c>
      <c r="K40" s="77">
        <v>9904.5209854500008</v>
      </c>
      <c r="L40" s="78">
        <v>0</v>
      </c>
      <c r="M40" s="78">
        <v>2.9700000000000001E-2</v>
      </c>
      <c r="N40" s="78">
        <v>3.7000000000000002E-3</v>
      </c>
    </row>
    <row r="41" spans="2:14">
      <c r="B41" s="79" t="s">
        <v>1671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220</v>
      </c>
      <c r="C42" t="s">
        <v>220</v>
      </c>
      <c r="D42" s="16"/>
      <c r="E42" s="16"/>
      <c r="F42" t="s">
        <v>220</v>
      </c>
      <c r="G42" t="s">
        <v>220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1114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220</v>
      </c>
      <c r="C44" t="s">
        <v>220</v>
      </c>
      <c r="D44" s="16"/>
      <c r="E44" s="16"/>
      <c r="F44" t="s">
        <v>220</v>
      </c>
      <c r="G44" t="s">
        <v>220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1647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220</v>
      </c>
      <c r="C46" t="s">
        <v>220</v>
      </c>
      <c r="D46" s="16"/>
      <c r="E46" s="16"/>
      <c r="F46" t="s">
        <v>220</v>
      </c>
      <c r="G46" t="s">
        <v>220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227</v>
      </c>
      <c r="D47" s="16"/>
      <c r="E47" s="16"/>
      <c r="F47" s="16"/>
      <c r="G47" s="16"/>
    </row>
    <row r="48" spans="2:14">
      <c r="B48" t="s">
        <v>353</v>
      </c>
      <c r="D48" s="16"/>
      <c r="E48" s="16"/>
      <c r="F48" s="16"/>
      <c r="G48" s="16"/>
    </row>
    <row r="49" spans="2:7">
      <c r="B49" t="s">
        <v>354</v>
      </c>
      <c r="D49" s="16"/>
      <c r="E49" s="16"/>
      <c r="F49" s="16"/>
      <c r="G49" s="16"/>
    </row>
    <row r="50" spans="2:7">
      <c r="B50" t="s">
        <v>355</v>
      </c>
      <c r="D50" s="16"/>
      <c r="E50" s="16"/>
      <c r="F50" s="16"/>
      <c r="G50" s="16"/>
    </row>
    <row r="51" spans="2:7">
      <c r="B51" t="s">
        <v>356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1672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1673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I18" t="s">
        <v>220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1114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1672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1673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I25" t="s">
        <v>220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I27" t="s">
        <v>220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1114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I29" t="s">
        <v>220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353</v>
      </c>
      <c r="C31" s="16"/>
      <c r="D31" s="16"/>
      <c r="E31" s="16"/>
    </row>
    <row r="32" spans="2:15">
      <c r="B32" t="s">
        <v>354</v>
      </c>
      <c r="C32" s="16"/>
      <c r="D32" s="16"/>
      <c r="E32" s="16"/>
    </row>
    <row r="33" spans="2:5">
      <c r="B33" t="s">
        <v>355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1715700.28</v>
      </c>
      <c r="H11" s="7"/>
      <c r="I11" s="75">
        <v>156.46574440000001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1715700.28</v>
      </c>
      <c r="I12" s="81">
        <v>156.46574440000001</v>
      </c>
      <c r="K12" s="80">
        <v>1</v>
      </c>
      <c r="L12" s="80">
        <v>1E-4</v>
      </c>
    </row>
    <row r="13" spans="2:60">
      <c r="B13" s="79" t="s">
        <v>1674</v>
      </c>
      <c r="D13" s="16"/>
      <c r="E13" s="16"/>
      <c r="G13" s="81">
        <v>1715700.28</v>
      </c>
      <c r="I13" s="81">
        <v>156.46574440000001</v>
      </c>
      <c r="K13" s="80">
        <v>1</v>
      </c>
      <c r="L13" s="80">
        <v>1E-4</v>
      </c>
    </row>
    <row r="14" spans="2:60">
      <c r="B14" t="s">
        <v>1675</v>
      </c>
      <c r="C14" t="s">
        <v>1676</v>
      </c>
      <c r="D14" t="s">
        <v>100</v>
      </c>
      <c r="E14" t="s">
        <v>693</v>
      </c>
      <c r="F14" t="s">
        <v>102</v>
      </c>
      <c r="G14" s="77">
        <v>3590</v>
      </c>
      <c r="H14" s="77">
        <v>276.39999999999998</v>
      </c>
      <c r="I14" s="77">
        <v>9.9227600000000002</v>
      </c>
      <c r="J14" s="78">
        <v>9.2999999999999992E-3</v>
      </c>
      <c r="K14" s="78">
        <v>6.3399999999999998E-2</v>
      </c>
      <c r="L14" s="78">
        <v>0</v>
      </c>
    </row>
    <row r="15" spans="2:60">
      <c r="B15" t="s">
        <v>1677</v>
      </c>
      <c r="C15" t="s">
        <v>1678</v>
      </c>
      <c r="D15" t="s">
        <v>100</v>
      </c>
      <c r="E15" t="s">
        <v>590</v>
      </c>
      <c r="F15" t="s">
        <v>102</v>
      </c>
      <c r="G15" s="77">
        <v>1596600</v>
      </c>
      <c r="H15" s="77">
        <v>1.1000000000000001</v>
      </c>
      <c r="I15" s="77">
        <v>17.5626</v>
      </c>
      <c r="J15" s="78">
        <v>9.7000000000000003E-3</v>
      </c>
      <c r="K15" s="78">
        <v>0.11219999999999999</v>
      </c>
      <c r="L15" s="78">
        <v>0</v>
      </c>
    </row>
    <row r="16" spans="2:60">
      <c r="B16" t="s">
        <v>1679</v>
      </c>
      <c r="C16" t="s">
        <v>1680</v>
      </c>
      <c r="D16" t="s">
        <v>100</v>
      </c>
      <c r="E16" t="s">
        <v>436</v>
      </c>
      <c r="F16" t="s">
        <v>102</v>
      </c>
      <c r="G16" s="77">
        <v>4685.28</v>
      </c>
      <c r="H16" s="77">
        <v>2048</v>
      </c>
      <c r="I16" s="77">
        <v>95.9545344</v>
      </c>
      <c r="J16" s="78">
        <v>3.5000000000000001E-3</v>
      </c>
      <c r="K16" s="78">
        <v>0.61329999999999996</v>
      </c>
      <c r="L16" s="78">
        <v>0</v>
      </c>
    </row>
    <row r="17" spans="2:12">
      <c r="B17" t="s">
        <v>1681</v>
      </c>
      <c r="C17" t="s">
        <v>1682</v>
      </c>
      <c r="D17" t="s">
        <v>100</v>
      </c>
      <c r="E17" t="s">
        <v>125</v>
      </c>
      <c r="F17" t="s">
        <v>102</v>
      </c>
      <c r="G17" s="77">
        <v>110825</v>
      </c>
      <c r="H17" s="77">
        <v>29.8</v>
      </c>
      <c r="I17" s="77">
        <v>33.025849999999998</v>
      </c>
      <c r="J17" s="78">
        <v>4.0000000000000001E-3</v>
      </c>
      <c r="K17" s="78">
        <v>0.21110000000000001</v>
      </c>
      <c r="L17" s="78">
        <v>0</v>
      </c>
    </row>
    <row r="18" spans="2:12">
      <c r="B18" s="79" t="s">
        <v>225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1683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227</v>
      </c>
      <c r="D21" s="16"/>
      <c r="E21" s="16"/>
    </row>
    <row r="22" spans="2:12">
      <c r="B22" t="s">
        <v>353</v>
      </c>
      <c r="D22" s="16"/>
      <c r="E22" s="16"/>
    </row>
    <row r="23" spans="2:12">
      <c r="B23" t="s">
        <v>354</v>
      </c>
      <c r="D23" s="16"/>
      <c r="E23" s="16"/>
    </row>
    <row r="24" spans="2:12">
      <c r="B24" t="s">
        <v>355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1684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1685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1686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1114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1684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1687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1686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1688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1114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227</v>
      </c>
      <c r="C32" s="16"/>
      <c r="D32" s="16"/>
      <c r="E32" s="16"/>
    </row>
    <row r="33" spans="2:5">
      <c r="B33" t="s">
        <v>353</v>
      </c>
      <c r="C33" s="16"/>
      <c r="D33" s="16"/>
      <c r="E33" s="16"/>
    </row>
    <row r="34" spans="2:5">
      <c r="B34" t="s">
        <v>354</v>
      </c>
      <c r="C34" s="16"/>
      <c r="D34" s="16"/>
      <c r="E34" s="16"/>
    </row>
    <row r="35" spans="2:5">
      <c r="B35" t="s">
        <v>355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7194764.8200000003</v>
      </c>
      <c r="H11" s="25"/>
      <c r="I11" s="75">
        <v>22700.058332713143</v>
      </c>
      <c r="J11" s="76">
        <v>1</v>
      </c>
      <c r="K11" s="76">
        <v>8.3999999999999995E-3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7194764.8200000003</v>
      </c>
      <c r="H14" s="19"/>
      <c r="I14" s="81">
        <v>22700.058332713143</v>
      </c>
      <c r="J14" s="80">
        <v>1</v>
      </c>
      <c r="K14" s="80">
        <v>8.3999999999999995E-3</v>
      </c>
      <c r="BF14" s="16" t="s">
        <v>126</v>
      </c>
    </row>
    <row r="15" spans="1:60">
      <c r="B15" t="s">
        <v>1689</v>
      </c>
      <c r="C15" t="s">
        <v>1690</v>
      </c>
      <c r="D15" t="s">
        <v>123</v>
      </c>
      <c r="E15" t="s">
        <v>1229</v>
      </c>
      <c r="F15" t="s">
        <v>120</v>
      </c>
      <c r="G15" s="77">
        <v>76</v>
      </c>
      <c r="H15" s="77">
        <v>7.1910000000000003E-3</v>
      </c>
      <c r="I15" s="77">
        <v>1.3203280044E-5</v>
      </c>
      <c r="J15" s="78">
        <v>0</v>
      </c>
      <c r="K15" s="78">
        <v>0</v>
      </c>
      <c r="BF15" s="16" t="s">
        <v>127</v>
      </c>
    </row>
    <row r="16" spans="1:60">
      <c r="B16" t="s">
        <v>1691</v>
      </c>
      <c r="C16" t="s">
        <v>1692</v>
      </c>
      <c r="D16" t="s">
        <v>123</v>
      </c>
      <c r="E16" t="s">
        <v>1229</v>
      </c>
      <c r="F16" t="s">
        <v>110</v>
      </c>
      <c r="G16" s="77">
        <v>14</v>
      </c>
      <c r="H16" s="77">
        <v>1.5796999999999999E-2</v>
      </c>
      <c r="I16" s="77">
        <v>8.6963748759999994E-6</v>
      </c>
      <c r="J16" s="78">
        <v>0</v>
      </c>
      <c r="K16" s="78">
        <v>0</v>
      </c>
      <c r="BF16" s="16" t="s">
        <v>128</v>
      </c>
    </row>
    <row r="17" spans="2:58">
      <c r="B17" t="s">
        <v>1693</v>
      </c>
      <c r="C17" t="s">
        <v>1694</v>
      </c>
      <c r="D17" t="s">
        <v>123</v>
      </c>
      <c r="E17" t="s">
        <v>1229</v>
      </c>
      <c r="F17" t="s">
        <v>106</v>
      </c>
      <c r="G17" s="77">
        <v>44</v>
      </c>
      <c r="H17" s="77">
        <v>3.3459999999999997E-2</v>
      </c>
      <c r="I17" s="77">
        <v>5.3221476E-5</v>
      </c>
      <c r="J17" s="78">
        <v>0</v>
      </c>
      <c r="K17" s="78">
        <v>0</v>
      </c>
      <c r="BF17" s="16" t="s">
        <v>129</v>
      </c>
    </row>
    <row r="18" spans="2:58">
      <c r="B18" t="s">
        <v>1695</v>
      </c>
      <c r="C18" t="s">
        <v>1696</v>
      </c>
      <c r="D18" t="s">
        <v>123</v>
      </c>
      <c r="E18" t="s">
        <v>1229</v>
      </c>
      <c r="F18" t="s">
        <v>110</v>
      </c>
      <c r="G18" s="77">
        <v>101</v>
      </c>
      <c r="H18" s="77">
        <v>4.261E-3</v>
      </c>
      <c r="I18" s="77">
        <v>1.6922655242E-5</v>
      </c>
      <c r="J18" s="78">
        <v>0</v>
      </c>
      <c r="K18" s="78">
        <v>0</v>
      </c>
      <c r="BF18" s="16" t="s">
        <v>130</v>
      </c>
    </row>
    <row r="19" spans="2:58">
      <c r="B19" t="s">
        <v>1697</v>
      </c>
      <c r="C19" t="s">
        <v>1698</v>
      </c>
      <c r="D19" t="s">
        <v>123</v>
      </c>
      <c r="E19" t="s">
        <v>1229</v>
      </c>
      <c r="F19" t="s">
        <v>113</v>
      </c>
      <c r="G19" s="77">
        <v>15</v>
      </c>
      <c r="H19" s="77">
        <v>7.639E-3</v>
      </c>
      <c r="I19" s="77">
        <v>5.1187411199999999E-6</v>
      </c>
      <c r="J19" s="78">
        <v>0</v>
      </c>
      <c r="K19" s="78">
        <v>0</v>
      </c>
      <c r="BF19" s="16" t="s">
        <v>131</v>
      </c>
    </row>
    <row r="20" spans="2:58">
      <c r="B20" t="s">
        <v>1699</v>
      </c>
      <c r="C20" t="s">
        <v>1700</v>
      </c>
      <c r="D20" t="s">
        <v>123</v>
      </c>
      <c r="E20" t="s">
        <v>1229</v>
      </c>
      <c r="F20" t="s">
        <v>120</v>
      </c>
      <c r="G20" s="77">
        <v>368600</v>
      </c>
      <c r="H20" s="77">
        <v>100</v>
      </c>
      <c r="I20" s="77">
        <v>890.50073999999995</v>
      </c>
      <c r="J20" s="78">
        <v>3.9199999999999999E-2</v>
      </c>
      <c r="K20" s="78">
        <v>2.9999999999999997E-4</v>
      </c>
      <c r="BF20" s="16" t="s">
        <v>132</v>
      </c>
    </row>
    <row r="21" spans="2:58">
      <c r="B21" t="s">
        <v>1701</v>
      </c>
      <c r="C21" t="s">
        <v>1702</v>
      </c>
      <c r="D21" t="s">
        <v>123</v>
      </c>
      <c r="E21" t="s">
        <v>1229</v>
      </c>
      <c r="F21" t="s">
        <v>110</v>
      </c>
      <c r="G21" s="77">
        <v>460957.5</v>
      </c>
      <c r="H21" s="77">
        <v>100</v>
      </c>
      <c r="I21" s="77">
        <v>1812.5770815000001</v>
      </c>
      <c r="J21" s="78">
        <v>7.9799999999999996E-2</v>
      </c>
      <c r="K21" s="78">
        <v>6.9999999999999999E-4</v>
      </c>
      <c r="BF21" s="16" t="s">
        <v>123</v>
      </c>
    </row>
    <row r="22" spans="2:58">
      <c r="B22" t="s">
        <v>1703</v>
      </c>
      <c r="C22" t="s">
        <v>1704</v>
      </c>
      <c r="D22" t="s">
        <v>123</v>
      </c>
      <c r="E22" t="s">
        <v>1229</v>
      </c>
      <c r="F22" t="s">
        <v>113</v>
      </c>
      <c r="G22" s="77">
        <v>10500</v>
      </c>
      <c r="H22" s="77">
        <v>100</v>
      </c>
      <c r="I22" s="77">
        <v>46.9056</v>
      </c>
      <c r="J22" s="78">
        <v>2.0999999999999999E-3</v>
      </c>
      <c r="K22" s="78">
        <v>0</v>
      </c>
    </row>
    <row r="23" spans="2:58">
      <c r="B23" t="s">
        <v>1705</v>
      </c>
      <c r="C23" t="s">
        <v>1706</v>
      </c>
      <c r="D23" t="s">
        <v>123</v>
      </c>
      <c r="E23" t="s">
        <v>1229</v>
      </c>
      <c r="F23" t="s">
        <v>200</v>
      </c>
      <c r="G23" s="77">
        <v>957283.91</v>
      </c>
      <c r="H23" s="77">
        <v>100</v>
      </c>
      <c r="I23" s="77">
        <v>440.82924055500001</v>
      </c>
      <c r="J23" s="78">
        <v>1.9400000000000001E-2</v>
      </c>
      <c r="K23" s="78">
        <v>2.0000000000000001E-4</v>
      </c>
    </row>
    <row r="24" spans="2:58">
      <c r="B24" t="s">
        <v>1707</v>
      </c>
      <c r="C24" t="s">
        <v>1708</v>
      </c>
      <c r="D24" t="s">
        <v>123</v>
      </c>
      <c r="E24" t="s">
        <v>1229</v>
      </c>
      <c r="F24" t="s">
        <v>106</v>
      </c>
      <c r="G24" s="77">
        <v>5396748.4100000001</v>
      </c>
      <c r="H24" s="77">
        <v>100</v>
      </c>
      <c r="I24" s="77">
        <v>19509.245502149999</v>
      </c>
      <c r="J24" s="78">
        <v>0.85940000000000005</v>
      </c>
      <c r="K24" s="78">
        <v>7.1999999999999998E-3</v>
      </c>
    </row>
    <row r="25" spans="2:58">
      <c r="B25" t="s">
        <v>1709</v>
      </c>
      <c r="C25" t="s">
        <v>1710</v>
      </c>
      <c r="D25" t="s">
        <v>123</v>
      </c>
      <c r="E25" t="s">
        <v>1229</v>
      </c>
      <c r="F25" t="s">
        <v>200</v>
      </c>
      <c r="G25" s="77">
        <v>22</v>
      </c>
      <c r="H25" s="77">
        <v>2.0480999999999999E-2</v>
      </c>
      <c r="I25" s="77">
        <v>2.07493011E-6</v>
      </c>
      <c r="J25" s="78">
        <v>0</v>
      </c>
      <c r="K25" s="78">
        <v>0</v>
      </c>
    </row>
    <row r="26" spans="2:58">
      <c r="B26" t="s">
        <v>1711</v>
      </c>
      <c r="C26" t="s">
        <v>1712</v>
      </c>
      <c r="D26" t="s">
        <v>123</v>
      </c>
      <c r="E26" t="s">
        <v>1229</v>
      </c>
      <c r="F26" t="s">
        <v>106</v>
      </c>
      <c r="G26" s="77">
        <v>35</v>
      </c>
      <c r="H26" s="77">
        <v>1.3301749999999999E-2</v>
      </c>
      <c r="I26" s="77">
        <v>1.6830039187499999E-5</v>
      </c>
      <c r="J26" s="78">
        <v>0</v>
      </c>
      <c r="K26" s="78">
        <v>0</v>
      </c>
    </row>
    <row r="27" spans="2:58">
      <c r="B27" t="s">
        <v>1713</v>
      </c>
      <c r="C27" t="s">
        <v>1714</v>
      </c>
      <c r="D27" t="s">
        <v>123</v>
      </c>
      <c r="E27" t="s">
        <v>1229</v>
      </c>
      <c r="F27" t="s">
        <v>106</v>
      </c>
      <c r="G27" s="77">
        <v>31</v>
      </c>
      <c r="H27" s="77">
        <v>1.8135E-3</v>
      </c>
      <c r="I27" s="77">
        <v>2.0322987749999999E-6</v>
      </c>
      <c r="J27" s="78">
        <v>0</v>
      </c>
      <c r="K27" s="78">
        <v>0</v>
      </c>
    </row>
    <row r="28" spans="2:58">
      <c r="B28" t="s">
        <v>1715</v>
      </c>
      <c r="C28" t="s">
        <v>1716</v>
      </c>
      <c r="D28" t="s">
        <v>123</v>
      </c>
      <c r="E28" t="s">
        <v>1229</v>
      </c>
      <c r="F28" t="s">
        <v>106</v>
      </c>
      <c r="G28" s="77">
        <v>337</v>
      </c>
      <c r="H28" s="77">
        <v>4.1377499999999999E-3</v>
      </c>
      <c r="I28" s="77">
        <v>5.0408346262499999E-5</v>
      </c>
      <c r="J28" s="78">
        <v>0</v>
      </c>
      <c r="K28" s="78">
        <v>0</v>
      </c>
    </row>
    <row r="29" spans="2:58">
      <c r="B29" t="s">
        <v>227</v>
      </c>
      <c r="C29" s="19"/>
      <c r="D29" s="19"/>
      <c r="E29" s="19"/>
      <c r="F29" s="19"/>
      <c r="G29" s="19"/>
      <c r="H29" s="19"/>
    </row>
    <row r="30" spans="2:58">
      <c r="B30" t="s">
        <v>353</v>
      </c>
      <c r="C30" s="19"/>
      <c r="D30" s="19"/>
      <c r="E30" s="19"/>
      <c r="F30" s="19"/>
      <c r="G30" s="19"/>
      <c r="H30" s="19"/>
    </row>
    <row r="31" spans="2:58">
      <c r="B31" t="s">
        <v>354</v>
      </c>
      <c r="C31" s="19"/>
      <c r="D31" s="19"/>
      <c r="E31" s="19"/>
      <c r="F31" s="19"/>
      <c r="G31" s="19"/>
      <c r="H31" s="19"/>
    </row>
    <row r="32" spans="2:58">
      <c r="B32" t="s">
        <v>355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1717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220</v>
      </c>
      <c r="C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1718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1720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1721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1722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1723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1717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1718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1719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1720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1721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1722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1723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353</v>
      </c>
    </row>
    <row r="42" spans="2:17">
      <c r="B42" t="s">
        <v>354</v>
      </c>
    </row>
    <row r="43" spans="2:17">
      <c r="B43" t="s">
        <v>355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1724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1725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1726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1727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1114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1728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353</v>
      </c>
    </row>
    <row r="29" spans="2:16">
      <c r="B29" t="s">
        <v>354</v>
      </c>
    </row>
    <row r="30" spans="2:16">
      <c r="B30" t="s">
        <v>355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1729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1114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1731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353</v>
      </c>
      <c r="D27" s="16"/>
      <c r="E27" s="16"/>
      <c r="F27" s="16"/>
    </row>
    <row r="28" spans="2:19">
      <c r="B28" t="s">
        <v>354</v>
      </c>
      <c r="D28" s="16"/>
      <c r="E28" s="16"/>
      <c r="F28" s="16"/>
    </row>
    <row r="29" spans="2:19">
      <c r="B29" t="s">
        <v>355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5.81</v>
      </c>
      <c r="K11" s="7"/>
      <c r="L11" s="7"/>
      <c r="M11" s="76">
        <v>5.1799999999999999E-2</v>
      </c>
      <c r="N11" s="75">
        <v>36830090.289999999</v>
      </c>
      <c r="O11" s="7"/>
      <c r="P11" s="75">
        <v>37061.662558605</v>
      </c>
      <c r="Q11" s="7"/>
      <c r="R11" s="76">
        <v>1</v>
      </c>
      <c r="S11" s="76">
        <v>1.37E-2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5.81</v>
      </c>
      <c r="M12" s="80">
        <v>5.1799999999999999E-2</v>
      </c>
      <c r="N12" s="81">
        <v>36830090.289999999</v>
      </c>
      <c r="P12" s="81">
        <v>37061.662558605</v>
      </c>
      <c r="R12" s="80">
        <v>1</v>
      </c>
      <c r="S12" s="80">
        <v>1.37E-2</v>
      </c>
    </row>
    <row r="13" spans="2:81">
      <c r="B13" s="79" t="s">
        <v>1729</v>
      </c>
      <c r="C13" s="16"/>
      <c r="D13" s="16"/>
      <c r="E13" s="16"/>
      <c r="J13" s="81">
        <v>7.86</v>
      </c>
      <c r="M13" s="80">
        <v>2.7199999999999998E-2</v>
      </c>
      <c r="N13" s="81">
        <v>18966445.800000001</v>
      </c>
      <c r="P13" s="81">
        <v>21068.76362912</v>
      </c>
      <c r="R13" s="80">
        <v>0.56850000000000001</v>
      </c>
      <c r="S13" s="80">
        <v>7.7999999999999996E-3</v>
      </c>
    </row>
    <row r="14" spans="2:81">
      <c r="B14" t="s">
        <v>1733</v>
      </c>
      <c r="C14" t="s">
        <v>1734</v>
      </c>
      <c r="D14" t="s">
        <v>123</v>
      </c>
      <c r="E14" t="s">
        <v>422</v>
      </c>
      <c r="F14" t="s">
        <v>423</v>
      </c>
      <c r="G14" t="s">
        <v>206</v>
      </c>
      <c r="H14" t="s">
        <v>207</v>
      </c>
      <c r="I14" t="s">
        <v>398</v>
      </c>
      <c r="J14" s="77">
        <v>9.99</v>
      </c>
      <c r="K14" t="s">
        <v>102</v>
      </c>
      <c r="L14" s="78">
        <v>4.1000000000000002E-2</v>
      </c>
      <c r="M14" s="78">
        <v>2.5399999999999999E-2</v>
      </c>
      <c r="N14" s="77">
        <v>7400000.7999999998</v>
      </c>
      <c r="O14" s="77">
        <v>134.38999999999999</v>
      </c>
      <c r="P14" s="77">
        <v>9944.8610751199994</v>
      </c>
      <c r="Q14" s="78">
        <v>2E-3</v>
      </c>
      <c r="R14" s="78">
        <v>0.26829999999999998</v>
      </c>
      <c r="S14" s="78">
        <v>3.7000000000000002E-3</v>
      </c>
    </row>
    <row r="15" spans="2:81">
      <c r="B15" t="s">
        <v>1735</v>
      </c>
      <c r="C15" t="s">
        <v>1736</v>
      </c>
      <c r="D15" t="s">
        <v>123</v>
      </c>
      <c r="E15" t="s">
        <v>1737</v>
      </c>
      <c r="F15" t="s">
        <v>423</v>
      </c>
      <c r="G15" t="s">
        <v>384</v>
      </c>
      <c r="H15" t="s">
        <v>150</v>
      </c>
      <c r="I15" t="s">
        <v>1048</v>
      </c>
      <c r="J15" s="77">
        <v>5.0199999999999996</v>
      </c>
      <c r="K15" t="s">
        <v>102</v>
      </c>
      <c r="L15" s="78">
        <v>1.55E-2</v>
      </c>
      <c r="M15" s="78">
        <v>2.9000000000000001E-2</v>
      </c>
      <c r="N15" s="77">
        <v>7522398</v>
      </c>
      <c r="O15" s="77">
        <v>96.92</v>
      </c>
      <c r="P15" s="77">
        <v>7290.7081416000001</v>
      </c>
      <c r="Q15" s="78">
        <v>1.2500000000000001E-2</v>
      </c>
      <c r="R15" s="78">
        <v>0.19670000000000001</v>
      </c>
      <c r="S15" s="78">
        <v>2.7000000000000001E-3</v>
      </c>
    </row>
    <row r="16" spans="2:81">
      <c r="B16" t="s">
        <v>1738</v>
      </c>
      <c r="C16" t="s">
        <v>1739</v>
      </c>
      <c r="D16" t="s">
        <v>123</v>
      </c>
      <c r="E16" t="s">
        <v>1737</v>
      </c>
      <c r="F16" t="s">
        <v>423</v>
      </c>
      <c r="G16" t="s">
        <v>384</v>
      </c>
      <c r="H16" t="s">
        <v>150</v>
      </c>
      <c r="I16" t="s">
        <v>1740</v>
      </c>
      <c r="J16" s="77">
        <v>7.55</v>
      </c>
      <c r="K16" t="s">
        <v>102</v>
      </c>
      <c r="L16" s="78">
        <v>1.7500000000000002E-2</v>
      </c>
      <c r="M16" s="78">
        <v>2.9600000000000001E-2</v>
      </c>
      <c r="N16" s="77">
        <v>2850000</v>
      </c>
      <c r="O16" s="77">
        <v>94.73</v>
      </c>
      <c r="P16" s="77">
        <v>2699.8049999999998</v>
      </c>
      <c r="Q16" s="78">
        <v>7.1000000000000004E-3</v>
      </c>
      <c r="R16" s="78">
        <v>7.2800000000000004E-2</v>
      </c>
      <c r="S16" s="78">
        <v>1E-3</v>
      </c>
    </row>
    <row r="17" spans="2:19">
      <c r="B17" t="s">
        <v>1741</v>
      </c>
      <c r="C17" t="s">
        <v>1742</v>
      </c>
      <c r="D17" t="s">
        <v>123</v>
      </c>
      <c r="E17" t="s">
        <v>1743</v>
      </c>
      <c r="F17" t="s">
        <v>457</v>
      </c>
      <c r="G17" t="s">
        <v>384</v>
      </c>
      <c r="H17" t="s">
        <v>150</v>
      </c>
      <c r="I17" t="s">
        <v>1744</v>
      </c>
      <c r="J17" s="77">
        <v>8.1300000000000008</v>
      </c>
      <c r="K17" t="s">
        <v>102</v>
      </c>
      <c r="L17" s="78">
        <v>8.3000000000000001E-3</v>
      </c>
      <c r="M17" s="78">
        <v>2.53E-2</v>
      </c>
      <c r="N17" s="77">
        <v>1194047</v>
      </c>
      <c r="O17" s="77">
        <v>94.92</v>
      </c>
      <c r="P17" s="77">
        <v>1133.3894124000001</v>
      </c>
      <c r="Q17" s="78">
        <v>3.3999999999999998E-3</v>
      </c>
      <c r="R17" s="78">
        <v>3.0599999999999999E-2</v>
      </c>
      <c r="S17" s="78">
        <v>4.0000000000000002E-4</v>
      </c>
    </row>
    <row r="18" spans="2:19">
      <c r="B18" s="79" t="s">
        <v>1730</v>
      </c>
      <c r="C18" s="16"/>
      <c r="D18" s="16"/>
      <c r="E18" s="16"/>
      <c r="J18" s="81">
        <v>3.1</v>
      </c>
      <c r="M18" s="80">
        <v>8.4099999999999994E-2</v>
      </c>
      <c r="N18" s="81">
        <v>17863644.489999998</v>
      </c>
      <c r="P18" s="81">
        <v>15992.898929485</v>
      </c>
      <c r="R18" s="80">
        <v>0.43149999999999999</v>
      </c>
      <c r="S18" s="80">
        <v>5.8999999999999999E-3</v>
      </c>
    </row>
    <row r="19" spans="2:19">
      <c r="B19" t="s">
        <v>1745</v>
      </c>
      <c r="C19" t="s">
        <v>1746</v>
      </c>
      <c r="D19" t="s">
        <v>123</v>
      </c>
      <c r="E19" t="s">
        <v>1747</v>
      </c>
      <c r="F19" t="s">
        <v>785</v>
      </c>
      <c r="G19" t="s">
        <v>384</v>
      </c>
      <c r="H19" t="s">
        <v>150</v>
      </c>
      <c r="I19" t="s">
        <v>1748</v>
      </c>
      <c r="J19" s="77">
        <v>5.04</v>
      </c>
      <c r="K19" t="s">
        <v>102</v>
      </c>
      <c r="L19" s="78">
        <v>3.7400000000000003E-2</v>
      </c>
      <c r="M19" s="78">
        <v>5.3999999999999999E-2</v>
      </c>
      <c r="N19" s="77">
        <v>1543132.64</v>
      </c>
      <c r="O19" s="77">
        <v>92.47</v>
      </c>
      <c r="P19" s="77">
        <v>1426.934752208</v>
      </c>
      <c r="Q19" s="78">
        <v>2.3E-3</v>
      </c>
      <c r="R19" s="78">
        <v>3.85E-2</v>
      </c>
      <c r="S19" s="78">
        <v>5.0000000000000001E-4</v>
      </c>
    </row>
    <row r="20" spans="2:19">
      <c r="B20" t="s">
        <v>1749</v>
      </c>
      <c r="C20" t="s">
        <v>1750</v>
      </c>
      <c r="D20" t="s">
        <v>123</v>
      </c>
      <c r="E20" t="s">
        <v>1747</v>
      </c>
      <c r="F20" t="s">
        <v>785</v>
      </c>
      <c r="G20" t="s">
        <v>384</v>
      </c>
      <c r="H20" t="s">
        <v>150</v>
      </c>
      <c r="I20" t="s">
        <v>1748</v>
      </c>
      <c r="J20" s="77">
        <v>1.9</v>
      </c>
      <c r="K20" t="s">
        <v>102</v>
      </c>
      <c r="L20" s="78">
        <v>2.5000000000000001E-2</v>
      </c>
      <c r="M20" s="78">
        <v>4.9399999999999999E-2</v>
      </c>
      <c r="N20" s="77">
        <v>1079697.56</v>
      </c>
      <c r="O20" s="77">
        <v>95.81</v>
      </c>
      <c r="P20" s="77">
        <v>1034.458232236</v>
      </c>
      <c r="Q20" s="78">
        <v>2.5999999999999999E-3</v>
      </c>
      <c r="R20" s="78">
        <v>2.7900000000000001E-2</v>
      </c>
      <c r="S20" s="78">
        <v>4.0000000000000002E-4</v>
      </c>
    </row>
    <row r="21" spans="2:19">
      <c r="B21" t="s">
        <v>1751</v>
      </c>
      <c r="C21" t="s">
        <v>1752</v>
      </c>
      <c r="D21" t="s">
        <v>123</v>
      </c>
      <c r="E21" t="s">
        <v>1252</v>
      </c>
      <c r="F21" t="s">
        <v>693</v>
      </c>
      <c r="G21" t="s">
        <v>555</v>
      </c>
      <c r="H21" t="s">
        <v>207</v>
      </c>
      <c r="I21" t="s">
        <v>1753</v>
      </c>
      <c r="J21" s="77">
        <v>3.59</v>
      </c>
      <c r="K21" t="s">
        <v>102</v>
      </c>
      <c r="L21" s="78">
        <v>3.3500000000000002E-2</v>
      </c>
      <c r="M21" s="78">
        <v>7.3700000000000002E-2</v>
      </c>
      <c r="N21" s="77">
        <v>4140000</v>
      </c>
      <c r="O21" s="77">
        <v>87.74</v>
      </c>
      <c r="P21" s="77">
        <v>3632.4360000000001</v>
      </c>
      <c r="Q21" s="78">
        <v>4.5999999999999999E-3</v>
      </c>
      <c r="R21" s="78">
        <v>9.8000000000000004E-2</v>
      </c>
      <c r="S21" s="78">
        <v>1.2999999999999999E-3</v>
      </c>
    </row>
    <row r="22" spans="2:19">
      <c r="B22" t="s">
        <v>1754</v>
      </c>
      <c r="C22" t="s">
        <v>1755</v>
      </c>
      <c r="D22" t="s">
        <v>123</v>
      </c>
      <c r="E22" t="s">
        <v>1756</v>
      </c>
      <c r="F22" t="s">
        <v>590</v>
      </c>
      <c r="G22" t="s">
        <v>627</v>
      </c>
      <c r="H22" t="s">
        <v>207</v>
      </c>
      <c r="I22" t="s">
        <v>1757</v>
      </c>
      <c r="J22" s="77">
        <v>2.95</v>
      </c>
      <c r="K22" t="s">
        <v>102</v>
      </c>
      <c r="L22" s="78">
        <v>2.86E-2</v>
      </c>
      <c r="M22" s="78">
        <v>8.3000000000000004E-2</v>
      </c>
      <c r="N22" s="77">
        <v>2742857.28</v>
      </c>
      <c r="O22" s="77">
        <v>86.15</v>
      </c>
      <c r="P22" s="77">
        <v>2362.9715467199999</v>
      </c>
      <c r="Q22" s="78">
        <v>0.02</v>
      </c>
      <c r="R22" s="78">
        <v>6.3799999999999996E-2</v>
      </c>
      <c r="S22" s="78">
        <v>8.9999999999999998E-4</v>
      </c>
    </row>
    <row r="23" spans="2:19">
      <c r="B23" t="s">
        <v>1758</v>
      </c>
      <c r="C23" t="s">
        <v>1759</v>
      </c>
      <c r="D23" t="s">
        <v>123</v>
      </c>
      <c r="E23" t="s">
        <v>1760</v>
      </c>
      <c r="F23" t="s">
        <v>590</v>
      </c>
      <c r="G23" t="s">
        <v>625</v>
      </c>
      <c r="H23" t="s">
        <v>150</v>
      </c>
      <c r="I23" t="s">
        <v>1761</v>
      </c>
      <c r="J23" s="77">
        <v>2.88</v>
      </c>
      <c r="K23" t="s">
        <v>102</v>
      </c>
      <c r="L23" s="78">
        <v>4.4699999999999997E-2</v>
      </c>
      <c r="M23" s="78">
        <v>0.10299999999999999</v>
      </c>
      <c r="N23" s="77">
        <v>2542512.39</v>
      </c>
      <c r="O23" s="77">
        <v>86.29</v>
      </c>
      <c r="P23" s="77">
        <v>2193.9339413309999</v>
      </c>
      <c r="Q23" s="78">
        <v>4.7000000000000002E-3</v>
      </c>
      <c r="R23" s="78">
        <v>5.9200000000000003E-2</v>
      </c>
      <c r="S23" s="78">
        <v>8.0000000000000004E-4</v>
      </c>
    </row>
    <row r="24" spans="2:19">
      <c r="B24" t="s">
        <v>1762</v>
      </c>
      <c r="C24" t="s">
        <v>1763</v>
      </c>
      <c r="D24" t="s">
        <v>123</v>
      </c>
      <c r="E24" t="s">
        <v>1764</v>
      </c>
      <c r="F24" t="s">
        <v>554</v>
      </c>
      <c r="G24" t="s">
        <v>646</v>
      </c>
      <c r="H24" t="s">
        <v>150</v>
      </c>
      <c r="I24" t="s">
        <v>1765</v>
      </c>
      <c r="J24" s="77">
        <v>2.5</v>
      </c>
      <c r="K24" t="s">
        <v>102</v>
      </c>
      <c r="L24" s="78">
        <v>4.2999999999999997E-2</v>
      </c>
      <c r="M24" s="78">
        <v>7.6700000000000004E-2</v>
      </c>
      <c r="N24" s="77">
        <v>2824000</v>
      </c>
      <c r="O24" s="77">
        <v>93.38</v>
      </c>
      <c r="P24" s="77">
        <v>2637.0511999999999</v>
      </c>
      <c r="Q24" s="78">
        <v>1.7299999999999999E-2</v>
      </c>
      <c r="R24" s="78">
        <v>7.1199999999999999E-2</v>
      </c>
      <c r="S24" s="78">
        <v>1E-3</v>
      </c>
    </row>
    <row r="25" spans="2:19">
      <c r="B25" t="s">
        <v>1766</v>
      </c>
      <c r="C25" t="s">
        <v>1767</v>
      </c>
      <c r="D25" t="s">
        <v>123</v>
      </c>
      <c r="E25" t="s">
        <v>1768</v>
      </c>
      <c r="F25" t="s">
        <v>457</v>
      </c>
      <c r="G25" t="s">
        <v>646</v>
      </c>
      <c r="H25" t="s">
        <v>150</v>
      </c>
      <c r="I25" t="s">
        <v>239</v>
      </c>
      <c r="J25" s="77">
        <v>3.7</v>
      </c>
      <c r="K25" t="s">
        <v>102</v>
      </c>
      <c r="L25" s="78">
        <v>7.4999999999999997E-2</v>
      </c>
      <c r="M25" s="78">
        <v>0.11210000000000001</v>
      </c>
      <c r="N25" s="77">
        <v>2100000</v>
      </c>
      <c r="O25" s="77">
        <v>89.59</v>
      </c>
      <c r="P25" s="77">
        <v>1881.39</v>
      </c>
      <c r="Q25" s="78">
        <v>3.5999999999999999E-3</v>
      </c>
      <c r="R25" s="78">
        <v>5.0799999999999998E-2</v>
      </c>
      <c r="S25" s="78">
        <v>6.9999999999999999E-4</v>
      </c>
    </row>
    <row r="26" spans="2:19">
      <c r="B26" t="s">
        <v>1769</v>
      </c>
      <c r="C26" t="s">
        <v>1770</v>
      </c>
      <c r="D26" t="s">
        <v>123</v>
      </c>
      <c r="E26" t="s">
        <v>1771</v>
      </c>
      <c r="F26" t="s">
        <v>643</v>
      </c>
      <c r="G26" t="s">
        <v>220</v>
      </c>
      <c r="H26" t="s">
        <v>686</v>
      </c>
      <c r="I26" t="s">
        <v>1772</v>
      </c>
      <c r="J26" s="77">
        <v>0</v>
      </c>
      <c r="K26" t="s">
        <v>102</v>
      </c>
      <c r="L26" s="78">
        <v>8.6499999999999994E-2</v>
      </c>
      <c r="M26" s="78">
        <v>0</v>
      </c>
      <c r="N26" s="77">
        <v>41444.620000000003</v>
      </c>
      <c r="O26" s="77">
        <v>51.45</v>
      </c>
      <c r="P26" s="77">
        <v>21.323256990000001</v>
      </c>
      <c r="Q26" s="78">
        <v>1.5E-3</v>
      </c>
      <c r="R26" s="78">
        <v>5.9999999999999995E-4</v>
      </c>
      <c r="S26" s="78">
        <v>0</v>
      </c>
    </row>
    <row r="27" spans="2:19">
      <c r="B27" t="s">
        <v>1773</v>
      </c>
      <c r="C27" t="s">
        <v>1774</v>
      </c>
      <c r="D27" t="s">
        <v>123</v>
      </c>
      <c r="E27" t="s">
        <v>1775</v>
      </c>
      <c r="F27" t="s">
        <v>1436</v>
      </c>
      <c r="G27" t="s">
        <v>220</v>
      </c>
      <c r="H27" t="s">
        <v>686</v>
      </c>
      <c r="I27" t="s">
        <v>1082</v>
      </c>
      <c r="J27" s="77">
        <v>0.66</v>
      </c>
      <c r="K27" t="s">
        <v>102</v>
      </c>
      <c r="L27" s="78">
        <v>4.1500000000000002E-2</v>
      </c>
      <c r="M27" s="78">
        <v>0.1431</v>
      </c>
      <c r="N27" s="77">
        <v>850000</v>
      </c>
      <c r="O27" s="77">
        <v>94.4</v>
      </c>
      <c r="P27" s="77">
        <v>802.4</v>
      </c>
      <c r="Q27" s="78">
        <v>1.06E-2</v>
      </c>
      <c r="R27" s="78">
        <v>2.1700000000000001E-2</v>
      </c>
      <c r="S27" s="78">
        <v>2.9999999999999997E-4</v>
      </c>
    </row>
    <row r="28" spans="2:19">
      <c r="B28" s="79" t="s">
        <v>358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J29" s="77">
        <v>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1114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220</v>
      </c>
      <c r="C31" t="s">
        <v>220</v>
      </c>
      <c r="D31" s="16"/>
      <c r="E31" s="16"/>
      <c r="F31" t="s">
        <v>220</v>
      </c>
      <c r="G31" t="s">
        <v>220</v>
      </c>
      <c r="J31" s="77">
        <v>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359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220</v>
      </c>
      <c r="C34" t="s">
        <v>220</v>
      </c>
      <c r="D34" s="16"/>
      <c r="E34" s="16"/>
      <c r="F34" t="s">
        <v>220</v>
      </c>
      <c r="G34" t="s">
        <v>220</v>
      </c>
      <c r="J34" s="77">
        <v>0</v>
      </c>
      <c r="K34" t="s">
        <v>220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360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220</v>
      </c>
      <c r="C36" t="s">
        <v>220</v>
      </c>
      <c r="D36" s="16"/>
      <c r="E36" s="16"/>
      <c r="F36" t="s">
        <v>220</v>
      </c>
      <c r="G36" t="s">
        <v>220</v>
      </c>
      <c r="J36" s="77">
        <v>0</v>
      </c>
      <c r="K36" t="s">
        <v>220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227</v>
      </c>
      <c r="C37" s="16"/>
      <c r="D37" s="16"/>
      <c r="E37" s="16"/>
    </row>
    <row r="38" spans="2:19">
      <c r="B38" t="s">
        <v>353</v>
      </c>
      <c r="C38" s="16"/>
      <c r="D38" s="16"/>
      <c r="E38" s="16"/>
    </row>
    <row r="39" spans="2:19">
      <c r="B39" t="s">
        <v>354</v>
      </c>
      <c r="C39" s="16"/>
      <c r="D39" s="16"/>
      <c r="E39" s="16"/>
    </row>
    <row r="40" spans="2:19">
      <c r="B40" t="s">
        <v>355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220</v>
      </c>
      <c r="C13" t="s">
        <v>220</v>
      </c>
      <c r="D13" s="16"/>
      <c r="E13" s="16"/>
      <c r="F13" t="s">
        <v>220</v>
      </c>
      <c r="G13" t="s">
        <v>220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359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360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353</v>
      </c>
      <c r="C20" s="16"/>
      <c r="D20" s="16"/>
      <c r="E20" s="16"/>
    </row>
    <row r="21" spans="2:13">
      <c r="B21" t="s">
        <v>354</v>
      </c>
      <c r="C21" s="16"/>
      <c r="D21" s="16"/>
      <c r="E21" s="16"/>
    </row>
    <row r="22" spans="2:13">
      <c r="B22" t="s">
        <v>355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8943151.0199999996</v>
      </c>
      <c r="G11" s="7"/>
      <c r="H11" s="75">
        <v>6792.0970274007004</v>
      </c>
      <c r="I11" s="7"/>
      <c r="J11" s="76">
        <v>1</v>
      </c>
      <c r="K11" s="76">
        <v>2.5000000000000001E-3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8943151.0199999996</v>
      </c>
      <c r="H12" s="81">
        <v>6792.0970274007004</v>
      </c>
      <c r="J12" s="80">
        <v>1</v>
      </c>
      <c r="K12" s="80">
        <v>2.5000000000000001E-3</v>
      </c>
    </row>
    <row r="13" spans="2:55">
      <c r="B13" s="79" t="s">
        <v>1776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1777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220</v>
      </c>
      <c r="C16" t="s">
        <v>220</v>
      </c>
      <c r="D16" t="s">
        <v>220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1778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1779</v>
      </c>
      <c r="C19" s="16"/>
      <c r="F19" s="81">
        <v>8943151.0199999996</v>
      </c>
      <c r="H19" s="81">
        <v>6792.0970274007004</v>
      </c>
      <c r="J19" s="80">
        <v>1</v>
      </c>
      <c r="K19" s="80">
        <v>2.5000000000000001E-3</v>
      </c>
    </row>
    <row r="20" spans="2:11">
      <c r="B20" t="s">
        <v>1780</v>
      </c>
      <c r="C20" t="s">
        <v>1781</v>
      </c>
      <c r="D20" t="s">
        <v>102</v>
      </c>
      <c r="E20" t="s">
        <v>851</v>
      </c>
      <c r="F20" s="77">
        <v>8943151.0199999996</v>
      </c>
      <c r="G20" s="77">
        <v>75.94747099999995</v>
      </c>
      <c r="H20" s="77">
        <v>6792.0970274007004</v>
      </c>
      <c r="I20" s="78">
        <v>2.24E-2</v>
      </c>
      <c r="J20" s="78">
        <v>1</v>
      </c>
      <c r="K20" s="78">
        <v>2.5000000000000001E-3</v>
      </c>
    </row>
    <row r="21" spans="2:11">
      <c r="B21" s="79" t="s">
        <v>225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1782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220</v>
      </c>
      <c r="C23" t="s">
        <v>220</v>
      </c>
      <c r="D23" t="s">
        <v>220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1783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1784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1785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227</v>
      </c>
      <c r="C30" s="16"/>
    </row>
    <row r="31" spans="2:11">
      <c r="B31" t="s">
        <v>353</v>
      </c>
      <c r="C31" s="16"/>
    </row>
    <row r="32" spans="2:11">
      <c r="B32" t="s">
        <v>354</v>
      </c>
      <c r="C32" s="16"/>
    </row>
    <row r="33" spans="2:3">
      <c r="B33" t="s">
        <v>355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156035</v>
      </c>
      <c r="H11" s="7"/>
      <c r="I11" s="75">
        <v>8.6282741500000003E-3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1786</v>
      </c>
      <c r="C12" s="16"/>
      <c r="D12" s="16"/>
      <c r="G12" s="81">
        <v>156035</v>
      </c>
      <c r="I12" s="81">
        <v>8.6282741500000003E-3</v>
      </c>
      <c r="K12" s="80">
        <v>1</v>
      </c>
      <c r="L12" s="80">
        <v>0</v>
      </c>
    </row>
    <row r="13" spans="2:59">
      <c r="B13" t="s">
        <v>1787</v>
      </c>
      <c r="C13" t="s">
        <v>1788</v>
      </c>
      <c r="D13" t="s">
        <v>950</v>
      </c>
      <c r="E13" t="s">
        <v>102</v>
      </c>
      <c r="F13" t="s">
        <v>388</v>
      </c>
      <c r="G13" s="77">
        <v>5035</v>
      </c>
      <c r="H13" s="77">
        <v>0.16206899999999999</v>
      </c>
      <c r="I13" s="77">
        <v>8.1601741499999995E-3</v>
      </c>
      <c r="J13" s="78">
        <v>0</v>
      </c>
      <c r="K13" s="78">
        <v>0.94569999999999999</v>
      </c>
      <c r="L13" s="78">
        <v>0</v>
      </c>
    </row>
    <row r="14" spans="2:59">
      <c r="B14" t="s">
        <v>1789</v>
      </c>
      <c r="C14" t="s">
        <v>1790</v>
      </c>
      <c r="D14" t="s">
        <v>1407</v>
      </c>
      <c r="E14" t="s">
        <v>102</v>
      </c>
      <c r="F14" t="s">
        <v>1791</v>
      </c>
      <c r="G14" s="77">
        <v>151000</v>
      </c>
      <c r="H14" s="77">
        <v>3.1E-4</v>
      </c>
      <c r="I14" s="77">
        <v>4.6809999999999999E-4</v>
      </c>
      <c r="J14" s="78">
        <v>0</v>
      </c>
      <c r="K14" s="78">
        <v>5.4300000000000001E-2</v>
      </c>
      <c r="L14" s="78">
        <v>0</v>
      </c>
    </row>
    <row r="15" spans="2:59">
      <c r="B15" s="79" t="s">
        <v>1683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227</v>
      </c>
      <c r="C17" s="16"/>
      <c r="D17" s="16"/>
    </row>
    <row r="18" spans="2:4">
      <c r="B18" t="s">
        <v>353</v>
      </c>
      <c r="C18" s="16"/>
      <c r="D18" s="16"/>
    </row>
    <row r="19" spans="2:4">
      <c r="B19" t="s">
        <v>354</v>
      </c>
      <c r="C19" s="16"/>
      <c r="D19" s="16"/>
    </row>
    <row r="20" spans="2:4">
      <c r="B20" t="s">
        <v>355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1684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1685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1792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1686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1114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1684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1687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1686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1688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1114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353</v>
      </c>
      <c r="C35" s="16"/>
      <c r="D35" s="16"/>
    </row>
    <row r="36" spans="2:12">
      <c r="B36" t="s">
        <v>354</v>
      </c>
      <c r="C36" s="16"/>
      <c r="D36" s="16"/>
    </row>
    <row r="37" spans="2:12">
      <c r="B37" t="s">
        <v>355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1684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1685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1792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1686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1114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1684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1687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1686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1114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227</v>
      </c>
      <c r="C32" s="16"/>
      <c r="D32" s="16"/>
    </row>
    <row r="33" spans="2:4">
      <c r="B33" t="s">
        <v>353</v>
      </c>
      <c r="C33" s="16"/>
      <c r="D33" s="16"/>
    </row>
    <row r="34" spans="2:4">
      <c r="B34" t="s">
        <v>354</v>
      </c>
      <c r="C34" s="16"/>
      <c r="D34" s="16"/>
    </row>
    <row r="35" spans="2:4">
      <c r="B35" t="s">
        <v>355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1717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1719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1720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D19" s="16"/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1721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1722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1723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1717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1718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1719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1720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1721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1722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1723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353</v>
      </c>
      <c r="D41" s="16"/>
    </row>
    <row r="42" spans="2:17">
      <c r="B42" t="s">
        <v>354</v>
      </c>
      <c r="D42" s="16"/>
    </row>
    <row r="43" spans="2:17">
      <c r="B43" t="s">
        <v>355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3.3</v>
      </c>
      <c r="J11" s="18"/>
      <c r="K11" s="18"/>
      <c r="L11" s="18"/>
      <c r="M11" s="76">
        <v>0</v>
      </c>
      <c r="N11" s="75">
        <v>51367620.211000003</v>
      </c>
      <c r="O11" s="7"/>
      <c r="P11" s="75">
        <v>62852.644279572</v>
      </c>
      <c r="Q11" s="76">
        <v>1</v>
      </c>
      <c r="R11" s="76">
        <v>2.3300000000000001E-2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3.3</v>
      </c>
      <c r="M12" s="80">
        <v>0</v>
      </c>
      <c r="N12" s="81">
        <v>51367620.211000003</v>
      </c>
      <c r="P12" s="81">
        <v>62852.644279572</v>
      </c>
      <c r="Q12" s="80">
        <v>1</v>
      </c>
      <c r="R12" s="80">
        <v>2.3300000000000001E-2</v>
      </c>
    </row>
    <row r="13" spans="2:60">
      <c r="B13" s="79" t="s">
        <v>1793</v>
      </c>
      <c r="I13" s="81">
        <v>3.3</v>
      </c>
      <c r="M13" s="80">
        <v>0</v>
      </c>
      <c r="N13" s="81">
        <v>51367620.211000003</v>
      </c>
      <c r="P13" s="81">
        <v>62852.644279572</v>
      </c>
      <c r="Q13" s="80">
        <v>1</v>
      </c>
      <c r="R13" s="80">
        <v>2.3300000000000001E-2</v>
      </c>
    </row>
    <row r="14" spans="2:60">
      <c r="B14" s="106" t="s">
        <v>1832</v>
      </c>
      <c r="C14" t="s">
        <v>1794</v>
      </c>
      <c r="D14" t="s">
        <v>1795</v>
      </c>
      <c r="F14" t="s">
        <v>1796</v>
      </c>
      <c r="G14" t="s">
        <v>1797</v>
      </c>
      <c r="H14" t="s">
        <v>1798</v>
      </c>
      <c r="I14" s="77">
        <v>3.3</v>
      </c>
      <c r="J14" t="s">
        <v>1799</v>
      </c>
      <c r="K14" t="s">
        <v>102</v>
      </c>
      <c r="L14" s="78">
        <v>0</v>
      </c>
      <c r="M14" s="78">
        <v>0</v>
      </c>
      <c r="N14" s="77">
        <v>51367620.211000003</v>
      </c>
      <c r="O14" s="77">
        <v>122.35848968941055</v>
      </c>
      <c r="P14" s="77">
        <v>62852.644279572</v>
      </c>
      <c r="Q14" s="78">
        <v>1</v>
      </c>
      <c r="R14" s="78">
        <v>2.3300000000000001E-2</v>
      </c>
    </row>
    <row r="15" spans="2:60">
      <c r="B15" s="79" t="s">
        <v>1800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1801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1802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220</v>
      </c>
      <c r="D20" t="s">
        <v>220</v>
      </c>
      <c r="F20" t="s">
        <v>220</v>
      </c>
      <c r="I20" s="77">
        <v>0</v>
      </c>
      <c r="J20" t="s">
        <v>220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1803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220</v>
      </c>
      <c r="D22" t="s">
        <v>220</v>
      </c>
      <c r="F22" t="s">
        <v>220</v>
      </c>
      <c r="I22" s="77">
        <v>0</v>
      </c>
      <c r="J22" t="s">
        <v>220</v>
      </c>
      <c r="K22" t="s">
        <v>220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1804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1805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220</v>
      </c>
      <c r="D25" t="s">
        <v>220</v>
      </c>
      <c r="F25" t="s">
        <v>220</v>
      </c>
      <c r="I25" s="77">
        <v>0</v>
      </c>
      <c r="J25" t="s">
        <v>220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1806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220</v>
      </c>
      <c r="D27" t="s">
        <v>220</v>
      </c>
      <c r="F27" t="s">
        <v>220</v>
      </c>
      <c r="I27" s="77">
        <v>0</v>
      </c>
      <c r="J27" t="s">
        <v>220</v>
      </c>
      <c r="K27" t="s">
        <v>220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1807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220</v>
      </c>
      <c r="D29" t="s">
        <v>220</v>
      </c>
      <c r="F29" t="s">
        <v>220</v>
      </c>
      <c r="I29" s="77">
        <v>0</v>
      </c>
      <c r="J29" t="s">
        <v>220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1808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220</v>
      </c>
      <c r="D31" t="s">
        <v>220</v>
      </c>
      <c r="F31" t="s">
        <v>220</v>
      </c>
      <c r="I31" s="77">
        <v>0</v>
      </c>
      <c r="J31" t="s">
        <v>220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1809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220</v>
      </c>
      <c r="D34" t="s">
        <v>220</v>
      </c>
      <c r="F34" t="s">
        <v>220</v>
      </c>
      <c r="I34" s="77">
        <v>0</v>
      </c>
      <c r="J34" t="s">
        <v>220</v>
      </c>
      <c r="K34" t="s">
        <v>220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1801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220</v>
      </c>
      <c r="D36" t="s">
        <v>220</v>
      </c>
      <c r="F36" t="s">
        <v>220</v>
      </c>
      <c r="I36" s="77">
        <v>0</v>
      </c>
      <c r="J36" t="s">
        <v>220</v>
      </c>
      <c r="K36" t="s">
        <v>220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1802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220</v>
      </c>
      <c r="D38" t="s">
        <v>220</v>
      </c>
      <c r="F38" t="s">
        <v>220</v>
      </c>
      <c r="I38" s="77">
        <v>0</v>
      </c>
      <c r="J38" t="s">
        <v>220</v>
      </c>
      <c r="K38" t="s">
        <v>220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1808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220</v>
      </c>
      <c r="D40" t="s">
        <v>220</v>
      </c>
      <c r="F40" t="s">
        <v>220</v>
      </c>
      <c r="I40" s="77">
        <v>0</v>
      </c>
      <c r="J40" t="s">
        <v>220</v>
      </c>
      <c r="K40" t="s">
        <v>220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227</v>
      </c>
    </row>
    <row r="42" spans="2:18">
      <c r="B42" t="s">
        <v>353</v>
      </c>
    </row>
    <row r="43" spans="2:18">
      <c r="B43" t="s">
        <v>354</v>
      </c>
    </row>
    <row r="44" spans="2:18">
      <c r="B44" t="s">
        <v>355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5400000</v>
      </c>
      <c r="L11" s="7"/>
      <c r="M11" s="75">
        <v>19796.605619341499</v>
      </c>
      <c r="N11" s="76">
        <v>1</v>
      </c>
      <c r="O11" s="76">
        <v>7.3000000000000001E-3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5400000</v>
      </c>
      <c r="M12" s="81">
        <v>19796.605619341499</v>
      </c>
      <c r="N12" s="80">
        <v>1</v>
      </c>
      <c r="O12" s="80">
        <v>7.3000000000000001E-3</v>
      </c>
    </row>
    <row r="13" spans="2:64">
      <c r="B13" s="79" t="s">
        <v>1729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1730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1810</v>
      </c>
      <c r="G17" s="81">
        <v>0</v>
      </c>
      <c r="J17" s="80">
        <v>0</v>
      </c>
      <c r="K17" s="81">
        <v>5400000</v>
      </c>
      <c r="M17" s="81">
        <v>19796.605619341499</v>
      </c>
      <c r="N17" s="80">
        <v>1</v>
      </c>
      <c r="O17" s="80">
        <v>7.3000000000000001E-3</v>
      </c>
    </row>
    <row r="18" spans="2:15">
      <c r="B18" t="s">
        <v>1811</v>
      </c>
      <c r="C18" t="s">
        <v>1812</v>
      </c>
      <c r="D18" t="s">
        <v>205</v>
      </c>
      <c r="E18" t="s">
        <v>206</v>
      </c>
      <c r="F18" t="s">
        <v>207</v>
      </c>
      <c r="H18" t="s">
        <v>106</v>
      </c>
      <c r="I18" s="78">
        <v>6.7000000000000004E-2</v>
      </c>
      <c r="J18" s="78">
        <v>0</v>
      </c>
      <c r="K18" s="77">
        <v>2400000</v>
      </c>
      <c r="L18" s="77">
        <v>102.14767123333333</v>
      </c>
      <c r="M18" s="77">
        <v>8862.3319562039997</v>
      </c>
      <c r="N18" s="78">
        <v>0.44769999999999999</v>
      </c>
      <c r="O18" s="78">
        <v>3.3E-3</v>
      </c>
    </row>
    <row r="19" spans="2:15">
      <c r="B19" t="s">
        <v>1813</v>
      </c>
      <c r="C19" t="s">
        <v>1814</v>
      </c>
      <c r="D19" t="s">
        <v>205</v>
      </c>
      <c r="E19" t="s">
        <v>206</v>
      </c>
      <c r="F19" t="s">
        <v>207</v>
      </c>
      <c r="H19" t="s">
        <v>106</v>
      </c>
      <c r="I19" s="78">
        <v>5.1999999999999998E-2</v>
      </c>
      <c r="J19" s="78">
        <v>0</v>
      </c>
      <c r="K19" s="77">
        <v>1300000</v>
      </c>
      <c r="L19" s="77">
        <v>100.82630136923076</v>
      </c>
      <c r="M19" s="77">
        <v>4738.3320328469999</v>
      </c>
      <c r="N19" s="78">
        <v>0.2394</v>
      </c>
      <c r="O19" s="78">
        <v>1.8E-3</v>
      </c>
    </row>
    <row r="20" spans="2:15">
      <c r="B20" t="s">
        <v>1815</v>
      </c>
      <c r="C20" t="s">
        <v>1816</v>
      </c>
      <c r="D20" t="s">
        <v>205</v>
      </c>
      <c r="E20" t="s">
        <v>206</v>
      </c>
      <c r="F20" t="s">
        <v>207</v>
      </c>
      <c r="H20" t="s">
        <v>106</v>
      </c>
      <c r="I20" s="78">
        <v>5.5E-2</v>
      </c>
      <c r="J20" s="78">
        <v>0</v>
      </c>
      <c r="K20" s="77">
        <v>800000</v>
      </c>
      <c r="L20" s="77">
        <v>101.2356164375</v>
      </c>
      <c r="M20" s="77">
        <v>2927.7340273724999</v>
      </c>
      <c r="N20" s="78">
        <v>0.1479</v>
      </c>
      <c r="O20" s="78">
        <v>1.1000000000000001E-3</v>
      </c>
    </row>
    <row r="21" spans="2:15">
      <c r="B21" t="s">
        <v>1817</v>
      </c>
      <c r="C21" t="s">
        <v>1818</v>
      </c>
      <c r="D21" t="s">
        <v>205</v>
      </c>
      <c r="E21" t="s">
        <v>206</v>
      </c>
      <c r="F21" t="s">
        <v>207</v>
      </c>
      <c r="H21" t="s">
        <v>106</v>
      </c>
      <c r="I21" s="78">
        <v>5.5E-2</v>
      </c>
      <c r="J21" s="78">
        <v>0</v>
      </c>
      <c r="K21" s="77">
        <v>900000</v>
      </c>
      <c r="L21" s="77">
        <v>100.4520548</v>
      </c>
      <c r="M21" s="77">
        <v>3268.2076029179998</v>
      </c>
      <c r="N21" s="78">
        <v>0.1651</v>
      </c>
      <c r="O21" s="78">
        <v>1.1999999999999999E-3</v>
      </c>
    </row>
    <row r="22" spans="2:15">
      <c r="B22" s="79" t="s">
        <v>1819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E23" t="s">
        <v>220</v>
      </c>
      <c r="G23" s="77">
        <v>0</v>
      </c>
      <c r="H23" t="s">
        <v>220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1114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E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s="79" t="s">
        <v>225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220</v>
      </c>
      <c r="C27" t="s">
        <v>220</v>
      </c>
      <c r="E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t="s">
        <v>227</v>
      </c>
    </row>
    <row r="29" spans="2:15">
      <c r="B29" t="s">
        <v>353</v>
      </c>
    </row>
    <row r="30" spans="2:15">
      <c r="B30" t="s">
        <v>354</v>
      </c>
    </row>
    <row r="31" spans="2:15">
      <c r="B31" t="s">
        <v>355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1820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1821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1820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1821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26810.624644148</v>
      </c>
      <c r="J11" s="76">
        <v>1</v>
      </c>
      <c r="K11" s="76">
        <v>9.9000000000000008E-3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C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26810.624644148</v>
      </c>
      <c r="J14" s="80">
        <v>1</v>
      </c>
      <c r="K14" s="80">
        <v>9.9000000000000008E-3</v>
      </c>
    </row>
    <row r="15" spans="2:60">
      <c r="B15" t="s">
        <v>1822</v>
      </c>
      <c r="C15" t="s">
        <v>1823</v>
      </c>
      <c r="D15" t="s">
        <v>220</v>
      </c>
      <c r="E15" t="s">
        <v>686</v>
      </c>
      <c r="F15" s="78">
        <v>0</v>
      </c>
      <c r="G15" t="s">
        <v>113</v>
      </c>
      <c r="H15" s="78">
        <v>0</v>
      </c>
      <c r="I15" s="77">
        <v>1243.78261696</v>
      </c>
      <c r="J15" s="78">
        <v>4.6399999999999997E-2</v>
      </c>
      <c r="K15" s="78">
        <v>5.0000000000000001E-4</v>
      </c>
    </row>
    <row r="16" spans="2:60">
      <c r="B16" t="s">
        <v>1824</v>
      </c>
      <c r="C16" t="s">
        <v>1825</v>
      </c>
      <c r="D16" t="s">
        <v>220</v>
      </c>
      <c r="E16" t="s">
        <v>686</v>
      </c>
      <c r="F16" s="78">
        <v>0</v>
      </c>
      <c r="G16" t="s">
        <v>200</v>
      </c>
      <c r="H16" s="78">
        <v>0</v>
      </c>
      <c r="I16" s="77">
        <v>2266.94784351</v>
      </c>
      <c r="J16" s="78">
        <v>8.4599999999999995E-2</v>
      </c>
      <c r="K16" s="78">
        <v>8.0000000000000004E-4</v>
      </c>
    </row>
    <row r="17" spans="2:11">
      <c r="B17" t="s">
        <v>1826</v>
      </c>
      <c r="C17" t="s">
        <v>1827</v>
      </c>
      <c r="D17" t="s">
        <v>220</v>
      </c>
      <c r="E17" t="s">
        <v>686</v>
      </c>
      <c r="F17" s="78">
        <v>0</v>
      </c>
      <c r="G17" t="s">
        <v>120</v>
      </c>
      <c r="H17" s="78">
        <v>0</v>
      </c>
      <c r="I17" s="77">
        <v>4090.1022235619998</v>
      </c>
      <c r="J17" s="78">
        <v>0.15260000000000001</v>
      </c>
      <c r="K17" s="78">
        <v>1.5E-3</v>
      </c>
    </row>
    <row r="18" spans="2:11">
      <c r="B18" t="s">
        <v>1828</v>
      </c>
      <c r="C18" t="s">
        <v>1829</v>
      </c>
      <c r="D18" t="s">
        <v>220</v>
      </c>
      <c r="E18" t="s">
        <v>686</v>
      </c>
      <c r="F18" s="78">
        <v>0</v>
      </c>
      <c r="G18" t="s">
        <v>110</v>
      </c>
      <c r="H18" s="78">
        <v>0</v>
      </c>
      <c r="I18" s="77">
        <v>6251.1963900159999</v>
      </c>
      <c r="J18" s="78">
        <v>0.23319999999999999</v>
      </c>
      <c r="K18" s="78">
        <v>2.3E-3</v>
      </c>
    </row>
    <row r="19" spans="2:11">
      <c r="B19" t="s">
        <v>1830</v>
      </c>
      <c r="C19" t="s">
        <v>1831</v>
      </c>
      <c r="D19" t="s">
        <v>220</v>
      </c>
      <c r="E19" t="s">
        <v>686</v>
      </c>
      <c r="F19" s="78">
        <v>0</v>
      </c>
      <c r="G19" t="s">
        <v>106</v>
      </c>
      <c r="H19" s="78">
        <v>0</v>
      </c>
      <c r="I19" s="77">
        <v>12958.5955701</v>
      </c>
      <c r="J19" s="78">
        <v>0.48330000000000001</v>
      </c>
      <c r="K19" s="78">
        <v>4.7999999999999996E-3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220</v>
      </c>
      <c r="C13" s="77">
        <v>0</v>
      </c>
    </row>
    <row r="14" spans="2:17">
      <c r="B14" s="79" t="s">
        <v>225</v>
      </c>
      <c r="C14" s="81">
        <v>0</v>
      </c>
    </row>
    <row r="15" spans="2:17">
      <c r="B15" t="s">
        <v>220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1114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353</v>
      </c>
      <c r="D27" s="16"/>
    </row>
    <row r="28" spans="2:23">
      <c r="B28" t="s">
        <v>354</v>
      </c>
      <c r="D28" s="16"/>
    </row>
    <row r="29" spans="2:23">
      <c r="B29" t="s">
        <v>355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D0DAA9-4CD4-4E9A-A9F9-A6FDFE9DBAC6}"/>
</file>

<file path=customXml/itemProps2.xml><?xml version="1.0" encoding="utf-8"?>
<ds:datastoreItem xmlns:ds="http://schemas.openxmlformats.org/officeDocument/2006/customXml" ds:itemID="{B24AFBA4-C353-428D-B385-B89CF72539C3}"/>
</file>

<file path=customXml/itemProps3.xml><?xml version="1.0" encoding="utf-8"?>
<ds:datastoreItem xmlns:ds="http://schemas.openxmlformats.org/officeDocument/2006/customXml" ds:itemID="{0ECF25D1-5953-49C4-90F0-646F9EE88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2023-05-07T05:39:41Z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