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3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 s="1"/>
  <c r="D42" i="1"/>
  <c r="D39" i="1"/>
  <c r="D37" i="1"/>
  <c r="D34" i="1"/>
  <c r="D33" i="1"/>
  <c r="D30" i="1"/>
  <c r="D29" i="1"/>
  <c r="D26" i="1"/>
  <c r="D25" i="1"/>
  <c r="D21" i="1"/>
  <c r="D20" i="1"/>
  <c r="D17" i="1"/>
  <c r="D16" i="1"/>
  <c r="D13" i="1"/>
  <c r="D11" i="1"/>
  <c r="C11" i="1"/>
  <c r="K37" i="2"/>
  <c r="L36" i="2"/>
  <c r="K36" i="2"/>
  <c r="K35" i="2"/>
  <c r="L34" i="2"/>
  <c r="K34" i="2"/>
  <c r="K33" i="2"/>
  <c r="L32" i="2"/>
  <c r="K32" i="2"/>
  <c r="K31" i="2"/>
  <c r="L30" i="2"/>
  <c r="K30" i="2"/>
  <c r="K29" i="2"/>
  <c r="L28" i="2"/>
  <c r="K28" i="2"/>
  <c r="K27" i="2"/>
  <c r="L26" i="2"/>
  <c r="K26" i="2"/>
  <c r="K25" i="2"/>
  <c r="L24" i="2"/>
  <c r="K24" i="2"/>
  <c r="K23" i="2"/>
  <c r="L22" i="2"/>
  <c r="K22" i="2"/>
  <c r="K21" i="2"/>
  <c r="L20" i="2"/>
  <c r="K20" i="2"/>
  <c r="K19" i="2"/>
  <c r="L18" i="2"/>
  <c r="K18" i="2"/>
  <c r="K17" i="2"/>
  <c r="L16" i="2"/>
  <c r="K16" i="2"/>
  <c r="K15" i="2"/>
  <c r="L14" i="2"/>
  <c r="K14" i="2"/>
  <c r="K13" i="2"/>
  <c r="L12" i="2"/>
  <c r="K12" i="2"/>
  <c r="K11" i="2"/>
  <c r="J11" i="2"/>
  <c r="J12" i="2"/>
  <c r="J13" i="2"/>
  <c r="J14" i="2"/>
  <c r="L11" i="2" l="1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223" i="5"/>
  <c r="O132" i="5"/>
  <c r="O13" i="5"/>
  <c r="P70" i="5"/>
  <c r="P71" i="5"/>
  <c r="R70" i="5"/>
  <c r="R71" i="5"/>
  <c r="P109" i="5"/>
  <c r="P108" i="5"/>
  <c r="R109" i="5"/>
  <c r="R108" i="5"/>
  <c r="P120" i="5"/>
  <c r="P119" i="5"/>
  <c r="R120" i="5"/>
  <c r="R119" i="5"/>
  <c r="P114" i="5"/>
  <c r="P113" i="5"/>
  <c r="R114" i="5"/>
  <c r="R113" i="5"/>
  <c r="P90" i="5"/>
  <c r="P89" i="5"/>
  <c r="R90" i="5"/>
  <c r="R89" i="5"/>
  <c r="P233" i="5"/>
  <c r="R233" i="5"/>
</calcChain>
</file>

<file path=xl/sharedStrings.xml><?xml version="1.0" encoding="utf-8"?>
<sst xmlns="http://schemas.openxmlformats.org/spreadsheetml/2006/main" count="6642" uniqueCount="1875">
  <si>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</si>
  <si>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</si>
  <si>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</si>
  <si>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</si>
  <si>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</si>
  <si>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</si>
  <si>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</si>
  <si>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</si>
  <si>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</si>
  <si>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</si>
  <si>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</si>
  <si>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</si>
  <si>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</si>
  <si>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</si>
  <si>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</si>
  <si>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</si>
  <si>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</si>
  <si>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</si>
  <si>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</si>
  <si>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</si>
  <si>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</si>
  <si>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</si>
  <si>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</si>
  <si>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</si>
  <si>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</si>
  <si>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</si>
  <si>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</si>
  <si>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</si>
  <si>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</si>
  <si>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</si>
  <si>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</si>
  <si>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</si>
  <si>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</si>
  <si>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</si>
  <si>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</si>
  <si>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</si>
  <si>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</si>
  <si>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</si>
  <si>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</si>
  <si>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</si>
  <si>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</si>
  <si>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</si>
  <si>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</si>
  <si>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</si>
  <si>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</si>
  <si>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</si>
  <si>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</si>
  <si>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</si>
  <si>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</si>
  <si>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</si>
  <si>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</si>
  <si>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</si>
  <si>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</si>
  <si>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</si>
  <si>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</si>
  <si>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</si>
  <si>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</si>
  <si>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</si>
  <si>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</si>
  <si>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</si>
  <si>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</si>
  <si>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</si>
  <si>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</si>
  <si>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</si>
  <si>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</si>
  <si>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</si>
  <si>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</si>
  <si>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</si>
  <si>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</si>
  <si>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</si>
  <si>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</si>
  <si>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</si>
  <si>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</si>
  <si>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</si>
  <si>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</si>
  <si>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</si>
  <si>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</si>
  <si>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</si>
  <si>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</si>
  <si>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</si>
  <si>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</si>
  <si>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</si>
  <si>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</si>
  <si>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</si>
  <si>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</si>
  <si>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</si>
  <si>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</si>
  <si>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</si>
  <si>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</si>
  <si>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</si>
  <si>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</si>
  <si>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</si>
  <si>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</si>
  <si>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</si>
  <si>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</si>
  <si>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</si>
  <si>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</si>
  <si>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</si>
  <si>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</si>
  <si>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</si>
  <si>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</si>
  <si>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</si>
  <si>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</si>
  <si>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</si>
  <si>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</si>
  <si>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</si>
  <si>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</si>
  <si>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</si>
  <si>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</si>
  <si>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</si>
  <si>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</si>
  <si>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</si>
  <si>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</si>
  <si>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</si>
  <si>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</si>
  <si>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</si>
  <si>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</si>
  <si>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</si>
  <si>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</si>
  <si>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</si>
  <si>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</si>
  <si>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</si>
  <si>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</si>
  <si>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</si>
  <si>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</si>
  <si>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</si>
  <si>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</si>
  <si>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</si>
  <si>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</si>
  <si>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</si>
  <si>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</si>
  <si>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</si>
  <si>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</si>
  <si>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</si>
  <si>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</si>
  <si>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</si>
  <si>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</si>
  <si>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</si>
  <si>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</si>
  <si>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</si>
  <si>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</si>
  <si>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</si>
  <si>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</si>
  <si>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</si>
  <si>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</si>
  <si>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</si>
  <si>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</si>
  <si>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</si>
  <si>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</si>
  <si>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</si>
  <si>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</si>
  <si>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</si>
  <si>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</si>
  <si>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</si>
  <si>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</si>
  <si>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</si>
  <si>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</si>
  <si>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</si>
  <si>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</si>
  <si>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</si>
  <si>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</si>
  <si>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</si>
  <si>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</si>
  <si>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</si>
  <si>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</si>
  <si>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</si>
  <si>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</si>
  <si>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</si>
  <si>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</si>
  <si>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</si>
  <si>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</si>
  <si>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</si>
  <si>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</si>
  <si>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</si>
  <si>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</si>
  <si>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</si>
  <si>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</si>
  <si>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</si>
  <si>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</si>
  <si>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</si>
  <si>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</si>
  <si>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</si>
  <si>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</si>
  <si>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</si>
  <si>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</si>
  <si>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</si>
  <si>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</si>
  <si>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</si>
  <si>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</si>
  <si>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</si>
  <si>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</si>
  <si>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</si>
  <si>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</si>
  <si>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</si>
  <si>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</si>
  <si>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</si>
  <si>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</si>
  <si>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</si>
  <si>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</si>
  <si>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</si>
  <si>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</si>
  <si>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</si>
  <si>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</si>
  <si>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</si>
  <si>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</si>
  <si>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</si>
  <si>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</si>
  <si>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</si>
  <si>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</si>
  <si>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</si>
  <si>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</si>
  <si>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</si>
  <si>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</si>
  <si>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</si>
  <si>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</si>
  <si>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</si>
  <si>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</si>
  <si>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</si>
  <si>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</si>
  <si>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</si>
  <si>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</si>
  <si>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</si>
  <si>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</si>
  <si>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</si>
  <si>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</si>
  <si>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</si>
  <si>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5.90% 05/03/24- בנק מזרחי</t>
  </si>
  <si>
    <t>96080- 20-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</si>
  <si>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</si>
  <si>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</si>
  <si>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</si>
  <si>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</si>
  <si>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</si>
  <si>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</si>
  <si>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</si>
  <si>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</si>
  <si>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</si>
  <si>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10/08/23</t>
  </si>
  <si>
    <t>ממשל צמודה 0529- האוצר - ממשלתית צמודה</t>
  </si>
  <si>
    <t>1157023</t>
  </si>
  <si>
    <t>18/12/23</t>
  </si>
  <si>
    <t>ממשל צמודה 0726- האוצר - ממשלתית צמודה</t>
  </si>
  <si>
    <t>1169564</t>
  </si>
  <si>
    <t>11/12/23</t>
  </si>
  <si>
    <t>ממשל צמודה 1025- האוצר - ממשלתית צמודה</t>
  </si>
  <si>
    <t>1135912</t>
  </si>
  <si>
    <t>13/07/23</t>
  </si>
  <si>
    <t>ממשל צמודה 1028- האוצר - ממשלתית צמודה</t>
  </si>
  <si>
    <t>1197326</t>
  </si>
  <si>
    <t>20/12/23</t>
  </si>
  <si>
    <t>ממשל צמודה 1131- האוצר - ממשלתית צמודה</t>
  </si>
  <si>
    <t>1172220</t>
  </si>
  <si>
    <t>27/11/23</t>
  </si>
  <si>
    <t>ממשלתי צמוד 0527- האוצר - ממשלתית צמודה</t>
  </si>
  <si>
    <t>1140847</t>
  </si>
  <si>
    <t>ממשלתי צמוד 0545</t>
  </si>
  <si>
    <t>1134865</t>
  </si>
  <si>
    <t>08/06/20</t>
  </si>
  <si>
    <t>סה"כ לא צמודות</t>
  </si>
  <si>
    <t>סה"כ מלווה קצר מועד</t>
  </si>
  <si>
    <t>מ.ק.מ.   1114- בנק ישראל- מק"מ</t>
  </si>
  <si>
    <t>8241119</t>
  </si>
  <si>
    <t>25/12/23</t>
  </si>
  <si>
    <t>מ.ק.מ.  1014- בנק ישראל- מק"מ</t>
  </si>
  <si>
    <t>8241010</t>
  </si>
  <si>
    <t>27/12/23</t>
  </si>
  <si>
    <t>מ.ק.מ.  214- בנק ישראל- מק"מ</t>
  </si>
  <si>
    <t>8240210</t>
  </si>
  <si>
    <t>07/11/23</t>
  </si>
  <si>
    <t>מ.ק.מ.  914- בנק ישראל- מק"מ</t>
  </si>
  <si>
    <t>8240913</t>
  </si>
  <si>
    <t>מ.ק.מ. 114- בנק ישראל- מק"מ</t>
  </si>
  <si>
    <t>8240111</t>
  </si>
  <si>
    <t>17/10/23</t>
  </si>
  <si>
    <t>מ.ק.מ. 1214- בנק ישראל- מק"מ</t>
  </si>
  <si>
    <t>8241218</t>
  </si>
  <si>
    <t>26/12/23</t>
  </si>
  <si>
    <t>מ.ק.מ. 314- בנק ישראל- מק"מ</t>
  </si>
  <si>
    <t>8240319</t>
  </si>
  <si>
    <t>05/12/23</t>
  </si>
  <si>
    <t>מ.ק.מ. 414- בנק ישראל- מק"מ</t>
  </si>
  <si>
    <t>8240418</t>
  </si>
  <si>
    <t>19/11/23</t>
  </si>
  <si>
    <t>מ.ק.מ. 524- בנק ישראל- מק"מ</t>
  </si>
  <si>
    <t>8240525</t>
  </si>
  <si>
    <t>03/12/23</t>
  </si>
  <si>
    <t>מ.ק.מ. 614- בנק ישראל- מק"מ</t>
  </si>
  <si>
    <t>8240616</t>
  </si>
  <si>
    <t>06/12/23</t>
  </si>
  <si>
    <t>מ.ק.מ. 714- בנק ישראל- מק"מ</t>
  </si>
  <si>
    <t>8240715</t>
  </si>
  <si>
    <t>04/12/23</t>
  </si>
  <si>
    <t>מ.ק.מ. 814- בנק ישראל- מק"מ</t>
  </si>
  <si>
    <t>8240814</t>
  </si>
  <si>
    <t>28/12/23</t>
  </si>
  <si>
    <t>סה"כ שחר</t>
  </si>
  <si>
    <t>ממשל קצרה 08/24- האוצר - ממשלתית קצרה</t>
  </si>
  <si>
    <t>1199975</t>
  </si>
  <si>
    <t>21/12/23</t>
  </si>
  <si>
    <t>ממשל שקלי 0226</t>
  </si>
  <si>
    <t>1174697</t>
  </si>
  <si>
    <t>ממשל שקלי 1024- האוצר - ממשלתית שקלית</t>
  </si>
  <si>
    <t>1175777</t>
  </si>
  <si>
    <t>06/11/22</t>
  </si>
  <si>
    <t>ממשל שקלית 0327</t>
  </si>
  <si>
    <t>1139344</t>
  </si>
  <si>
    <t>29/12/21</t>
  </si>
  <si>
    <t>ממשל שקלית 0330- האוצר - ממשלתית שקלית</t>
  </si>
  <si>
    <t>1160985</t>
  </si>
  <si>
    <t>ממשל שקלית 0347</t>
  </si>
  <si>
    <t>1140193</t>
  </si>
  <si>
    <t>07/12/22</t>
  </si>
  <si>
    <t>ממשל שקלית 0537- האוצר - ממשלתית שקלית</t>
  </si>
  <si>
    <t>1166180</t>
  </si>
  <si>
    <t>ממשל שקלית 0928</t>
  </si>
  <si>
    <t>1150879</t>
  </si>
  <si>
    <t>ממשל שקלית 1152- האוצר - ממשלתית שקלית</t>
  </si>
  <si>
    <t>1184076</t>
  </si>
  <si>
    <t>05/02/23</t>
  </si>
  <si>
    <t>ממשלתי 0825- האוצר - ממשלתית שקלית</t>
  </si>
  <si>
    <t>1135557</t>
  </si>
  <si>
    <t>26/11/23</t>
  </si>
  <si>
    <t>ממשלתי שקלי 0425- האוצר - ממשלתית שקלית</t>
  </si>
  <si>
    <t>1162668</t>
  </si>
  <si>
    <t>15/12/21</t>
  </si>
  <si>
    <t>ממשק0142- האוצר - ממשלתית שקלית</t>
  </si>
  <si>
    <t>1125400</t>
  </si>
  <si>
    <t>24/12/23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</si>
  <si>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</si>
  <si>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</si>
  <si>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</si>
  <si>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</si>
  <si>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</si>
  <si>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</si>
  <si>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</si>
  <si>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</si>
  <si>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</si>
  <si>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</si>
  <si>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</si>
  <si>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</si>
  <si>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</si>
  <si>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</si>
  <si>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</si>
  <si>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</si>
  <si>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</si>
  <si>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</si>
  <si>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</si>
  <si>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A+</t>
  </si>
  <si>
    <t>Fitch</t>
  </si>
  <si>
    <t>10/01/18</t>
  </si>
  <si>
    <t>ISRAEL 5 30/10/26- מדינת ישראל</t>
  </si>
  <si>
    <t>XS2711443932</t>
  </si>
  <si>
    <t>01/11/23</t>
  </si>
  <si>
    <t>סה"כ אג"ח שהנפיקו ממשלות זרות בחו"ל</t>
  </si>
  <si>
    <t>US TREASURY 0 13/06/24- ממשלת ארה"ב</t>
  </si>
  <si>
    <t>US912797FS14</t>
  </si>
  <si>
    <t>Aaa</t>
  </si>
  <si>
    <t>14/12/23</t>
  </si>
  <si>
    <t>US TREASURY 0 29/02/24- ממשלת ארה"ב</t>
  </si>
  <si>
    <t>US912797GP65</t>
  </si>
  <si>
    <t>31/08/23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</si>
  <si>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</si>
  <si>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</si>
  <si>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</si>
  <si>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</si>
  <si>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</si>
  <si>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</si>
  <si>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0.625 15/10/24- ממשלת ארה"ב</t>
  </si>
  <si>
    <t>US91282CDB46</t>
  </si>
  <si>
    <t>30/11/23</t>
  </si>
  <si>
    <t>US TREASURY 0.875 31/01/24- ממשלת ארה"ב</t>
  </si>
  <si>
    <t>US91282CDV00</t>
  </si>
  <si>
    <t>17/04/23</t>
  </si>
  <si>
    <t>US TREASURY 1 15/12/24- ממשלת ארה"ב</t>
  </si>
  <si>
    <t>US91282CDN83</t>
  </si>
  <si>
    <t>US TREASURY 1.125 15/08/40- ממשלת ארה"ב</t>
  </si>
  <si>
    <t>US912810SQ22</t>
  </si>
  <si>
    <t>14/11/23</t>
  </si>
  <si>
    <t>US TREASURY 1.25 31/08/24- ממשלת ארה"ב</t>
  </si>
  <si>
    <t>US912828YE44</t>
  </si>
  <si>
    <t>21/11/23</t>
  </si>
  <si>
    <t>US TREASURY 1.5 30/11/24- ממשלת ארה"ב</t>
  </si>
  <si>
    <t>US912828YV68</t>
  </si>
  <si>
    <t>29/11/23</t>
  </si>
  <si>
    <t>US TREASURY 1.625 15/05/31- ממשלת ארה"ב</t>
  </si>
  <si>
    <t>US91282CCB54</t>
  </si>
  <si>
    <t>US TREASURY 1.75 31/07/24- ממשלת ארה"ב</t>
  </si>
  <si>
    <t>US912828Y875</t>
  </si>
  <si>
    <t>07/12/23</t>
  </si>
  <si>
    <t>US TREASURY 2 15/11/41- ממשלת ארה"ב</t>
  </si>
  <si>
    <t>US912810TC27</t>
  </si>
  <si>
    <t>03/10/23</t>
  </si>
  <si>
    <t>US TREASURY 2.125 30/09/24- ממשלת ארה"ב</t>
  </si>
  <si>
    <t>US9128282Y56</t>
  </si>
  <si>
    <t>11/10/23</t>
  </si>
  <si>
    <t>US TREASURY 2.125 30/11/24- ממשלת ארה"ב</t>
  </si>
  <si>
    <t>US9128283J70</t>
  </si>
  <si>
    <t>12/10/23</t>
  </si>
  <si>
    <t>US TREASURY 2.125 31/03/24- ממשלת ארה"ב</t>
  </si>
  <si>
    <t>US912828W713</t>
  </si>
  <si>
    <t>06/03/23</t>
  </si>
  <si>
    <t>US TREASURY 2.5 15/02/2046- ממשלת ארה"ב</t>
  </si>
  <si>
    <t>US912810RQ31</t>
  </si>
  <si>
    <t>US TREASURY 2.5 31/05/24- ממשלת ארה"ב</t>
  </si>
  <si>
    <t>US91282CER88</t>
  </si>
  <si>
    <t>31/07/23</t>
  </si>
  <si>
    <t>US TREASURY 2.75 15/11/42- ממשלת ארה"ב</t>
  </si>
  <si>
    <t>US912810QY73</t>
  </si>
  <si>
    <t>US TREASURY 2.875 15/08/45- ממשלת ארה"ב</t>
  </si>
  <si>
    <t>US912810RN00</t>
  </si>
  <si>
    <t>09/05/23</t>
  </si>
  <si>
    <t>US TREASURY 3 15/11/2044- ממשלת ארה"ב</t>
  </si>
  <si>
    <t>US912810RJ97</t>
  </si>
  <si>
    <t>US TREASURY 3.25  30/06/29- ממשלת ארה"ב</t>
  </si>
  <si>
    <t>US91282CEV90</t>
  </si>
  <si>
    <t>30/10/23</t>
  </si>
  <si>
    <t>US TREASURY 3.25  31/08/24- ממשלת ארה"ב</t>
  </si>
  <si>
    <t>US91282CFG15</t>
  </si>
  <si>
    <t>US TREASURY 3.375 15/05/44- ממשלת ארה"ב</t>
  </si>
  <si>
    <t>US912810RG58</t>
  </si>
  <si>
    <t>US TREASURY 3.5 15/02/39- ממשלת ארה"ב</t>
  </si>
  <si>
    <t>US912810QA97</t>
  </si>
  <si>
    <t>US TREASURY 3.625 15/02/2044- ממשלת ארה"ב</t>
  </si>
  <si>
    <t>US912810RE01</t>
  </si>
  <si>
    <t>20/07/23</t>
  </si>
  <si>
    <t>US TREASURY 4.375 15/02/2038- ממשלת ארה"ב</t>
  </si>
  <si>
    <t>US912810PW27</t>
  </si>
  <si>
    <t>Us Treasury 4.375 15/11/39- ממשלת ארה"ב</t>
  </si>
  <si>
    <t>US912810QD37</t>
  </si>
  <si>
    <t>US TREASURY 4.5 15/11/33- ממשלת ארה"ב</t>
  </si>
  <si>
    <t>US91282CJJ18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</si>
  <si>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</si>
  <si>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</si>
  <si>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</si>
  <si>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</si>
  <si>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</si>
  <si>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</si>
  <si>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</si>
  <si>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</si>
  <si>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</si>
  <si>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</si>
  <si>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</si>
  <si>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</si>
  <si>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</si>
  <si>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</si>
  <si>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</si>
  <si>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</si>
  <si>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</si>
  <si>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</si>
  <si>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</si>
  <si>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</si>
  <si>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</si>
  <si>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</si>
  <si>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</si>
  <si>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</si>
  <si>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</si>
  <si>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</si>
  <si>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</si>
  <si>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26/07/23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</si>
  <si>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</si>
  <si>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</si>
  <si>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</si>
  <si>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</si>
  <si>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</si>
  <si>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</si>
  <si>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</si>
  <si>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</si>
  <si>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</si>
  <si>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מז טפ הנ אגח 66- מזרחי טפחות הנפ</t>
  </si>
  <si>
    <t>1191667</t>
  </si>
  <si>
    <t>03/07/23</t>
  </si>
  <si>
    <t>מז טפ הנ אגח 67- מזרחי טפחות הנפ</t>
  </si>
  <si>
    <t>1196807</t>
  </si>
  <si>
    <t>12/06/23</t>
  </si>
  <si>
    <t>מז טפ הנ אגח 68- מזרחי טפחות הנפ</t>
  </si>
  <si>
    <t>1202142</t>
  </si>
  <si>
    <t>מז טפ הנפ אגח 57- מזרחי טפחות הנפ</t>
  </si>
  <si>
    <t>2310423</t>
  </si>
  <si>
    <t>Aaa.il</t>
  </si>
  <si>
    <t>מז טפ הנפ אגח 59- מזרחי טפחות הנפ</t>
  </si>
  <si>
    <t>2310449</t>
  </si>
  <si>
    <t>31/12/23</t>
  </si>
  <si>
    <t>מז טפ הנפ אגח 61- מזרחי טפחות הנפ</t>
  </si>
  <si>
    <t>2310464</t>
  </si>
  <si>
    <t>03/10/22</t>
  </si>
  <si>
    <t>מז טפ הנפק   45- מזרחי טפחות הנפ</t>
  </si>
  <si>
    <t>2310217</t>
  </si>
  <si>
    <t>מז טפ הנפק   46- מזרחי טפחות הנפ</t>
  </si>
  <si>
    <t>2310225</t>
  </si>
  <si>
    <t>12/10/22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</si>
  <si>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</si>
  <si>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</si>
  <si>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</si>
  <si>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</si>
  <si>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</si>
  <si>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</si>
  <si>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</si>
  <si>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</si>
  <si>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</si>
  <si>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</si>
  <si>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</si>
  <si>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</si>
  <si>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</si>
  <si>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23/11/23</t>
  </si>
  <si>
    <t>מרכנתיל הנ אגח ד- מרכנתיל הנפקות</t>
  </si>
  <si>
    <t>1171305</t>
  </si>
  <si>
    <t>513686154</t>
  </si>
  <si>
    <t>14/09/23</t>
  </si>
  <si>
    <t>נמלי ישראל אג "ח א- נמלי ישראל</t>
  </si>
  <si>
    <t>1145564</t>
  </si>
  <si>
    <t>513569780</t>
  </si>
  <si>
    <t>נדלן מניב בישראל</t>
  </si>
  <si>
    <t>19/12/23</t>
  </si>
  <si>
    <t>נמלי ישראל אג"ח ב- נמלי ישראל</t>
  </si>
  <si>
    <t>1145572</t>
  </si>
  <si>
    <t>פועלים  אגח 200- פועלים</t>
  </si>
  <si>
    <t>6620496</t>
  </si>
  <si>
    <t>520000118</t>
  </si>
  <si>
    <t>09/07/23</t>
  </si>
  <si>
    <t>פועלים  אגח 201- פועלים</t>
  </si>
  <si>
    <t>1191345</t>
  </si>
  <si>
    <t>23/01/23</t>
  </si>
  <si>
    <t>פועלים  אגח 202- פועלים</t>
  </si>
  <si>
    <t>1199850</t>
  </si>
  <si>
    <t>27/09/23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</si>
  <si>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</si>
  <si>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</si>
  <si>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</si>
  <si>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</si>
  <si>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</si>
  <si>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</si>
  <si>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</si>
  <si>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</si>
  <si>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</si>
  <si>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</si>
  <si>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25/10/23</t>
  </si>
  <si>
    <t>חשמל אג27</t>
  </si>
  <si>
    <t>6000210</t>
  </si>
  <si>
    <t>29/10/23</t>
  </si>
  <si>
    <t>חשמל אגח 32- חשמל</t>
  </si>
  <si>
    <t>6000384</t>
  </si>
  <si>
    <t>חשמל אגח 33- חשמל</t>
  </si>
  <si>
    <t>6000392</t>
  </si>
  <si>
    <t>24/05/23</t>
  </si>
  <si>
    <t>חשמל אגח 35- חשמל</t>
  </si>
  <si>
    <t>1196799</t>
  </si>
  <si>
    <t>נתיבי הגז אג"ח ד- נתיבי הגז</t>
  </si>
  <si>
    <t>1147503</t>
  </si>
  <si>
    <t>513436394</t>
  </si>
  <si>
    <t>04/10/21</t>
  </si>
  <si>
    <t>עזריאלי אג"ח ד</t>
  </si>
  <si>
    <t>1138650</t>
  </si>
  <si>
    <t>510960719</t>
  </si>
  <si>
    <t>26/10/23</t>
  </si>
  <si>
    <t>עזריאלי אג"ח ה- עזריאלי קבוצה</t>
  </si>
  <si>
    <t>1156603</t>
  </si>
  <si>
    <t>עזריאלי אג"ח ו- עזריאלי קבוצה</t>
  </si>
  <si>
    <t>1156611</t>
  </si>
  <si>
    <t>30/07/23</t>
  </si>
  <si>
    <t>עזריאלי אג2- עזריאלי קבוצה</t>
  </si>
  <si>
    <t>1134436</t>
  </si>
  <si>
    <t>ilAA+</t>
  </si>
  <si>
    <t>21/05/23</t>
  </si>
  <si>
    <t>רכבת ישר  אגח ג- רכבת ישראל</t>
  </si>
  <si>
    <t>1177625</t>
  </si>
  <si>
    <t>520043613</t>
  </si>
  <si>
    <t>17/08/23</t>
  </si>
  <si>
    <t>ביג אג"ח יא- ביג</t>
  </si>
  <si>
    <t>1151117</t>
  </si>
  <si>
    <t>513623314</t>
  </si>
  <si>
    <t>ilAA</t>
  </si>
  <si>
    <t>ביג אגח ח- ביג</t>
  </si>
  <si>
    <t>1138924</t>
  </si>
  <si>
    <t>20/11/23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</si>
  <si>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</si>
  <si>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</si>
  <si>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</si>
  <si>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</si>
  <si>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</si>
  <si>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</si>
  <si>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</si>
  <si>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</si>
  <si>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ביג אגח כא- ביג</t>
  </si>
  <si>
    <t>1202217</t>
  </si>
  <si>
    <t>גב ים אג"ח 6- גב ים</t>
  </si>
  <si>
    <t>7590128</t>
  </si>
  <si>
    <t>520001736</t>
  </si>
  <si>
    <t>25/05/22</t>
  </si>
  <si>
    <t>ישרס אג18- ישרס</t>
  </si>
  <si>
    <t>6130280</t>
  </si>
  <si>
    <t>520017807</t>
  </si>
  <si>
    <t>מבני תעשיה אגח יט</t>
  </si>
  <si>
    <t>2260487</t>
  </si>
  <si>
    <t>520024126</t>
  </si>
  <si>
    <t>מבני תעשיה אגח כג- מבנה</t>
  </si>
  <si>
    <t>2260545</t>
  </si>
  <si>
    <t>מליסרון  אגח יד</t>
  </si>
  <si>
    <t>3230232</t>
  </si>
  <si>
    <t>520037789</t>
  </si>
  <si>
    <t>מליסרון  אגח יט</t>
  </si>
  <si>
    <t>3230398</t>
  </si>
  <si>
    <t>10/07/22</t>
  </si>
  <si>
    <t>מליסרון  אגח16- מליסרון</t>
  </si>
  <si>
    <t>3230265</t>
  </si>
  <si>
    <t>מליסרון אג10- מליסרון</t>
  </si>
  <si>
    <t>3230190</t>
  </si>
  <si>
    <t>02/10/22</t>
  </si>
  <si>
    <t>מליסרון אגח יח- מליסרון</t>
  </si>
  <si>
    <t>3230372</t>
  </si>
  <si>
    <t>רבוע נדלן אגח ז- רבוע כחול נדל"ן</t>
  </si>
  <si>
    <t>1140615</t>
  </si>
  <si>
    <t>513765859</t>
  </si>
  <si>
    <t>23/10/23</t>
  </si>
  <si>
    <t>רבוע נדלן אגח ח- רבוע כחול נדל"ן</t>
  </si>
  <si>
    <t>ריט 1     אגח ו</t>
  </si>
  <si>
    <t>1138544</t>
  </si>
  <si>
    <t>513821488</t>
  </si>
  <si>
    <t>27/08/23</t>
  </si>
  <si>
    <t>ריט 1 אגח ה- 1 ריט</t>
  </si>
  <si>
    <t>1136753</t>
  </si>
  <si>
    <t>ריט אג"ח 4- 1 ריט</t>
  </si>
  <si>
    <t>1129899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</si>
  <si>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</si>
  <si>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</si>
  <si>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</si>
  <si>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</si>
  <si>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</si>
  <si>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</si>
  <si>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</si>
  <si>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</si>
  <si>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</si>
  <si>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</si>
  <si>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</si>
  <si>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</si>
  <si>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17/01/23</t>
  </si>
  <si>
    <t>יוניברסל אגח ג- יוניברסל מוטורס (UMI)</t>
  </si>
  <si>
    <t>1160670</t>
  </si>
  <si>
    <t>06/09/23</t>
  </si>
  <si>
    <t>ירושלים הנפקות 13- ירושלים הנפקות</t>
  </si>
  <si>
    <t>1142512</t>
  </si>
  <si>
    <t>513682146</t>
  </si>
  <si>
    <t>11/07/21</t>
  </si>
  <si>
    <t>ירושליםהנ אגחיט- ירושלים הנפקות</t>
  </si>
  <si>
    <t>IL0012014333</t>
  </si>
  <si>
    <t>מגה אור אג8- מגה אור</t>
  </si>
  <si>
    <t>1147602</t>
  </si>
  <si>
    <t>513257873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</si>
  <si>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</si>
  <si>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</si>
  <si>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</si>
  <si>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</si>
  <si>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</si>
  <si>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</si>
  <si>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סלע נדלן  אגח ד- סלע קפיטל נדל"ן</t>
  </si>
  <si>
    <t>1167147</t>
  </si>
  <si>
    <t>16/07/23</t>
  </si>
  <si>
    <t>אלון רבוע אגח ז- אלון רבוע כחול</t>
  </si>
  <si>
    <t>1183979</t>
  </si>
  <si>
    <t>520042847</t>
  </si>
  <si>
    <t>השקעה ואחזקות</t>
  </si>
  <si>
    <t>ilA+</t>
  </si>
  <si>
    <t>20/09/22</t>
  </si>
  <si>
    <t>אלון רבוע אגח ט- אלון רבוע כחול</t>
  </si>
  <si>
    <t>1197284</t>
  </si>
  <si>
    <t>02/07/23</t>
  </si>
  <si>
    <t>גירון     אגח ו- גירון פיתוח</t>
  </si>
  <si>
    <t>1139849</t>
  </si>
  <si>
    <t>520044520</t>
  </si>
  <si>
    <t>A1.il</t>
  </si>
  <si>
    <t>15/05/22</t>
  </si>
  <si>
    <t>ג'נרישן קפ אגח ב- ג'נריישן קפיטל</t>
  </si>
  <si>
    <t>1177526</t>
  </si>
  <si>
    <t>515846558</t>
  </si>
  <si>
    <t>14/06/23</t>
  </si>
  <si>
    <t>ג'נרישן קפיטל אגח ג- ג'נריישן קפיטל</t>
  </si>
  <si>
    <t>מגה אור  אגח  י- מגה אור</t>
  </si>
  <si>
    <t>1178367</t>
  </si>
  <si>
    <t>מימון ישיר אגח ד- מימון ישיר קב</t>
  </si>
  <si>
    <t>1175660</t>
  </si>
  <si>
    <t>513893123</t>
  </si>
  <si>
    <t>אשראי חוץ בנקאי</t>
  </si>
  <si>
    <t>מימון ישיר אגח ה- מימון ישיר קב</t>
  </si>
  <si>
    <t>1182831</t>
  </si>
  <si>
    <t>24/01/23</t>
  </si>
  <si>
    <t>מימון ישיר אגחג</t>
  </si>
  <si>
    <t>1171214</t>
  </si>
  <si>
    <t>26/04/21</t>
  </si>
  <si>
    <t>סלקום אג"ח 8- סלקום</t>
  </si>
  <si>
    <t>1132828</t>
  </si>
  <si>
    <t>511930125</t>
  </si>
  <si>
    <t>אדגר אגח יא</t>
  </si>
  <si>
    <t>1820281</t>
  </si>
  <si>
    <t>520035171</t>
  </si>
  <si>
    <t>נדלן מניב בחו"ל</t>
  </si>
  <si>
    <t>A2.il</t>
  </si>
  <si>
    <t>18/12/22</t>
  </si>
  <si>
    <t>אפי נכסים אגח יא- אפי נכסים</t>
  </si>
  <si>
    <t>1171628</t>
  </si>
  <si>
    <t>510560188</t>
  </si>
  <si>
    <t>11/12/22</t>
  </si>
  <si>
    <t>אפי נכסים אגח יג- אפי נכסים</t>
  </si>
  <si>
    <t>1178292</t>
  </si>
  <si>
    <t>18/11/21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</si>
  <si>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</si>
  <si>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</si>
  <si>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</si>
  <si>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</si>
  <si>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</si>
  <si>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4220372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</si>
  <si>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</si>
  <si>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</si>
  <si>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</si>
  <si>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</si>
  <si>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</si>
  <si>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</si>
  <si>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</si>
  <si>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28/12/22</t>
  </si>
  <si>
    <t>ג'י סיטי אגח טז- ג'י סיטי</t>
  </si>
  <si>
    <t>1260785</t>
  </si>
  <si>
    <t>01/12/22</t>
  </si>
  <si>
    <t>ג'י סיטי אגח יד- ג'י סיטי</t>
  </si>
  <si>
    <t>1260736</t>
  </si>
  <si>
    <t>16/06/22</t>
  </si>
  <si>
    <t>מגוריט    אגח ד- מגוריט</t>
  </si>
  <si>
    <t>1185834</t>
  </si>
  <si>
    <t>515434074</t>
  </si>
  <si>
    <t>19/04/23</t>
  </si>
  <si>
    <t>מגוריט אג 1- מגוריט</t>
  </si>
  <si>
    <t>1158955</t>
  </si>
  <si>
    <t>מגוריט אגח ב- מגוריט</t>
  </si>
  <si>
    <t>1168350</t>
  </si>
  <si>
    <t>01/03/23</t>
  </si>
  <si>
    <t>מגוריט אגח ג- מגוריט</t>
  </si>
  <si>
    <t>1175975</t>
  </si>
  <si>
    <t>04/12/22</t>
  </si>
  <si>
    <t>מגוריט אגח ה- מגוריט</t>
  </si>
  <si>
    <t>12/12/23</t>
  </si>
  <si>
    <t>מנרב    אגח  ד- מנרב</t>
  </si>
  <si>
    <t>1550169</t>
  </si>
  <si>
    <t>520034505</t>
  </si>
  <si>
    <t>בנייה</t>
  </si>
  <si>
    <t>23/11/22</t>
  </si>
  <si>
    <t>רני צים   אגח ב- רני צים</t>
  </si>
  <si>
    <t>1171834</t>
  </si>
  <si>
    <t>514353671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</si>
  <si>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</si>
  <si>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</si>
  <si>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</si>
  <si>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</si>
  <si>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</si>
  <si>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</si>
  <si>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</si>
  <si>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18/09/23</t>
  </si>
  <si>
    <t>חג'ג' אג"ח יב- חג'ג' נדלן</t>
  </si>
  <si>
    <t>8230377</t>
  </si>
  <si>
    <t>520033309</t>
  </si>
  <si>
    <t>28/06/22</t>
  </si>
  <si>
    <t>חנן מור אג 9- חנן מור</t>
  </si>
  <si>
    <t>1160506</t>
  </si>
  <si>
    <t>513605519</t>
  </si>
  <si>
    <t>14/05/23</t>
  </si>
  <si>
    <t>חנן מור אגח טו- חנן מור</t>
  </si>
  <si>
    <t>1189851</t>
  </si>
  <si>
    <t>29/06/23</t>
  </si>
  <si>
    <t>ישפרו אגח א- ישפרו</t>
  </si>
  <si>
    <t>1202290</t>
  </si>
  <si>
    <t>516291754</t>
  </si>
  <si>
    <t>לוזון קבוצה אג 8- לוזון קבוצה</t>
  </si>
  <si>
    <t>520039660</t>
  </si>
  <si>
    <t>מ.ו השקע  אגח א- מ.ו. השקעות</t>
  </si>
  <si>
    <t>1198217</t>
  </si>
  <si>
    <t>510920879</t>
  </si>
  <si>
    <t>מניבים ריט אג"ח ב- מניבים ריט</t>
  </si>
  <si>
    <t>1155928</t>
  </si>
  <si>
    <t>515327120</t>
  </si>
  <si>
    <t>10/07/23</t>
  </si>
  <si>
    <t>מניבים ריט אגח ג- מניבים ריט</t>
  </si>
  <si>
    <t>1177658</t>
  </si>
  <si>
    <t>05/09/23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</si>
  <si>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</si>
  <si>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</si>
  <si>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</si>
  <si>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</si>
  <si>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</si>
  <si>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</si>
  <si>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</si>
  <si>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</si>
  <si>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</si>
  <si>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10/05/23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</si>
  <si>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</si>
  <si>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</si>
  <si>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</si>
  <si>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</si>
  <si>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</si>
  <si>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</si>
  <si>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</si>
  <si>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</si>
  <si>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</si>
  <si>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</si>
  <si>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ריט אזורים אגח א- ריט אזורים ליוי</t>
  </si>
  <si>
    <t>1175769</t>
  </si>
  <si>
    <t>516117181</t>
  </si>
  <si>
    <t>רנט איט   אגח א- רנט איט</t>
  </si>
  <si>
    <t>1199546</t>
  </si>
  <si>
    <t>516581741</t>
  </si>
  <si>
    <t>10/09/23</t>
  </si>
  <si>
    <t>דיסקונט מנפיקים אג"ח יג</t>
  </si>
  <si>
    <t>7480155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</si>
  <si>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</si>
  <si>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</si>
  <si>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</si>
  <si>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</si>
  <si>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</si>
  <si>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</si>
  <si>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</si>
  <si>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לאומי אג"ח 180- לאומי</t>
  </si>
  <si>
    <t>6040422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</si>
  <si>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</si>
  <si>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</si>
  <si>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</si>
  <si>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</si>
  <si>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</si>
  <si>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</si>
  <si>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</si>
  <si>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</si>
  <si>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</si>
  <si>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02/05/22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</si>
  <si>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</si>
  <si>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</si>
  <si>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</si>
  <si>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</si>
  <si>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</si>
  <si>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</si>
  <si>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13/02/22</t>
  </si>
  <si>
    <t>חשמל אג"ח 30- חשמל</t>
  </si>
  <si>
    <t>6000277</t>
  </si>
  <si>
    <t>13/12/23</t>
  </si>
  <si>
    <t>שטראוס    אגח ה- שטראוס גרופ</t>
  </si>
  <si>
    <t>7460389</t>
  </si>
  <si>
    <t>520003781</t>
  </si>
  <si>
    <t>מזון</t>
  </si>
  <si>
    <t>19/10/23</t>
  </si>
  <si>
    <t>אלביט מע' אגח ב- אלביט מערכות</t>
  </si>
  <si>
    <t>1178235</t>
  </si>
  <si>
    <t>520043027</t>
  </si>
  <si>
    <t>19/05/22</t>
  </si>
  <si>
    <t>אמות      אגח ה(ריבית לקבל)- אמות</t>
  </si>
  <si>
    <t>1138114</t>
  </si>
  <si>
    <t>520026683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</si>
  <si>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</si>
  <si>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</si>
  <si>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</si>
  <si>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</si>
  <si>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</si>
  <si>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</si>
  <si>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</si>
  <si>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</si>
  <si>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10/12/23</t>
  </si>
  <si>
    <t>שלמה החז אגח יז- שלמה החזקות</t>
  </si>
  <si>
    <t>1410299</t>
  </si>
  <si>
    <t>אלקטרה צריכה אגח א- אלקטרה צריכה</t>
  </si>
  <si>
    <t>5010335</t>
  </si>
  <si>
    <t>520039967</t>
  </si>
  <si>
    <t>רשתות שיווק</t>
  </si>
  <si>
    <t>20/12/22</t>
  </si>
  <si>
    <t>יוניברסל  אגח ד- יוניברסל מוטורס (UMI)</t>
  </si>
  <si>
    <t>1172253</t>
  </si>
  <si>
    <t>27/06/22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</si>
  <si>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</si>
  <si>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</si>
  <si>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</si>
  <si>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</si>
  <si>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</si>
  <si>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</si>
  <si>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</si>
  <si>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</si>
  <si>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</si>
  <si>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</si>
  <si>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</si>
  <si>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30/08/22</t>
  </si>
  <si>
    <t>קרסו  אגח ד- קרסו מוטורס</t>
  </si>
  <si>
    <t>1173566</t>
  </si>
  <si>
    <t>514065283</t>
  </si>
  <si>
    <t>קרסו אגח א- קרסו מוטורס</t>
  </si>
  <si>
    <t>1136464</t>
  </si>
  <si>
    <t>12/09/23</t>
  </si>
  <si>
    <t>קרסו אגח ב- קרסו מוטורס</t>
  </si>
  <si>
    <t>1139591</t>
  </si>
  <si>
    <t>אבגול     אגח ג- אבגול</t>
  </si>
  <si>
    <t>1133289</t>
  </si>
  <si>
    <t>510119068</t>
  </si>
  <si>
    <t>עץ, נייר ודפוס</t>
  </si>
  <si>
    <t>17/12/23</t>
  </si>
  <si>
    <t>אלון רבוע אגח ח- אלון רבוע כחול</t>
  </si>
  <si>
    <t>1197276</t>
  </si>
  <si>
    <t>אמ.ג'יג'י אגח ב- אמ.ג'י.ג'י</t>
  </si>
  <si>
    <t>1160811</t>
  </si>
  <si>
    <t>1981143</t>
  </si>
  <si>
    <t>בזן אג"ח 5- בתי זיקוק</t>
  </si>
  <si>
    <t>2590388</t>
  </si>
  <si>
    <t>520036658</t>
  </si>
  <si>
    <t>דה זראסאי אג5- דה זראסאי גרופ</t>
  </si>
  <si>
    <t>1169556</t>
  </si>
  <si>
    <t>1744984</t>
  </si>
  <si>
    <t>דמרי      אגח ז- דמרי</t>
  </si>
  <si>
    <t>1141191</t>
  </si>
  <si>
    <t>511399388</t>
  </si>
  <si>
    <t>טמפו משקאות אג2</t>
  </si>
  <si>
    <t>1133511</t>
  </si>
  <si>
    <t>513682625</t>
  </si>
  <si>
    <t>ממן אגח ב- ממן</t>
  </si>
  <si>
    <t>2380046</t>
  </si>
  <si>
    <t>520036435</t>
  </si>
  <si>
    <t>סלקום אגח יב- סלקום</t>
  </si>
  <si>
    <t>1143080</t>
  </si>
  <si>
    <t>14/07/22</t>
  </si>
  <si>
    <t>ספנסר אגח ג- ספנסר אקוויטי</t>
  </si>
  <si>
    <t>1147495</t>
  </si>
  <si>
    <t>1838863</t>
  </si>
  <si>
    <t>29/08/23</t>
  </si>
  <si>
    <t>פז נפט אג4</t>
  </si>
  <si>
    <t>1132505</t>
  </si>
  <si>
    <t>510216054</t>
  </si>
  <si>
    <t>פרטנר     אגח ו- פרטנר</t>
  </si>
  <si>
    <t>1141415</t>
  </si>
  <si>
    <t>520044314</t>
  </si>
  <si>
    <t>אנלייט אנר אג ג- אנלייט אנרגיה</t>
  </si>
  <si>
    <t>7200249</t>
  </si>
  <si>
    <t>520041146</t>
  </si>
  <si>
    <t>אפי נכסים אגח יב- אפי נכסים</t>
  </si>
  <si>
    <t>1173764</t>
  </si>
  <si>
    <t>דה לסר אגח ח- דה לסר</t>
  </si>
  <si>
    <t>1193192</t>
  </si>
  <si>
    <t>1427976</t>
  </si>
  <si>
    <t>31/01/23</t>
  </si>
  <si>
    <t>מור השקעות אג א- מור השקעות</t>
  </si>
  <si>
    <t>1167303</t>
  </si>
  <si>
    <t>513834606</t>
  </si>
  <si>
    <t>שרותים פיננסים</t>
  </si>
  <si>
    <t>פנינסולה אגח ג- פנינסולה</t>
  </si>
  <si>
    <t>3330222</t>
  </si>
  <si>
    <t>520033713</t>
  </si>
  <si>
    <t>פתאל אירו אגח ד- פתאל אירופה</t>
  </si>
  <si>
    <t>1168038</t>
  </si>
  <si>
    <t>515328250</t>
  </si>
  <si>
    <t>פתאל החזקות אג2- פתאל החזקות</t>
  </si>
  <si>
    <t>1150812</t>
  </si>
  <si>
    <t>512607888</t>
  </si>
  <si>
    <t>מלונאות ותיירות</t>
  </si>
  <si>
    <t>16/02/23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</si>
  <si>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</si>
  <si>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</si>
  <si>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</si>
  <si>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</si>
  <si>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</si>
  <si>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</si>
  <si>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</si>
  <si>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06/04/22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</si>
  <si>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</si>
  <si>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</si>
  <si>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</si>
  <si>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</si>
  <si>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</si>
  <si>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10/08/22</t>
  </si>
  <si>
    <t>בית זיקוק אגח 2- בית זיקוק אשדוד</t>
  </si>
  <si>
    <t>1199488</t>
  </si>
  <si>
    <t>513775163</t>
  </si>
  <si>
    <t>ג'י סיטי  אג יז- ג'י סיטי</t>
  </si>
  <si>
    <t>1198142</t>
  </si>
  <si>
    <t>24/07/23</t>
  </si>
  <si>
    <t>דה זראסאי אגח ג- דה זראסאי גרופ</t>
  </si>
  <si>
    <t>1137975</t>
  </si>
  <si>
    <t>11/08/22</t>
  </si>
  <si>
    <t>דלק קב   אגח לח- דלק קבוצה</t>
  </si>
  <si>
    <t>1199504</t>
  </si>
  <si>
    <t>520044322</t>
  </si>
  <si>
    <t>07/09/23</t>
  </si>
  <si>
    <t>דלק קב אגח לז- דלק קבוצה</t>
  </si>
  <si>
    <t>1192889</t>
  </si>
  <si>
    <t>08/02/23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</si>
  <si>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</si>
  <si>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</si>
  <si>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</si>
  <si>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</si>
  <si>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</si>
  <si>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</si>
  <si>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</si>
  <si>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צרפתי    אגח יא</t>
  </si>
  <si>
    <t>4250254</t>
  </si>
  <si>
    <t>520039090</t>
  </si>
  <si>
    <t>02/02/22</t>
  </si>
  <si>
    <t>אמ.די.ג'י אגח ה- .אמ.די.ג'י</t>
  </si>
  <si>
    <t>1190529</t>
  </si>
  <si>
    <t>1840550</t>
  </si>
  <si>
    <t>Baa1.il</t>
  </si>
  <si>
    <t>צמח המרמן אגח ז- צמח המרמן</t>
  </si>
  <si>
    <t>1186402</t>
  </si>
  <si>
    <t>512531203</t>
  </si>
  <si>
    <t>אורון  אגח ב- אורון קבוצה</t>
  </si>
  <si>
    <t>1160571</t>
  </si>
  <si>
    <t>513432765</t>
  </si>
  <si>
    <t>ilBBB</t>
  </si>
  <si>
    <t>19/07/22</t>
  </si>
  <si>
    <t>דיסק השק  אגח י- דיסקונט השקעות</t>
  </si>
  <si>
    <t>6390348</t>
  </si>
  <si>
    <t>520023896</t>
  </si>
  <si>
    <t>ilBBB-</t>
  </si>
  <si>
    <t>27/10/22</t>
  </si>
  <si>
    <t>הרץ פרופר אגח ב- הרץ פרופרטיס</t>
  </si>
  <si>
    <t>1184753</t>
  </si>
  <si>
    <t>1957081</t>
  </si>
  <si>
    <t>Caa1.il</t>
  </si>
  <si>
    <t>20/10/22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</si>
  <si>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</si>
  <si>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</si>
  <si>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</si>
  <si>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</si>
  <si>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</si>
  <si>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</si>
  <si>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</si>
  <si>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</si>
  <si>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</si>
  <si>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25/06/23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</si>
  <si>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</si>
  <si>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</si>
  <si>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</si>
  <si>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</si>
  <si>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</si>
  <si>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</si>
  <si>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</si>
  <si>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</si>
  <si>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</si>
  <si>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13/11/23</t>
  </si>
  <si>
    <t>אם.אר.פי  אגח ד- אם.אר.פי השקעות</t>
  </si>
  <si>
    <t>1190172</t>
  </si>
  <si>
    <t>520044421</t>
  </si>
  <si>
    <t>25/07/23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</si>
  <si>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</si>
  <si>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</si>
  <si>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</si>
  <si>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</si>
  <si>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</si>
  <si>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אפי קפיטל אגח ג- אפי קפיטל נדלן</t>
  </si>
  <si>
    <t>1199744</t>
  </si>
  <si>
    <t>26/09/23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</si>
  <si>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</si>
  <si>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</si>
  <si>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</si>
  <si>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</si>
  <si>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</si>
  <si>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</si>
  <si>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</si>
  <si>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</si>
  <si>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</si>
  <si>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</si>
  <si>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</si>
  <si>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</si>
  <si>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1158369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</si>
  <si>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</si>
  <si>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</si>
  <si>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</si>
  <si>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</si>
  <si>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</si>
  <si>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</si>
  <si>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15/10/23</t>
  </si>
  <si>
    <t>דלק קב   אגח לה- דלק קבוצה</t>
  </si>
  <si>
    <t>1177849</t>
  </si>
  <si>
    <t>דלק קב אגח לו- דלק קבוצה</t>
  </si>
  <si>
    <t>1181122</t>
  </si>
  <si>
    <t>חנן מור אגח יג- חנן מור</t>
  </si>
  <si>
    <t>1181502</t>
  </si>
  <si>
    <t>07/02/23</t>
  </si>
  <si>
    <t>ישראל קנדה אגח ז- ישראל קנדה</t>
  </si>
  <si>
    <t>4340212</t>
  </si>
  <si>
    <t>520039298</t>
  </si>
  <si>
    <t>10/11/22</t>
  </si>
  <si>
    <t>לוי אגח ח- לוי</t>
  </si>
  <si>
    <t>7190242</t>
  </si>
  <si>
    <t>520041096</t>
  </si>
  <si>
    <t>13/11/22</t>
  </si>
  <si>
    <t>לפידות קפט אגח א- לפידות קפיטל</t>
  </si>
  <si>
    <t>6420095</t>
  </si>
  <si>
    <t>520022971</t>
  </si>
  <si>
    <t>נופר אנרג  אג ב- נופר אנרג'י</t>
  </si>
  <si>
    <t>1198035</t>
  </si>
  <si>
    <t>נתנאל גרופ אג"ח יג- נתנאל גרופ</t>
  </si>
  <si>
    <t>1188663</t>
  </si>
  <si>
    <t>520039074</t>
  </si>
  <si>
    <t>16/08/22</t>
  </si>
  <si>
    <t>סופרין אג"ח א- סופרין</t>
  </si>
  <si>
    <t>1197748</t>
  </si>
  <si>
    <t>515361442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</si>
  <si>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</si>
  <si>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</si>
  <si>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</si>
  <si>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</si>
  <si>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</si>
  <si>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</si>
  <si>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</si>
  <si>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</si>
  <si>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</si>
  <si>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</si>
  <si>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</si>
  <si>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</si>
  <si>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</si>
  <si>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</si>
  <si>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</si>
  <si>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20/07/22</t>
  </si>
  <si>
    <t>אלה פקדון אגח ד- אלה פקדונות</t>
  </si>
  <si>
    <t>1162304</t>
  </si>
  <si>
    <t>אלביט מע' אגח ד- אלביט מערכות</t>
  </si>
  <si>
    <t>1178268</t>
  </si>
  <si>
    <t>08/07/21</t>
  </si>
  <si>
    <t>ישראמקו אג1- ישראמקו יהש</t>
  </si>
  <si>
    <t>2320174</t>
  </si>
  <si>
    <t>550010003</t>
  </si>
  <si>
    <t>02/11/23</t>
  </si>
  <si>
    <t>סאפיינס   אגח ב- סאפיינס</t>
  </si>
  <si>
    <t>1141936</t>
  </si>
  <si>
    <t>53368</t>
  </si>
  <si>
    <t>24/10/23</t>
  </si>
  <si>
    <t>שמוס  אג"ח א- שמוס</t>
  </si>
  <si>
    <t>1155951</t>
  </si>
  <si>
    <t>11111116</t>
  </si>
  <si>
    <t>21/02/22</t>
  </si>
  <si>
    <t>בזן       אגח ט- בתי זיקוק</t>
  </si>
  <si>
    <t>2590461</t>
  </si>
  <si>
    <t>חברה לישראל אג"ח 11</t>
  </si>
  <si>
    <t>5760244</t>
  </si>
  <si>
    <t>520028010</t>
  </si>
  <si>
    <t>סיאון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</si>
  <si>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</si>
  <si>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</si>
  <si>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</si>
  <si>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</si>
  <si>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</si>
  <si>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</si>
  <si>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סקייליין  אגח ב- סקייליין</t>
  </si>
  <si>
    <t>1328683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</si>
  <si>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</si>
  <si>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</si>
  <si>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</si>
  <si>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</si>
  <si>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</si>
  <si>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</si>
  <si>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</si>
  <si>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520007030</t>
  </si>
  <si>
    <t>Banks</t>
  </si>
  <si>
    <t>A</t>
  </si>
  <si>
    <t>LUMIIT 5.125 27/07/27- לאומי</t>
  </si>
  <si>
    <t>IL0060406878</t>
  </si>
  <si>
    <t>S&amp;P</t>
  </si>
  <si>
    <t>21/07/22</t>
  </si>
  <si>
    <t>LVIATH  6.125 30/06/25- LEVIATHAN BOND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</si>
  <si>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</si>
  <si>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</si>
  <si>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</si>
  <si>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</si>
  <si>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</si>
  <si>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</si>
  <si>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</si>
  <si>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</si>
  <si>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</si>
  <si>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</si>
  <si>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</si>
  <si>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</si>
  <si>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</si>
  <si>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</si>
  <si>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</si>
  <si>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</si>
  <si>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</si>
  <si>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</si>
  <si>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</si>
  <si>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</si>
  <si>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</si>
  <si>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15/05/28 META 4.6- META</t>
  </si>
  <si>
    <t>US30303M8L96</t>
  </si>
  <si>
    <t>5097</t>
  </si>
  <si>
    <t>Media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</si>
  <si>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</si>
  <si>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</si>
  <si>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</si>
  <si>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</si>
  <si>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</si>
  <si>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</si>
  <si>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</si>
  <si>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</si>
  <si>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</si>
  <si>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</si>
  <si>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</si>
  <si>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</si>
  <si>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</si>
  <si>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</si>
  <si>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</si>
  <si>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</si>
  <si>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DIS 3.35 24/03/25- WALT DISNY COMPANY</t>
  </si>
  <si>
    <t>US254687FN19</t>
  </si>
  <si>
    <t>5215</t>
  </si>
  <si>
    <t>19/09/23</t>
  </si>
  <si>
    <t>INTC 4.875 10/02/26- INTEL</t>
  </si>
  <si>
    <t>US458140CD04</t>
  </si>
  <si>
    <t>5087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</si>
  <si>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</si>
  <si>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</si>
  <si>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</si>
  <si>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</si>
  <si>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</si>
  <si>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</si>
  <si>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</si>
  <si>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</si>
  <si>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</si>
  <si>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</si>
  <si>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</si>
  <si>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</si>
  <si>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</si>
  <si>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</si>
  <si>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</si>
  <si>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</si>
  <si>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</si>
  <si>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</si>
  <si>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</si>
  <si>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</si>
  <si>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</si>
  <si>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</si>
  <si>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</si>
  <si>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</si>
  <si>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</si>
  <si>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</si>
  <si>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</si>
  <si>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</si>
  <si>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</si>
  <si>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</si>
  <si>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</si>
  <si>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</si>
  <si>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</si>
  <si>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</si>
  <si>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USF29416AB40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</si>
  <si>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</si>
  <si>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</si>
  <si>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</si>
  <si>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</si>
  <si>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</si>
  <si>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</si>
  <si>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</si>
  <si>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</si>
  <si>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</si>
  <si>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</si>
  <si>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</si>
  <si>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YARNO 7.378 14/11/32- YARA INTERNATIONAL ASA</t>
  </si>
  <si>
    <t>US984851AH89</t>
  </si>
  <si>
    <t>5378</t>
  </si>
  <si>
    <t>Materials</t>
  </si>
  <si>
    <t>ALATPF 5.25% PREP 21/07/23</t>
  </si>
  <si>
    <t>XS1634523754</t>
  </si>
  <si>
    <t>FWB</t>
  </si>
  <si>
    <t>4845</t>
  </si>
  <si>
    <t>BBB-</t>
  </si>
  <si>
    <t>14/06/17</t>
  </si>
  <si>
    <t>AVGO 2.45 15/02/31</t>
  </si>
  <si>
    <t>US11135FBH38</t>
  </si>
  <si>
    <t>5256</t>
  </si>
  <si>
    <t>Semiconductors &amp; Semicon Equip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</si>
  <si>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</si>
  <si>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</si>
  <si>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</si>
  <si>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</si>
  <si>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</si>
  <si>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</si>
  <si>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</si>
  <si>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</si>
  <si>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</si>
  <si>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</si>
  <si>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</si>
  <si>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</si>
  <si>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</si>
  <si>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</si>
  <si>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</si>
  <si>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</si>
  <si>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</si>
  <si>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</si>
  <si>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</si>
  <si>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</si>
  <si>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</si>
  <si>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</si>
  <si>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</si>
  <si>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</si>
  <si>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</si>
  <si>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</si>
  <si>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</si>
  <si>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</si>
  <si>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</si>
  <si>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14/07/23</t>
  </si>
  <si>
    <t>VTRS 2.3 22/06/27- VIATRIS</t>
  </si>
  <si>
    <t>US92556VAC00</t>
  </si>
  <si>
    <t>5247</t>
  </si>
  <si>
    <t>06/10/22</t>
  </si>
  <si>
    <t>ENOIGA 8.5 30/09/33- אנרג'יאן</t>
  </si>
  <si>
    <t>IL0011971442</t>
  </si>
  <si>
    <t>10758801</t>
  </si>
  <si>
    <t>27/06/23</t>
  </si>
  <si>
    <t>PRGO 4.375 15/03/26- PERRIGO FINANCE</t>
  </si>
  <si>
    <t>US71429MAB19</t>
  </si>
  <si>
    <t>5221</t>
  </si>
  <si>
    <t>22/11/22</t>
  </si>
  <si>
    <t>ATRSAV 2.625 05/09/27- G City Europe (ATRIUM)</t>
  </si>
  <si>
    <t>XS2294495838</t>
  </si>
  <si>
    <t>4595</t>
  </si>
  <si>
    <t>B1</t>
  </si>
  <si>
    <t>03/02/22</t>
  </si>
  <si>
    <t>ATRSAV 4.25 11/09/25- G City Europe (ATRIUM)</t>
  </si>
  <si>
    <t>XS1829325239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</si>
  <si>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</si>
  <si>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</si>
  <si>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</si>
  <si>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</si>
  <si>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</si>
  <si>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</si>
  <si>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</si>
  <si>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</si>
  <si>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</si>
  <si>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</si>
  <si>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</si>
  <si>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</si>
  <si>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</si>
  <si>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</si>
  <si>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</si>
  <si>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</si>
  <si>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</si>
  <si>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</si>
  <si>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</si>
  <si>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</si>
  <si>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</si>
  <si>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</si>
  <si>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</si>
  <si>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</si>
  <si>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</si>
  <si>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</si>
  <si>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</si>
  <si>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</si>
  <si>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</si>
  <si>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</si>
  <si>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</si>
  <si>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</si>
  <si>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</si>
  <si>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</si>
  <si>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</si>
  <si>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</si>
  <si>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</si>
  <si>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</si>
  <si>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</si>
  <si>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</si>
  <si>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</si>
  <si>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</si>
  <si>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טאואר- טאואר</t>
  </si>
  <si>
    <t>1082379</t>
  </si>
  <si>
    <t>520041997</t>
  </si>
  <si>
    <t>נובה- נובה</t>
  </si>
  <si>
    <t>1084557</t>
  </si>
  <si>
    <t>511812463</t>
  </si>
  <si>
    <t>קמטק- קמטק</t>
  </si>
  <si>
    <t>1095264</t>
  </si>
  <si>
    <t>511235434</t>
  </si>
  <si>
    <t>שטראוס- שטראוס גרופ</t>
  </si>
  <si>
    <t>746016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</si>
  <si>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</si>
  <si>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</si>
  <si>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</si>
  <si>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</si>
  <si>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</si>
  <si>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</si>
  <si>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</si>
  <si>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</si>
  <si>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</si>
  <si>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</si>
  <si>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</si>
  <si>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</si>
  <si>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</si>
  <si>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</si>
  <si>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</si>
  <si>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</si>
  <si>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</si>
  <si>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</si>
  <si>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</si>
  <si>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</si>
  <si>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ארד- ארד</t>
  </si>
  <si>
    <t>1091651</t>
  </si>
  <si>
    <t>510007800</t>
  </si>
  <si>
    <t>אלקטרוניקה ואופטיקה</t>
  </si>
  <si>
    <t>פז בית זיקוק אשדוד (בז"א)- בית זיקוק אשדוד</t>
  </si>
  <si>
    <t>1198910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</si>
  <si>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</si>
  <si>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</si>
  <si>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</si>
  <si>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</si>
  <si>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</si>
  <si>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</si>
  <si>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דוראל אנרגיה- דוראל אנרגיה</t>
  </si>
  <si>
    <t>1166768</t>
  </si>
  <si>
    <t>כלל ביטוח- כלל עסקי ביטוח</t>
  </si>
  <si>
    <t>224014</t>
  </si>
  <si>
    <t>מגדל ביטוח- מגדל ביטוח</t>
  </si>
  <si>
    <t>1081165</t>
  </si>
  <si>
    <t>520029984</t>
  </si>
  <si>
    <t>אזורים- אזורים</t>
  </si>
  <si>
    <t>715011</t>
  </si>
  <si>
    <t>520025990</t>
  </si>
  <si>
    <t>דמרי- דמרי</t>
  </si>
  <si>
    <t>1090315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</si>
  <si>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</si>
  <si>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</si>
  <si>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</si>
  <si>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</si>
  <si>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</si>
  <si>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</si>
  <si>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</si>
  <si>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</si>
  <si>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</si>
  <si>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</si>
  <si>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</si>
  <si>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</si>
  <si>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קנון- קנון הולדינגס</t>
  </si>
  <si>
    <t>1134139</t>
  </si>
  <si>
    <t>201406588</t>
  </si>
  <si>
    <t>ישראמקו יהש- ישראמקו יהש</t>
  </si>
  <si>
    <t>232017</t>
  </si>
  <si>
    <t>פריורטק</t>
  </si>
  <si>
    <t>328013</t>
  </si>
  <si>
    <t>איסתא- איסתא</t>
  </si>
  <si>
    <t>1081074</t>
  </si>
  <si>
    <t>דלק רכב- דלק רכב</t>
  </si>
  <si>
    <t>829010</t>
  </si>
  <si>
    <t>520033291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</si>
  <si>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</si>
  <si>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</si>
  <si>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</si>
  <si>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</si>
  <si>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</si>
  <si>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</si>
  <si>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</si>
  <si>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אלוני חץ- אלוני חץ</t>
  </si>
  <si>
    <t>390013</t>
  </si>
  <si>
    <t>520038506</t>
  </si>
  <si>
    <t>וילאר- וילאר</t>
  </si>
  <si>
    <t>416016</t>
  </si>
  <si>
    <t>520038910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</si>
  <si>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</si>
  <si>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</si>
  <si>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</si>
  <si>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</si>
  <si>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</si>
  <si>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</si>
  <si>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</si>
  <si>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</si>
  <si>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</si>
  <si>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</si>
  <si>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</si>
  <si>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</si>
  <si>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</si>
  <si>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</si>
  <si>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</si>
  <si>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</si>
  <si>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</si>
  <si>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</si>
  <si>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</si>
  <si>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</si>
  <si>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</si>
  <si>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</si>
  <si>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</si>
  <si>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</si>
  <si>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</si>
  <si>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</si>
  <si>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</si>
  <si>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פורמולה- פורמולה מערכות</t>
  </si>
  <si>
    <t>256016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</si>
  <si>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</si>
  <si>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</si>
  <si>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</si>
  <si>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</si>
  <si>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</si>
  <si>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</si>
  <si>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</si>
  <si>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</si>
  <si>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</si>
  <si>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</si>
  <si>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</si>
  <si>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</si>
  <si>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</si>
  <si>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</si>
  <si>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</si>
  <si>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בי קומיוניקיישנס- בי קומיונקיישנס</t>
  </si>
  <si>
    <t>1107663</t>
  </si>
  <si>
    <t>פרטנר- פרטנר</t>
  </si>
  <si>
    <t>1083484</t>
  </si>
  <si>
    <t>סה"כ מניות היתר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</si>
  <si>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</si>
  <si>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</si>
  <si>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</si>
  <si>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</si>
  <si>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</si>
  <si>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</si>
  <si>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</si>
  <si>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</si>
  <si>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</si>
  <si>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</si>
  <si>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</si>
  <si>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</si>
  <si>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</si>
  <si>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</si>
  <si>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</si>
  <si>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</si>
  <si>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</si>
  <si>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</si>
  <si>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</si>
  <si>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</si>
  <si>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</si>
  <si>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</si>
  <si>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</si>
  <si>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</si>
  <si>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</si>
  <si>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</si>
  <si>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</si>
  <si>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</si>
  <si>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</si>
  <si>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תאת טכנולוגיה</t>
  </si>
  <si>
    <t>1082726</t>
  </si>
  <si>
    <t>520035791</t>
  </si>
  <si>
    <t>חשמל</t>
  </si>
  <si>
    <t>תאת טכנולוגיה פרמיה 19/06/24- תאת טכנולוגיות</t>
  </si>
  <si>
    <t>10827261</t>
  </si>
  <si>
    <t>גניגר- גניגר</t>
  </si>
  <si>
    <t>1095892</t>
  </si>
  <si>
    <t>512416991</t>
  </si>
  <si>
    <t>כפרית</t>
  </si>
  <si>
    <t>522011</t>
  </si>
  <si>
    <t>520038787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</si>
  <si>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</si>
  <si>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</si>
  <si>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</si>
  <si>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</si>
  <si>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</si>
  <si>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</si>
  <si>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</si>
  <si>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</si>
  <si>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</si>
  <si>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גן שמואל- גן שמואל</t>
  </si>
  <si>
    <t>532010</t>
  </si>
  <si>
    <t>520039934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</si>
  <si>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</si>
  <si>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</si>
  <si>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</si>
  <si>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</si>
  <si>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</si>
  <si>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</si>
  <si>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</si>
  <si>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</si>
  <si>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</si>
  <si>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תורפז- תורפז</t>
  </si>
  <si>
    <t>1175611</t>
  </si>
  <si>
    <t>514574524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</si>
  <si>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</si>
  <si>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</si>
  <si>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</si>
  <si>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</si>
  <si>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</si>
  <si>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</si>
  <si>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</si>
  <si>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</si>
  <si>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</si>
  <si>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</si>
  <si>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</si>
  <si>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</si>
  <si>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</si>
  <si>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דיפלומט אחזקות- דיפלומט</t>
  </si>
  <si>
    <t>1173491</t>
  </si>
  <si>
    <t>510400740</t>
  </si>
  <si>
    <t>נטו מלינדה 1- נטו מלינדה</t>
  </si>
  <si>
    <t>1105097</t>
  </si>
  <si>
    <t>511725459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</si>
  <si>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</si>
  <si>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</si>
  <si>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</si>
  <si>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</si>
  <si>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</si>
  <si>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</si>
  <si>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</si>
  <si>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</si>
  <si>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</si>
  <si>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</si>
  <si>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</si>
  <si>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</si>
  <si>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</si>
  <si>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</si>
  <si>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</si>
  <si>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</si>
  <si>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</si>
  <si>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</si>
  <si>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</si>
  <si>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</si>
  <si>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</si>
  <si>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פינרג'י- פינרג'י</t>
  </si>
  <si>
    <t>1172360</t>
  </si>
  <si>
    <t>514354786</t>
  </si>
  <si>
    <t>איירטאצ- איירטאצ'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</si>
  <si>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</si>
  <si>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</si>
  <si>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</si>
  <si>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</si>
  <si>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</si>
  <si>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</si>
  <si>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</si>
  <si>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514068980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</si>
  <si>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</si>
  <si>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</si>
  <si>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</si>
  <si>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</si>
  <si>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</si>
  <si>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</si>
  <si>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</si>
  <si>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</si>
  <si>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</si>
  <si>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</si>
  <si>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</si>
  <si>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גלאסבוקס- גלאסבוקס</t>
  </si>
  <si>
    <t>1176288</t>
  </si>
  <si>
    <t>514525260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</si>
  <si>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</si>
  <si>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</si>
  <si>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</si>
  <si>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</si>
  <si>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</si>
  <si>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</si>
  <si>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</si>
  <si>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</si>
  <si>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</si>
  <si>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INMODE- INMODEMD</t>
  </si>
  <si>
    <t>IL0011595993</t>
  </si>
  <si>
    <t>5297</t>
  </si>
  <si>
    <t>RDCM-RADCOM LTD</t>
  </si>
  <si>
    <t>IL0010826688</t>
  </si>
  <si>
    <t>2104</t>
  </si>
  <si>
    <t>WIX -  WIX.COM- WIX.COM</t>
  </si>
  <si>
    <t>IL0011301780</t>
  </si>
  <si>
    <t>2275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</si>
  <si>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</si>
  <si>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</si>
  <si>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</si>
  <si>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</si>
  <si>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</si>
  <si>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</si>
  <si>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</si>
  <si>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</si>
  <si>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</si>
  <si>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</si>
  <si>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</si>
  <si>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</si>
  <si>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</si>
  <si>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</si>
  <si>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</si>
  <si>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</si>
  <si>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</si>
  <si>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</si>
  <si>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</si>
  <si>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</si>
  <si>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</si>
  <si>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</si>
  <si>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</si>
  <si>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</si>
  <si>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</si>
  <si>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</si>
  <si>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</si>
  <si>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</si>
  <si>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</si>
  <si>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</si>
  <si>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</si>
  <si>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</si>
  <si>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</si>
  <si>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</si>
  <si>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</si>
  <si>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</si>
  <si>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</si>
  <si>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</si>
  <si>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</si>
  <si>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</si>
  <si>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</si>
  <si>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</si>
  <si>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</si>
  <si>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</si>
  <si>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Capital Management LLC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</si>
  <si>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</si>
  <si>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</si>
  <si>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</si>
  <si>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</si>
  <si>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</si>
  <si>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</si>
  <si>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</si>
  <si>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</si>
  <si>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</si>
  <si>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</si>
  <si>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</si>
  <si>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SPXS LN -  S&amp;P 500- SOURCE</t>
  </si>
  <si>
    <t>IE00B3YCGJ38</t>
  </si>
  <si>
    <t>4585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</si>
  <si>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</si>
  <si>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</si>
  <si>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</si>
  <si>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</si>
  <si>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</si>
  <si>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</si>
  <si>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</si>
  <si>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</si>
  <si>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</si>
  <si>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</si>
  <si>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</si>
  <si>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</si>
  <si>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</si>
  <si>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</si>
  <si>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</si>
  <si>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מניבים ריט אפ 4 07/12/25- מניבים ריט</t>
  </si>
  <si>
    <t>1199322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</si>
  <si>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</si>
  <si>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</si>
  <si>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</si>
  <si>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</si>
  <si>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</si>
  <si>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</si>
  <si>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</si>
  <si>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</si>
  <si>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GXH4 - 15/03/24</t>
  </si>
  <si>
    <t>DE000C6LWLU9</t>
  </si>
  <si>
    <t>Other</t>
  </si>
  <si>
    <t>DJIA  MINI-DMH4-15/03/24</t>
  </si>
  <si>
    <t>BBG01FTN85W8</t>
  </si>
  <si>
    <t>E- Mini RUSS 2000 - RTYH4 - 15/03/2024</t>
  </si>
  <si>
    <t>BBG01BY936K8</t>
  </si>
  <si>
    <t>EURO STOXX 50 - VGH4 - 15/03/24</t>
  </si>
  <si>
    <t>DE000C6SLNY5</t>
  </si>
  <si>
    <t>FTSE 100 - Z H4 - 15/03/2024</t>
  </si>
  <si>
    <t>GB00KHK64W72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</si>
  <si>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</si>
  <si>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</si>
  <si>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</si>
  <si>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</si>
  <si>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</si>
  <si>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</si>
  <si>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</si>
  <si>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</si>
  <si>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</si>
  <si>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</si>
  <si>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-HIH4- 27/03/24</t>
  </si>
  <si>
    <t>BBG01FNXSLQ2</t>
  </si>
  <si>
    <t>MINI NASDAQ100-NQH4- 15/03/24</t>
  </si>
  <si>
    <t>BBG01BY93664</t>
  </si>
  <si>
    <t>S&amp;P500 E-MINI -ESH4-15/03/24</t>
  </si>
  <si>
    <t>BBG013ZHH8T9</t>
  </si>
  <si>
    <t>SPI 200 - XPH4 -21/03/2024</t>
  </si>
  <si>
    <t>BBG019MZJRF1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</si>
  <si>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</si>
  <si>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</si>
  <si>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</si>
  <si>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</si>
  <si>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</si>
  <si>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</si>
  <si>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</si>
  <si>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</si>
  <si>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</si>
  <si>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</si>
  <si>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</si>
  <si>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</si>
  <si>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</si>
  <si>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</si>
  <si>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 נעמ1-לא סחיר- אלביט מערכות</t>
  </si>
  <si>
    <t>1199157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</si>
  <si>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</si>
  <si>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</si>
  <si>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</si>
  <si>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</si>
  <si>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</si>
  <si>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</si>
  <si>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</si>
  <si>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</si>
  <si>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</si>
  <si>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</si>
  <si>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</si>
  <si>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</si>
  <si>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</si>
  <si>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</si>
  <si>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</si>
  <si>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</si>
  <si>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</si>
  <si>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אגד אגח 1-רמ- אגד</t>
  </si>
  <si>
    <t>1198787</t>
  </si>
  <si>
    <t>516041118</t>
  </si>
  <si>
    <t>16/08/23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</si>
  <si>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</si>
  <si>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</si>
  <si>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</si>
  <si>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</si>
  <si>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</si>
  <si>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</si>
  <si>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</si>
  <si>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</si>
  <si>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</si>
  <si>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</si>
  <si>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</si>
  <si>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</si>
  <si>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</si>
  <si>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</si>
  <si>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</si>
  <si>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</si>
  <si>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</si>
  <si>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</si>
  <si>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</si>
  <si>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</si>
  <si>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</si>
  <si>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 (הסדר חוב)-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</si>
  <si>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</si>
  <si>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</si>
  <si>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</si>
  <si>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</si>
  <si>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</si>
  <si>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</si>
  <si>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18/08/21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</si>
  <si>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</si>
  <si>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</si>
  <si>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</si>
  <si>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</si>
  <si>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</si>
  <si>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</si>
  <si>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</si>
  <si>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</si>
  <si>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</si>
  <si>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</si>
  <si>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</si>
  <si>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</si>
  <si>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</si>
  <si>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סה"כ מט"ח/מט"ח</t>
  </si>
  <si>
    <t>סה"כ כנגד חסכון עמיתים/מבוטחים</t>
  </si>
  <si>
    <t>לא</t>
  </si>
  <si>
    <t>1305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</si>
  <si>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</si>
  <si>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</si>
  <si>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</si>
  <si>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</si>
  <si>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</si>
  <si>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</si>
  <si>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</si>
  <si>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</si>
  <si>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</si>
  <si>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</si>
  <si>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</si>
  <si>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</si>
  <si>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</si>
  <si>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</si>
  <si>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6.2% 01/05/24- מזרחי טפחות</t>
  </si>
  <si>
    <t>96061</t>
  </si>
  <si>
    <t>פיקדון דולרי 6.3% 16/12/24- מזרחי טפחות</t>
  </si>
  <si>
    <t>96082</t>
  </si>
  <si>
    <t>פיקדון דולרי 6.8% 05/08/24- מזרחי טפחות</t>
  </si>
  <si>
    <t>96074</t>
  </si>
  <si>
    <t>פיקדון דולרי 6.9% 05/07/24- מזרחי טפחות</t>
  </si>
  <si>
    <t>96071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</si>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</sst>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147307.55549919468</v>
      </c>
      <c r="D11" s="76">
        <f>C11/$C$42</f>
        <v>5.3812491662804052E-2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1056257.8791078499</v>
      </c>
      <c r="D13" s="78">
        <f t="shared" ref="D13:D42" si="0">C13/$C$42</f>
        <v>0.38585847223276337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633117.83605696179</v>
      </c>
      <c r="D15" s="78">
        <f t="shared" si="0"/>
        <v>0.2312824224048308</v>
      </c>
    </row>
    <row r="16" spans="1:36">
      <c r="A16" s="10" t="s">
        <v>13</v>
      </c>
      <c r="B16" s="70" t="s">
        <v>19</v>
      </c>
      <c r="C16" s="77">
        <v>349556.92635136243</v>
      </c>
      <c r="D16" s="78">
        <f t="shared" si="0"/>
        <v>0.12769561697777909</v>
      </c>
    </row>
    <row r="17" spans="1:4">
      <c r="A17" s="10" t="s">
        <v>13</v>
      </c>
      <c r="B17" s="70" t="s">
        <v>195</v>
      </c>
      <c r="C17" s="77">
        <v>362962.20330544497</v>
      </c>
      <c r="D17" s="78">
        <f t="shared" si="0"/>
        <v>0.13259265944029616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273.72448000000003</v>
      </c>
      <c r="D19" s="78">
        <f t="shared" si="0"/>
        <v>9.999348810038398E-5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15974.425552370281</v>
      </c>
      <c r="D21" s="78">
        <f t="shared" si="0"/>
        <v>5.8355706123961121E-3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23385.205817999999</v>
      </c>
      <c r="D25" s="78">
        <f t="shared" si="0"/>
        <v>8.5427810464274619E-3</v>
      </c>
    </row>
    <row r="26" spans="1:4">
      <c r="A26" s="10" t="s">
        <v>13</v>
      </c>
      <c r="B26" s="70" t="s">
        <v>18</v>
      </c>
      <c r="C26" s="77">
        <v>35952.229060010002</v>
      </c>
      <c r="D26" s="78">
        <f t="shared" si="0"/>
        <v>1.3133603500477519E-2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11488.5481610141</v>
      </c>
      <c r="D28" s="78">
        <f t="shared" si="0"/>
        <v>4.1968478808656479E-3</v>
      </c>
    </row>
    <row r="29" spans="1:4">
      <c r="A29" s="10" t="s">
        <v>13</v>
      </c>
      <c r="B29" s="70" t="s">
        <v>30</v>
      </c>
      <c r="C29" s="77">
        <v>6.5455000000000005E-7</v>
      </c>
      <c r="D29" s="78">
        <f t="shared" si="0"/>
        <v>2.3911174344401469E-13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38822.206419820701</v>
      </c>
      <c r="D33" s="78">
        <f t="shared" si="0"/>
        <v>1.4182026524156668E-2</v>
      </c>
    </row>
    <row r="34" spans="1:4">
      <c r="A34" s="10" t="s">
        <v>13</v>
      </c>
      <c r="B34" s="69" t="s">
        <v>35</v>
      </c>
      <c r="C34" s="77">
        <v>16105.258260000001</v>
      </c>
      <c r="D34" s="78">
        <f t="shared" si="0"/>
        <v>5.8833647256355025E-3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46219.060168935001</v>
      </c>
      <c r="D37" s="78">
        <f t="shared" si="0"/>
        <v>1.6884149503227964E-2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2737423.0582416188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120</v>
      </c>
      <c r="D48">
        <v>2.4752999999999998</v>
      </c>
    </row>
    <row r="49" spans="3:4">
      <c r="C49" t="s">
        <v>200</v>
      </c>
      <c r="D49">
        <v>0.46439999999999998</v>
      </c>
    </row>
    <row r="50" spans="3:4">
      <c r="C50" t="s">
        <v>106</v>
      </c>
      <c r="D50">
        <v>3.6269999999999998</v>
      </c>
    </row>
    <row r="51" spans="3:4">
      <c r="C51" t="s">
        <v>113</v>
      </c>
      <c r="D51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H31" sqref="H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147307.55549919468</v>
      </c>
      <c r="K11" s="76">
        <f>J11/$J$11</f>
        <v>1</v>
      </c>
      <c r="L11" s="76">
        <f>J11/'סכום נכסי הקרן'!$C$42</f>
        <v>5.3812491662804052E-2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J13+J17+J29</f>
        <v>147307.55549919468</v>
      </c>
      <c r="K12" s="80">
        <f t="shared" ref="K12:K37" si="0">J12/$J$11</f>
        <v>1</v>
      </c>
      <c r="L12" s="80">
        <f>J12/'סכום נכסי הקרן'!$C$42</f>
        <v>5.3812491662804052E-2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107395.74397000069</v>
      </c>
      <c r="K13" s="80">
        <f t="shared" si="0"/>
        <v>0.72905794686537861</v>
      </c>
      <c r="L13" s="80">
        <f>J13/'סכום נכסי הקרן'!$C$42</f>
        <v>3.9232424687394227E-2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94695.15937+11545.6166000007</f>
        <v>106240.77597000069</v>
      </c>
      <c r="K14" s="78">
        <f t="shared" si="0"/>
        <v>0.72121742574556191</v>
      </c>
      <c r="L14" s="78">
        <f>J14/'סכום נכסי הקרן'!$C$42</f>
        <v>3.8810506710002052E-2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1206.54206</v>
      </c>
      <c r="K15" s="78">
        <f t="shared" si="0"/>
        <v>8.1906325572458239E-3</v>
      </c>
      <c r="L15" s="78">
        <f>J15/'סכום נכסי הקרן'!$C$42</f>
        <v>4.4075834619988232E-4</v>
      </c>
    </row>
    <row r="16" spans="2:13">
      <c r="B16" t="s">
        <v>209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-51.574060000000003</v>
      </c>
      <c r="K16" s="78">
        <f t="shared" si="0"/>
        <v>-3.5011143742916809E-4</v>
      </c>
      <c r="L16" s="78">
        <f>J16/'סכום נכסי הקרן'!$C$42</f>
        <v>-1.8840368807709449E-5</v>
      </c>
    </row>
    <row r="17" spans="2:12">
      <c r="B17" s="79" t="s">
        <v>210</v>
      </c>
      <c r="D17" s="16"/>
      <c r="I17" s="80">
        <v>0</v>
      </c>
      <c r="J17" s="81">
        <v>34811.850062295001</v>
      </c>
      <c r="K17" s="80">
        <f t="shared" si="0"/>
        <v>0.23632087264176557</v>
      </c>
      <c r="L17" s="80">
        <f>J17/'סכום נכסי הקרן'!$C$42</f>
        <v>1.2717014988781588E-2</v>
      </c>
    </row>
    <row r="18" spans="2:12">
      <c r="B18" t="s">
        <v>211</v>
      </c>
      <c r="C18" t="s">
        <v>212</v>
      </c>
      <c r="D18" t="s">
        <v>205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3149.3219444279998</v>
      </c>
      <c r="K18" s="78">
        <f t="shared" si="0"/>
        <v>2.137922887767435E-2</v>
      </c>
      <c r="L18" s="78">
        <f>J18/'סכום נכסי הקרן'!$C$42</f>
        <v>1.1504695757370306E-3</v>
      </c>
    </row>
    <row r="19" spans="2:12">
      <c r="B19" t="s">
        <v>213</v>
      </c>
      <c r="C19" t="s">
        <v>214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28646.50100715</v>
      </c>
      <c r="K19" s="78">
        <f t="shared" si="0"/>
        <v>0.19446728927157172</v>
      </c>
      <c r="L19" s="78">
        <f>J19/'סכום נכסי הקרן'!$C$42</f>
        <v>1.0464769382614559E-2</v>
      </c>
    </row>
    <row r="20" spans="2:12">
      <c r="B20" t="s">
        <v>215</v>
      </c>
      <c r="C20" t="s">
        <v>216</v>
      </c>
      <c r="D20" t="s">
        <v>205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1972.094604549</v>
      </c>
      <c r="K20" s="78">
        <f t="shared" si="0"/>
        <v>1.3387599827218511E-2</v>
      </c>
      <c r="L20" s="78">
        <f>J20/'סכום נכסי הקרן'!$C$42</f>
        <v>7.2042010408715311E-4</v>
      </c>
    </row>
    <row r="21" spans="2:12">
      <c r="B21" t="s">
        <v>217</v>
      </c>
      <c r="C21" t="s">
        <v>218</v>
      </c>
      <c r="D21" t="s">
        <v>205</v>
      </c>
      <c r="E21" t="s">
        <v>206</v>
      </c>
      <c r="F21" t="s">
        <v>207</v>
      </c>
      <c r="G21" t="s">
        <v>200</v>
      </c>
      <c r="H21" s="78">
        <v>0</v>
      </c>
      <c r="I21" s="78">
        <v>0</v>
      </c>
      <c r="J21" s="77">
        <v>700.152887556</v>
      </c>
      <c r="K21" s="78">
        <f t="shared" si="0"/>
        <v>4.7530005177489195E-3</v>
      </c>
      <c r="L21" s="78">
        <f>J21/'סכום נכסי הקרן'!$C$42</f>
        <v>2.5577080073466705E-4</v>
      </c>
    </row>
    <row r="22" spans="2:12">
      <c r="B22" t="s">
        <v>219</v>
      </c>
      <c r="C22" t="s">
        <v>220</v>
      </c>
      <c r="D22" t="s">
        <v>205</v>
      </c>
      <c r="E22" t="s">
        <v>206</v>
      </c>
      <c r="F22" t="s">
        <v>207</v>
      </c>
      <c r="G22" t="s">
        <v>113</v>
      </c>
      <c r="H22" s="78">
        <v>0</v>
      </c>
      <c r="I22" s="78">
        <v>0</v>
      </c>
      <c r="J22" s="77">
        <v>343.77961861199998</v>
      </c>
      <c r="K22" s="78">
        <f t="shared" si="0"/>
        <v>2.3337541475520539E-3</v>
      </c>
      <c r="L22" s="78">
        <f>J22/'סכום נכסי הקרן'!$C$42</f>
        <v>1.2558512560817929E-4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5099.9614668989998</v>
      </c>
      <c r="K29" s="80">
        <f t="shared" si="0"/>
        <v>3.4621180492855855E-2</v>
      </c>
      <c r="L29" s="80">
        <f>J29/'סכום נכסי הקרן'!$C$42</f>
        <v>1.8630519866282399E-3</v>
      </c>
    </row>
    <row r="30" spans="2:12">
      <c r="B30" t="s">
        <v>226</v>
      </c>
      <c r="C30" t="s">
        <v>227</v>
      </c>
      <c r="D30" t="s">
        <v>205</v>
      </c>
      <c r="E30" t="s">
        <v>206</v>
      </c>
      <c r="F30" t="s">
        <v>207</v>
      </c>
      <c r="G30" t="s">
        <v>106</v>
      </c>
      <c r="H30" s="78">
        <v>5.8999999999999997E-2</v>
      </c>
      <c r="I30" s="78">
        <v>0</v>
      </c>
      <c r="J30" s="77">
        <v>5099.9614668989998</v>
      </c>
      <c r="K30" s="78">
        <f t="shared" si="0"/>
        <v>3.4621180492855855E-2</v>
      </c>
      <c r="L30" s="78">
        <f>J30/'סכום נכסי הקרן'!$C$42</f>
        <v>1.8630519866282399E-3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222</v>
      </c>
      <c r="C32" t="s">
        <v>222</v>
      </c>
      <c r="D32" s="16"/>
      <c r="E32" t="s">
        <v>222</v>
      </c>
      <c r="G32" t="s">
        <v>222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228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222</v>
      </c>
      <c r="C37" t="s">
        <v>222</v>
      </c>
      <c r="D37" s="16"/>
      <c r="E37" t="s">
        <v>222</v>
      </c>
      <c r="G37" t="s">
        <v>222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231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3.11</v>
      </c>
      <c r="I11" s="7"/>
      <c r="J11" s="7"/>
      <c r="K11" s="76">
        <v>4.2099999999999999E-2</v>
      </c>
      <c r="L11" s="75">
        <v>955595774.49000001</v>
      </c>
      <c r="M11" s="7"/>
      <c r="N11" s="75">
        <v>70.726500000000001</v>
      </c>
      <c r="O11" s="75">
        <v>1056257.8791078499</v>
      </c>
      <c r="P11" s="7"/>
      <c r="Q11" s="76">
        <v>1</v>
      </c>
      <c r="R11" s="76">
        <v>0.38750000000000001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2.44</v>
      </c>
      <c r="K12" s="80">
        <v>2.86E-2</v>
      </c>
      <c r="L12" s="81">
        <v>917310774.49000001</v>
      </c>
      <c r="N12" s="81">
        <v>0</v>
      </c>
      <c r="O12" s="81">
        <v>934075.87140219705</v>
      </c>
      <c r="Q12" s="80">
        <v>0.88429999999999997</v>
      </c>
      <c r="R12" s="80">
        <v>0.3427</v>
      </c>
    </row>
    <row r="13" spans="2:53">
      <c r="B13" s="79" t="s">
        <v>232</v>
      </c>
      <c r="C13" s="16"/>
      <c r="D13" s="16"/>
      <c r="H13" s="81">
        <v>2.98</v>
      </c>
      <c r="K13" s="80">
        <v>7.4000000000000003E-3</v>
      </c>
      <c r="L13" s="81">
        <v>293369820.49000001</v>
      </c>
      <c r="N13" s="81">
        <v>0</v>
      </c>
      <c r="O13" s="81">
        <v>336222.84517989698</v>
      </c>
      <c r="Q13" s="80">
        <v>0.31830000000000003</v>
      </c>
      <c r="R13" s="80">
        <v>0.12330000000000001</v>
      </c>
    </row>
    <row r="14" spans="2:53">
      <c r="B14" s="79" t="s">
        <v>233</v>
      </c>
      <c r="C14" s="16"/>
      <c r="D14" s="16"/>
      <c r="H14" s="81">
        <v>2.98</v>
      </c>
      <c r="K14" s="80">
        <v>7.4000000000000003E-3</v>
      </c>
      <c r="L14" s="81">
        <v>293369820.49000001</v>
      </c>
      <c r="N14" s="81">
        <v>0</v>
      </c>
      <c r="O14" s="81">
        <v>336222.84517989698</v>
      </c>
      <c r="Q14" s="80">
        <v>0.31830000000000003</v>
      </c>
      <c r="R14" s="80">
        <v>0.12330000000000001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55594866.490000002</v>
      </c>
      <c r="M15" s="77">
        <v>142.53</v>
      </c>
      <c r="N15" s="77">
        <v>0</v>
      </c>
      <c r="O15" s="77">
        <v>79239.363208196999</v>
      </c>
      <c r="P15" s="78">
        <v>6.4000000000000003E-3</v>
      </c>
      <c r="Q15" s="78">
        <v>7.4999999999999997E-2</v>
      </c>
      <c r="R15" s="78">
        <v>2.9100000000000001E-2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50537722</v>
      </c>
      <c r="M16" s="77">
        <v>107.42</v>
      </c>
      <c r="N16" s="77">
        <v>0</v>
      </c>
      <c r="O16" s="77">
        <v>54287.6209724</v>
      </c>
      <c r="P16" s="78">
        <v>2.5000000000000001E-3</v>
      </c>
      <c r="Q16" s="78">
        <v>5.1400000000000001E-2</v>
      </c>
      <c r="R16" s="78">
        <v>1.9900000000000001E-2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46771553</v>
      </c>
      <c r="M17" s="77">
        <v>108.67</v>
      </c>
      <c r="N17" s="77">
        <v>0</v>
      </c>
      <c r="O17" s="77">
        <v>50826.646645100001</v>
      </c>
      <c r="P17" s="78">
        <v>2.3E-3</v>
      </c>
      <c r="Q17" s="78">
        <v>4.8099999999999997E-2</v>
      </c>
      <c r="R17" s="78">
        <v>1.8599999999999998E-2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67639440</v>
      </c>
      <c r="M18" s="77">
        <v>111.09</v>
      </c>
      <c r="N18" s="77">
        <v>0</v>
      </c>
      <c r="O18" s="77">
        <v>75140.653896000003</v>
      </c>
      <c r="P18" s="78">
        <v>3.0999999999999999E-3</v>
      </c>
      <c r="Q18" s="78">
        <v>7.1099999999999997E-2</v>
      </c>
      <c r="R18" s="78">
        <v>2.76E-2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7">
        <v>4.7300000000000004</v>
      </c>
      <c r="I19" t="s">
        <v>102</v>
      </c>
      <c r="J19" s="78">
        <v>1.0999999999999999E-2</v>
      </c>
      <c r="K19" s="78">
        <v>1.2E-2</v>
      </c>
      <c r="L19" s="77">
        <v>24374720</v>
      </c>
      <c r="M19" s="77">
        <v>100.55</v>
      </c>
      <c r="N19" s="77">
        <v>0</v>
      </c>
      <c r="O19" s="77">
        <v>24508.78096</v>
      </c>
      <c r="P19" s="78">
        <v>3.5999999999999999E-3</v>
      </c>
      <c r="Q19" s="78">
        <v>2.3199999999999998E-2</v>
      </c>
      <c r="R19" s="78">
        <v>8.9999999999999993E-3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7">
        <v>7.89</v>
      </c>
      <c r="I20" t="s">
        <v>102</v>
      </c>
      <c r="J20" s="78">
        <v>1E-3</v>
      </c>
      <c r="K20" s="78">
        <v>1.46E-2</v>
      </c>
      <c r="L20" s="77">
        <v>12702353</v>
      </c>
      <c r="M20" s="77">
        <v>100.3</v>
      </c>
      <c r="N20" s="77">
        <v>0</v>
      </c>
      <c r="O20" s="77">
        <v>12740.460058999999</v>
      </c>
      <c r="P20" s="78">
        <v>5.0000000000000001E-4</v>
      </c>
      <c r="Q20" s="78">
        <v>1.21E-2</v>
      </c>
      <c r="R20" s="78">
        <v>4.7000000000000002E-3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G21" t="s">
        <v>249</v>
      </c>
      <c r="H21" s="77">
        <v>3.38</v>
      </c>
      <c r="I21" t="s">
        <v>102</v>
      </c>
      <c r="J21" s="78">
        <v>7.4999999999999997E-3</v>
      </c>
      <c r="K21" s="78">
        <v>-2.35E-2</v>
      </c>
      <c r="L21" s="77">
        <v>32577554</v>
      </c>
      <c r="M21" s="77">
        <v>111.6</v>
      </c>
      <c r="N21" s="77">
        <v>0</v>
      </c>
      <c r="O21" s="77">
        <v>36356.550263999998</v>
      </c>
      <c r="P21" s="78">
        <v>1.6000000000000001E-3</v>
      </c>
      <c r="Q21" s="78">
        <v>3.44E-2</v>
      </c>
      <c r="R21" s="78">
        <v>1.3299999999999999E-2</v>
      </c>
    </row>
    <row r="22" spans="2:18">
      <c r="B22" t="s">
        <v>255</v>
      </c>
      <c r="C22" t="s">
        <v>256</v>
      </c>
      <c r="D22" t="s">
        <v>100</v>
      </c>
      <c r="E22" t="s">
        <v>236</v>
      </c>
      <c r="G22" t="s">
        <v>257</v>
      </c>
      <c r="H22" s="77">
        <v>19.079999999999998</v>
      </c>
      <c r="I22" t="s">
        <v>102</v>
      </c>
      <c r="J22" s="78">
        <v>0.01</v>
      </c>
      <c r="K22" s="78">
        <v>1.7299999999999999E-2</v>
      </c>
      <c r="L22" s="77">
        <v>3171612</v>
      </c>
      <c r="M22" s="77">
        <v>98.46</v>
      </c>
      <c r="N22" s="77">
        <v>0</v>
      </c>
      <c r="O22" s="77">
        <v>3122.7691752000001</v>
      </c>
      <c r="P22" s="78">
        <v>2.0000000000000001E-4</v>
      </c>
      <c r="Q22" s="78">
        <v>3.0000000000000001E-3</v>
      </c>
      <c r="R22" s="78">
        <v>1.1000000000000001E-3</v>
      </c>
    </row>
    <row r="23" spans="2:18">
      <c r="B23" s="79" t="s">
        <v>258</v>
      </c>
      <c r="C23" s="16"/>
      <c r="D23" s="16"/>
      <c r="H23" s="81">
        <v>2.14</v>
      </c>
      <c r="K23" s="80">
        <v>4.0399999999999998E-2</v>
      </c>
      <c r="L23" s="81">
        <v>623940954</v>
      </c>
      <c r="N23" s="81">
        <v>0</v>
      </c>
      <c r="O23" s="81">
        <v>597853.02622230002</v>
      </c>
      <c r="Q23" s="80">
        <v>0.56599999999999995</v>
      </c>
      <c r="R23" s="80">
        <v>0.21929999999999999</v>
      </c>
    </row>
    <row r="24" spans="2:18">
      <c r="B24" s="79" t="s">
        <v>259</v>
      </c>
      <c r="C24" s="16"/>
      <c r="D24" s="16"/>
      <c r="H24" s="81">
        <v>0.4</v>
      </c>
      <c r="K24" s="80">
        <v>4.1700000000000001E-2</v>
      </c>
      <c r="L24" s="81">
        <v>358602543</v>
      </c>
      <c r="N24" s="81">
        <v>0</v>
      </c>
      <c r="O24" s="81">
        <v>352578.8196022</v>
      </c>
      <c r="Q24" s="80">
        <v>0.33379999999999999</v>
      </c>
      <c r="R24" s="80">
        <v>0.1293</v>
      </c>
    </row>
    <row r="25" spans="2:18">
      <c r="B25" t="s">
        <v>260</v>
      </c>
      <c r="C25" t="s">
        <v>261</v>
      </c>
      <c r="D25" t="s">
        <v>100</v>
      </c>
      <c r="E25" t="s">
        <v>236</v>
      </c>
      <c r="G25" t="s">
        <v>262</v>
      </c>
      <c r="H25" s="77">
        <v>0.85</v>
      </c>
      <c r="I25" t="s">
        <v>102</v>
      </c>
      <c r="J25" s="78">
        <v>0</v>
      </c>
      <c r="K25" s="78">
        <v>4.1300000000000003E-2</v>
      </c>
      <c r="L25" s="77">
        <v>9305680</v>
      </c>
      <c r="M25" s="77">
        <v>96.61</v>
      </c>
      <c r="N25" s="77">
        <v>0</v>
      </c>
      <c r="O25" s="77">
        <v>8990.2174479999994</v>
      </c>
      <c r="P25" s="78">
        <v>6.9999999999999999E-4</v>
      </c>
      <c r="Q25" s="78">
        <v>8.5000000000000006E-3</v>
      </c>
      <c r="R25" s="78">
        <v>3.3E-3</v>
      </c>
    </row>
    <row r="26" spans="2:18">
      <c r="B26" t="s">
        <v>263</v>
      </c>
      <c r="C26" t="s">
        <v>264</v>
      </c>
      <c r="D26" t="s">
        <v>100</v>
      </c>
      <c r="E26" t="s">
        <v>236</v>
      </c>
      <c r="G26" t="s">
        <v>265</v>
      </c>
      <c r="H26" s="77">
        <v>0.76</v>
      </c>
      <c r="I26" t="s">
        <v>102</v>
      </c>
      <c r="J26" s="78">
        <v>0</v>
      </c>
      <c r="K26" s="78">
        <v>4.1700000000000001E-2</v>
      </c>
      <c r="L26" s="77">
        <v>2002206</v>
      </c>
      <c r="M26" s="77">
        <v>96.96</v>
      </c>
      <c r="N26" s="77">
        <v>0</v>
      </c>
      <c r="O26" s="77">
        <v>1941.3389376</v>
      </c>
      <c r="P26" s="78">
        <v>1E-4</v>
      </c>
      <c r="Q26" s="78">
        <v>1.8E-3</v>
      </c>
      <c r="R26" s="78">
        <v>6.9999999999999999E-4</v>
      </c>
    </row>
    <row r="27" spans="2:18">
      <c r="B27" t="s">
        <v>266</v>
      </c>
      <c r="C27" t="s">
        <v>267</v>
      </c>
      <c r="D27" t="s">
        <v>100</v>
      </c>
      <c r="E27" t="s">
        <v>236</v>
      </c>
      <c r="G27" t="s">
        <v>268</v>
      </c>
      <c r="H27" s="77">
        <v>0.1</v>
      </c>
      <c r="I27" t="s">
        <v>102</v>
      </c>
      <c r="J27" s="78">
        <v>0</v>
      </c>
      <c r="K27" s="78">
        <v>4.4299999999999999E-2</v>
      </c>
      <c r="L27" s="77">
        <v>30991325</v>
      </c>
      <c r="M27" s="77">
        <v>99.55</v>
      </c>
      <c r="N27" s="77">
        <v>0</v>
      </c>
      <c r="O27" s="77">
        <v>30851.8640375</v>
      </c>
      <c r="P27" s="78">
        <v>5.9999999999999995E-4</v>
      </c>
      <c r="Q27" s="78">
        <v>2.92E-2</v>
      </c>
      <c r="R27" s="78">
        <v>1.1299999999999999E-2</v>
      </c>
    </row>
    <row r="28" spans="2:18">
      <c r="B28" t="s">
        <v>269</v>
      </c>
      <c r="C28" t="s">
        <v>270</v>
      </c>
      <c r="D28" t="s">
        <v>100</v>
      </c>
      <c r="E28" t="s">
        <v>236</v>
      </c>
      <c r="G28" t="s">
        <v>265</v>
      </c>
      <c r="H28" s="77">
        <v>0.68</v>
      </c>
      <c r="I28" t="s">
        <v>102</v>
      </c>
      <c r="J28" s="78">
        <v>0</v>
      </c>
      <c r="K28" s="78">
        <v>4.1300000000000003E-2</v>
      </c>
      <c r="L28" s="77">
        <v>42968410</v>
      </c>
      <c r="M28" s="77">
        <v>97.29</v>
      </c>
      <c r="N28" s="77">
        <v>0</v>
      </c>
      <c r="O28" s="77">
        <v>41803.966089000001</v>
      </c>
      <c r="P28" s="78">
        <v>2.3999999999999998E-3</v>
      </c>
      <c r="Q28" s="78">
        <v>3.9600000000000003E-2</v>
      </c>
      <c r="R28" s="78">
        <v>1.5299999999999999E-2</v>
      </c>
    </row>
    <row r="29" spans="2:18">
      <c r="B29" t="s">
        <v>271</v>
      </c>
      <c r="C29" t="s">
        <v>272</v>
      </c>
      <c r="D29" t="s">
        <v>100</v>
      </c>
      <c r="E29" t="s">
        <v>236</v>
      </c>
      <c r="G29" t="s">
        <v>273</v>
      </c>
      <c r="H29" s="77">
        <v>0.01</v>
      </c>
      <c r="I29" t="s">
        <v>102</v>
      </c>
      <c r="J29" s="78">
        <v>0</v>
      </c>
      <c r="K29" s="78">
        <v>2.46E-2</v>
      </c>
      <c r="L29" s="77">
        <v>28731230</v>
      </c>
      <c r="M29" s="77">
        <v>99.98</v>
      </c>
      <c r="N29" s="77">
        <v>0</v>
      </c>
      <c r="O29" s="77">
        <v>28725.483754000001</v>
      </c>
      <c r="P29" s="78">
        <v>5.9999999999999995E-4</v>
      </c>
      <c r="Q29" s="78">
        <v>2.7199999999999998E-2</v>
      </c>
      <c r="R29" s="78">
        <v>1.0500000000000001E-2</v>
      </c>
    </row>
    <row r="30" spans="2:18">
      <c r="B30" t="s">
        <v>274</v>
      </c>
      <c r="C30" t="s">
        <v>275</v>
      </c>
      <c r="D30" t="s">
        <v>100</v>
      </c>
      <c r="E30" t="s">
        <v>236</v>
      </c>
      <c r="G30" t="s">
        <v>276</v>
      </c>
      <c r="H30" s="77">
        <v>0.93</v>
      </c>
      <c r="I30" t="s">
        <v>102</v>
      </c>
      <c r="J30" s="78">
        <v>0</v>
      </c>
      <c r="K30" s="78">
        <v>4.1000000000000002E-2</v>
      </c>
      <c r="L30" s="77">
        <v>15046880</v>
      </c>
      <c r="M30" s="77">
        <v>96.34</v>
      </c>
      <c r="N30" s="77">
        <v>0</v>
      </c>
      <c r="O30" s="77">
        <v>14496.164192</v>
      </c>
      <c r="P30" s="78">
        <v>1.1000000000000001E-3</v>
      </c>
      <c r="Q30" s="78">
        <v>1.37E-2</v>
      </c>
      <c r="R30" s="78">
        <v>5.3E-3</v>
      </c>
    </row>
    <row r="31" spans="2:18">
      <c r="B31" t="s">
        <v>277</v>
      </c>
      <c r="C31" t="s">
        <v>278</v>
      </c>
      <c r="D31" t="s">
        <v>100</v>
      </c>
      <c r="E31" t="s">
        <v>236</v>
      </c>
      <c r="G31" t="s">
        <v>279</v>
      </c>
      <c r="H31" s="77">
        <v>0.18</v>
      </c>
      <c r="I31" t="s">
        <v>102</v>
      </c>
      <c r="J31" s="78">
        <v>0</v>
      </c>
      <c r="K31" s="78">
        <v>4.4299999999999999E-2</v>
      </c>
      <c r="L31" s="77">
        <v>40845435</v>
      </c>
      <c r="M31" s="77">
        <v>99.22</v>
      </c>
      <c r="N31" s="77">
        <v>0</v>
      </c>
      <c r="O31" s="77">
        <v>40526.840606999998</v>
      </c>
      <c r="P31" s="78">
        <v>8.0000000000000004E-4</v>
      </c>
      <c r="Q31" s="78">
        <v>3.8399999999999997E-2</v>
      </c>
      <c r="R31" s="78">
        <v>1.49E-2</v>
      </c>
    </row>
    <row r="32" spans="2:18">
      <c r="B32" t="s">
        <v>280</v>
      </c>
      <c r="C32" t="s">
        <v>281</v>
      </c>
      <c r="D32" t="s">
        <v>100</v>
      </c>
      <c r="E32" t="s">
        <v>236</v>
      </c>
      <c r="G32" t="s">
        <v>282</v>
      </c>
      <c r="H32" s="77">
        <v>0.26</v>
      </c>
      <c r="I32" t="s">
        <v>102</v>
      </c>
      <c r="J32" s="78">
        <v>0</v>
      </c>
      <c r="K32" s="78">
        <v>4.3900000000000002E-2</v>
      </c>
      <c r="L32" s="77">
        <v>39506140</v>
      </c>
      <c r="M32" s="77">
        <v>98.9</v>
      </c>
      <c r="N32" s="77">
        <v>0</v>
      </c>
      <c r="O32" s="77">
        <v>39071.572460000003</v>
      </c>
      <c r="P32" s="78">
        <v>2E-3</v>
      </c>
      <c r="Q32" s="78">
        <v>3.6999999999999998E-2</v>
      </c>
      <c r="R32" s="78">
        <v>1.43E-2</v>
      </c>
    </row>
    <row r="33" spans="2:18">
      <c r="B33" t="s">
        <v>283</v>
      </c>
      <c r="C33" t="s">
        <v>284</v>
      </c>
      <c r="D33" t="s">
        <v>100</v>
      </c>
      <c r="E33" t="s">
        <v>236</v>
      </c>
      <c r="G33" t="s">
        <v>285</v>
      </c>
      <c r="H33" s="77">
        <v>0.35</v>
      </c>
      <c r="I33" t="s">
        <v>102</v>
      </c>
      <c r="J33" s="78">
        <v>0</v>
      </c>
      <c r="K33" s="78">
        <v>4.4299999999999999E-2</v>
      </c>
      <c r="L33" s="77">
        <v>35757560</v>
      </c>
      <c r="M33" s="77">
        <v>98.48</v>
      </c>
      <c r="N33" s="77">
        <v>0</v>
      </c>
      <c r="O33" s="77">
        <v>35214.045087999999</v>
      </c>
      <c r="P33" s="78">
        <v>2E-3</v>
      </c>
      <c r="Q33" s="78">
        <v>3.3300000000000003E-2</v>
      </c>
      <c r="R33" s="78">
        <v>1.29E-2</v>
      </c>
    </row>
    <row r="34" spans="2:18">
      <c r="B34" t="s">
        <v>286</v>
      </c>
      <c r="C34" t="s">
        <v>287</v>
      </c>
      <c r="D34" t="s">
        <v>100</v>
      </c>
      <c r="E34" t="s">
        <v>236</v>
      </c>
      <c r="G34" t="s">
        <v>288</v>
      </c>
      <c r="H34" s="77">
        <v>0.43</v>
      </c>
      <c r="I34" t="s">
        <v>102</v>
      </c>
      <c r="J34" s="78">
        <v>0</v>
      </c>
      <c r="K34" s="78">
        <v>4.4400000000000002E-2</v>
      </c>
      <c r="L34" s="77">
        <v>32176421</v>
      </c>
      <c r="M34" s="77">
        <v>98.15</v>
      </c>
      <c r="N34" s="77">
        <v>0</v>
      </c>
      <c r="O34" s="77">
        <v>31581.157211500002</v>
      </c>
      <c r="P34" s="78">
        <v>1.8E-3</v>
      </c>
      <c r="Q34" s="78">
        <v>2.9899999999999999E-2</v>
      </c>
      <c r="R34" s="78">
        <v>1.1599999999999999E-2</v>
      </c>
    </row>
    <row r="35" spans="2:18">
      <c r="B35" t="s">
        <v>289</v>
      </c>
      <c r="C35" t="s">
        <v>290</v>
      </c>
      <c r="D35" t="s">
        <v>100</v>
      </c>
      <c r="E35" t="s">
        <v>236</v>
      </c>
      <c r="G35" t="s">
        <v>291</v>
      </c>
      <c r="H35" s="77">
        <v>0.51</v>
      </c>
      <c r="I35" t="s">
        <v>102</v>
      </c>
      <c r="J35" s="78">
        <v>0</v>
      </c>
      <c r="K35" s="78">
        <v>4.2999999999999997E-2</v>
      </c>
      <c r="L35" s="77">
        <v>31198278</v>
      </c>
      <c r="M35" s="77">
        <v>97.89</v>
      </c>
      <c r="N35" s="77">
        <v>0</v>
      </c>
      <c r="O35" s="77">
        <v>30539.994334200001</v>
      </c>
      <c r="P35" s="78">
        <v>1.6999999999999999E-3</v>
      </c>
      <c r="Q35" s="78">
        <v>2.8899999999999999E-2</v>
      </c>
      <c r="R35" s="78">
        <v>1.12E-2</v>
      </c>
    </row>
    <row r="36" spans="2:18">
      <c r="B36" t="s">
        <v>292</v>
      </c>
      <c r="C36" t="s">
        <v>293</v>
      </c>
      <c r="D36" t="s">
        <v>100</v>
      </c>
      <c r="E36" t="s">
        <v>236</v>
      </c>
      <c r="G36" t="s">
        <v>294</v>
      </c>
      <c r="H36" s="77">
        <v>0.6</v>
      </c>
      <c r="I36" t="s">
        <v>102</v>
      </c>
      <c r="J36" s="78">
        <v>0</v>
      </c>
      <c r="K36" s="78">
        <v>4.24E-2</v>
      </c>
      <c r="L36" s="77">
        <v>50072978</v>
      </c>
      <c r="M36" s="77">
        <v>97.53</v>
      </c>
      <c r="N36" s="77">
        <v>0</v>
      </c>
      <c r="O36" s="77">
        <v>48836.175443400003</v>
      </c>
      <c r="P36" s="78">
        <v>2.8E-3</v>
      </c>
      <c r="Q36" s="78">
        <v>4.6199999999999998E-2</v>
      </c>
      <c r="R36" s="78">
        <v>1.7899999999999999E-2</v>
      </c>
    </row>
    <row r="37" spans="2:18">
      <c r="B37" s="79" t="s">
        <v>295</v>
      </c>
      <c r="C37" s="16"/>
      <c r="D37" s="16"/>
      <c r="H37" s="81">
        <v>4.63</v>
      </c>
      <c r="K37" s="80">
        <v>3.8600000000000002E-2</v>
      </c>
      <c r="L37" s="81">
        <v>264573224</v>
      </c>
      <c r="N37" s="81">
        <v>0</v>
      </c>
      <c r="O37" s="81">
        <v>244515.52370960001</v>
      </c>
      <c r="Q37" s="80">
        <v>0.23150000000000001</v>
      </c>
      <c r="R37" s="80">
        <v>8.9700000000000002E-2</v>
      </c>
    </row>
    <row r="38" spans="2:18">
      <c r="B38" t="s">
        <v>296</v>
      </c>
      <c r="C38" t="s">
        <v>297</v>
      </c>
      <c r="D38" t="s">
        <v>100</v>
      </c>
      <c r="E38" t="s">
        <v>236</v>
      </c>
      <c r="G38" t="s">
        <v>298</v>
      </c>
      <c r="H38" s="77">
        <v>0.67</v>
      </c>
      <c r="I38" t="s">
        <v>102</v>
      </c>
      <c r="J38" s="78">
        <v>0</v>
      </c>
      <c r="K38" s="78">
        <v>4.2299999999999997E-2</v>
      </c>
      <c r="L38" s="77">
        <v>23227452</v>
      </c>
      <c r="M38" s="77">
        <v>97.28</v>
      </c>
      <c r="N38" s="77">
        <v>0</v>
      </c>
      <c r="O38" s="77">
        <v>22595.6653056</v>
      </c>
      <c r="P38" s="78">
        <v>3.8E-3</v>
      </c>
      <c r="Q38" s="78">
        <v>2.1399999999999999E-2</v>
      </c>
      <c r="R38" s="78">
        <v>8.3000000000000001E-3</v>
      </c>
    </row>
    <row r="39" spans="2:18">
      <c r="B39" t="s">
        <v>299</v>
      </c>
      <c r="C39" t="s">
        <v>300</v>
      </c>
      <c r="D39" t="s">
        <v>100</v>
      </c>
      <c r="E39" t="s">
        <v>236</v>
      </c>
      <c r="G39" t="s">
        <v>243</v>
      </c>
      <c r="H39" s="77">
        <v>2.15</v>
      </c>
      <c r="I39" t="s">
        <v>102</v>
      </c>
      <c r="J39" s="78">
        <v>5.0000000000000001E-3</v>
      </c>
      <c r="K39" s="78">
        <v>3.7499999999999999E-2</v>
      </c>
      <c r="L39" s="77">
        <v>20577000</v>
      </c>
      <c r="M39" s="77">
        <v>93.78</v>
      </c>
      <c r="N39" s="77">
        <v>0</v>
      </c>
      <c r="O39" s="77">
        <v>19297.1106</v>
      </c>
      <c r="P39" s="78">
        <v>8.0000000000000004E-4</v>
      </c>
      <c r="Q39" s="78">
        <v>1.83E-2</v>
      </c>
      <c r="R39" s="78">
        <v>7.1000000000000004E-3</v>
      </c>
    </row>
    <row r="40" spans="2:18">
      <c r="B40" t="s">
        <v>301</v>
      </c>
      <c r="C40" t="s">
        <v>302</v>
      </c>
      <c r="D40" t="s">
        <v>100</v>
      </c>
      <c r="E40" t="s">
        <v>236</v>
      </c>
      <c r="G40" t="s">
        <v>303</v>
      </c>
      <c r="H40" s="77">
        <v>0.84</v>
      </c>
      <c r="I40" t="s">
        <v>102</v>
      </c>
      <c r="J40" s="78">
        <v>4.0000000000000001E-3</v>
      </c>
      <c r="K40" s="78">
        <v>3.9699999999999999E-2</v>
      </c>
      <c r="L40" s="77">
        <v>3172900</v>
      </c>
      <c r="M40" s="77">
        <v>97.19</v>
      </c>
      <c r="N40" s="77">
        <v>0</v>
      </c>
      <c r="O40" s="77">
        <v>3083.7415099999998</v>
      </c>
      <c r="P40" s="78">
        <v>2.0000000000000001E-4</v>
      </c>
      <c r="Q40" s="78">
        <v>2.8999999999999998E-3</v>
      </c>
      <c r="R40" s="78">
        <v>1.1000000000000001E-3</v>
      </c>
    </row>
    <row r="41" spans="2:18">
      <c r="B41" t="s">
        <v>304</v>
      </c>
      <c r="C41" t="s">
        <v>305</v>
      </c>
      <c r="D41" t="s">
        <v>100</v>
      </c>
      <c r="E41" t="s">
        <v>236</v>
      </c>
      <c r="G41" t="s">
        <v>306</v>
      </c>
      <c r="H41" s="77">
        <v>3.13</v>
      </c>
      <c r="I41" t="s">
        <v>102</v>
      </c>
      <c r="J41" s="78">
        <v>0.02</v>
      </c>
      <c r="K41" s="78">
        <v>3.6400000000000002E-2</v>
      </c>
      <c r="L41" s="77">
        <v>49897075</v>
      </c>
      <c r="M41" s="77">
        <v>96.55</v>
      </c>
      <c r="N41" s="77">
        <v>0</v>
      </c>
      <c r="O41" s="77">
        <v>48175.6259125</v>
      </c>
      <c r="P41" s="78">
        <v>2E-3</v>
      </c>
      <c r="Q41" s="78">
        <v>4.5600000000000002E-2</v>
      </c>
      <c r="R41" s="78">
        <v>1.77E-2</v>
      </c>
    </row>
    <row r="42" spans="2:18">
      <c r="B42" t="s">
        <v>307</v>
      </c>
      <c r="C42" t="s">
        <v>308</v>
      </c>
      <c r="D42" t="s">
        <v>100</v>
      </c>
      <c r="E42" t="s">
        <v>236</v>
      </c>
      <c r="G42" t="s">
        <v>262</v>
      </c>
      <c r="H42" s="77">
        <v>6.02</v>
      </c>
      <c r="I42" t="s">
        <v>102</v>
      </c>
      <c r="J42" s="78">
        <v>0.01</v>
      </c>
      <c r="K42" s="78">
        <v>3.8199999999999998E-2</v>
      </c>
      <c r="L42" s="77">
        <v>32146180</v>
      </c>
      <c r="M42" s="77">
        <v>85.38</v>
      </c>
      <c r="N42" s="77">
        <v>0</v>
      </c>
      <c r="O42" s="77">
        <v>27446.408484</v>
      </c>
      <c r="P42" s="78">
        <v>8.9999999999999998E-4</v>
      </c>
      <c r="Q42" s="78">
        <v>2.5999999999999999E-2</v>
      </c>
      <c r="R42" s="78">
        <v>1.01E-2</v>
      </c>
    </row>
    <row r="43" spans="2:18">
      <c r="B43" t="s">
        <v>309</v>
      </c>
      <c r="C43" t="s">
        <v>310</v>
      </c>
      <c r="D43" t="s">
        <v>100</v>
      </c>
      <c r="E43" t="s">
        <v>236</v>
      </c>
      <c r="G43" t="s">
        <v>311</v>
      </c>
      <c r="H43" s="77">
        <v>14.97</v>
      </c>
      <c r="I43" t="s">
        <v>102</v>
      </c>
      <c r="J43" s="78">
        <v>3.7499999999999999E-2</v>
      </c>
      <c r="K43" s="78">
        <v>4.5100000000000001E-2</v>
      </c>
      <c r="L43" s="77">
        <v>14602590</v>
      </c>
      <c r="M43" s="77">
        <v>92</v>
      </c>
      <c r="N43" s="77">
        <v>0</v>
      </c>
      <c r="O43" s="77">
        <v>13434.382799999999</v>
      </c>
      <c r="P43" s="78">
        <v>5.9999999999999995E-4</v>
      </c>
      <c r="Q43" s="78">
        <v>1.2699999999999999E-2</v>
      </c>
      <c r="R43" s="78">
        <v>4.8999999999999998E-3</v>
      </c>
    </row>
    <row r="44" spans="2:18">
      <c r="B44" t="s">
        <v>312</v>
      </c>
      <c r="C44" t="s">
        <v>313</v>
      </c>
      <c r="D44" t="s">
        <v>100</v>
      </c>
      <c r="E44" t="s">
        <v>236</v>
      </c>
      <c r="G44" t="s">
        <v>262</v>
      </c>
      <c r="H44" s="77">
        <v>11.85</v>
      </c>
      <c r="I44" t="s">
        <v>102</v>
      </c>
      <c r="J44" s="78">
        <v>1.4999999999999999E-2</v>
      </c>
      <c r="K44" s="78">
        <v>4.3299999999999998E-2</v>
      </c>
      <c r="L44" s="77">
        <v>19987054</v>
      </c>
      <c r="M44" s="77">
        <v>72.52</v>
      </c>
      <c r="N44" s="77">
        <v>0</v>
      </c>
      <c r="O44" s="77">
        <v>14494.6115608</v>
      </c>
      <c r="P44" s="78">
        <v>8.0000000000000004E-4</v>
      </c>
      <c r="Q44" s="78">
        <v>1.37E-2</v>
      </c>
      <c r="R44" s="78">
        <v>5.3E-3</v>
      </c>
    </row>
    <row r="45" spans="2:18">
      <c r="B45" t="s">
        <v>314</v>
      </c>
      <c r="C45" t="s">
        <v>315</v>
      </c>
      <c r="D45" t="s">
        <v>100</v>
      </c>
      <c r="E45" t="s">
        <v>236</v>
      </c>
      <c r="G45" t="s">
        <v>288</v>
      </c>
      <c r="H45" s="77">
        <v>4.53</v>
      </c>
      <c r="I45" t="s">
        <v>102</v>
      </c>
      <c r="J45" s="78">
        <v>2.2499999999999999E-2</v>
      </c>
      <c r="K45" s="78">
        <v>3.6600000000000001E-2</v>
      </c>
      <c r="L45" s="77">
        <v>59900413</v>
      </c>
      <c r="M45" s="77">
        <v>94.49</v>
      </c>
      <c r="N45" s="77">
        <v>0</v>
      </c>
      <c r="O45" s="77">
        <v>56599.900243700002</v>
      </c>
      <c r="P45" s="78">
        <v>2.2000000000000001E-3</v>
      </c>
      <c r="Q45" s="78">
        <v>5.3600000000000002E-2</v>
      </c>
      <c r="R45" s="78">
        <v>2.0799999999999999E-2</v>
      </c>
    </row>
    <row r="46" spans="2:18">
      <c r="B46" t="s">
        <v>316</v>
      </c>
      <c r="C46" t="s">
        <v>317</v>
      </c>
      <c r="D46" t="s">
        <v>100</v>
      </c>
      <c r="E46" t="s">
        <v>236</v>
      </c>
      <c r="G46" t="s">
        <v>318</v>
      </c>
      <c r="H46" s="77">
        <v>18.32</v>
      </c>
      <c r="I46" t="s">
        <v>102</v>
      </c>
      <c r="J46" s="78">
        <v>2.8000000000000001E-2</v>
      </c>
      <c r="K46" s="78">
        <v>4.6199999999999998E-2</v>
      </c>
      <c r="L46" s="77">
        <v>3381621</v>
      </c>
      <c r="M46" s="77">
        <v>71.52</v>
      </c>
      <c r="N46" s="77">
        <v>0</v>
      </c>
      <c r="O46" s="77">
        <v>2418.5353392000002</v>
      </c>
      <c r="P46" s="78">
        <v>2.9999999999999997E-4</v>
      </c>
      <c r="Q46" s="78">
        <v>2.3E-3</v>
      </c>
      <c r="R46" s="78">
        <v>8.9999999999999998E-4</v>
      </c>
    </row>
    <row r="47" spans="2:18">
      <c r="B47" t="s">
        <v>319</v>
      </c>
      <c r="C47" t="s">
        <v>320</v>
      </c>
      <c r="D47" t="s">
        <v>100</v>
      </c>
      <c r="E47" t="s">
        <v>236</v>
      </c>
      <c r="G47" t="s">
        <v>321</v>
      </c>
      <c r="H47" s="77">
        <v>1.65</v>
      </c>
      <c r="I47" t="s">
        <v>102</v>
      </c>
      <c r="J47" s="78">
        <v>1.7500000000000002E-2</v>
      </c>
      <c r="K47" s="78">
        <v>3.78E-2</v>
      </c>
      <c r="L47" s="77">
        <v>17527834</v>
      </c>
      <c r="M47" s="77">
        <v>97.32</v>
      </c>
      <c r="N47" s="77">
        <v>0</v>
      </c>
      <c r="O47" s="77">
        <v>17058.0880488</v>
      </c>
      <c r="P47" s="78">
        <v>6.9999999999999999E-4</v>
      </c>
      <c r="Q47" s="78">
        <v>1.61E-2</v>
      </c>
      <c r="R47" s="78">
        <v>6.3E-3</v>
      </c>
    </row>
    <row r="48" spans="2:18">
      <c r="B48" t="s">
        <v>322</v>
      </c>
      <c r="C48" t="s">
        <v>323</v>
      </c>
      <c r="D48" t="s">
        <v>100</v>
      </c>
      <c r="E48" t="s">
        <v>236</v>
      </c>
      <c r="G48" t="s">
        <v>324</v>
      </c>
      <c r="H48" s="77">
        <v>1.33</v>
      </c>
      <c r="I48" t="s">
        <v>102</v>
      </c>
      <c r="J48" s="78">
        <v>5.0000000000000001E-3</v>
      </c>
      <c r="K48" s="78">
        <v>3.8199999999999998E-2</v>
      </c>
      <c r="L48" s="77">
        <v>17723105</v>
      </c>
      <c r="M48" s="77">
        <v>96.1</v>
      </c>
      <c r="N48" s="77">
        <v>0</v>
      </c>
      <c r="O48" s="77">
        <v>17031.903904999999</v>
      </c>
      <c r="P48" s="78">
        <v>8.0000000000000004E-4</v>
      </c>
      <c r="Q48" s="78">
        <v>1.61E-2</v>
      </c>
      <c r="R48" s="78">
        <v>6.1999999999999998E-3</v>
      </c>
    </row>
    <row r="49" spans="2:18">
      <c r="B49" t="s">
        <v>325</v>
      </c>
      <c r="C49" t="s">
        <v>326</v>
      </c>
      <c r="D49" t="s">
        <v>100</v>
      </c>
      <c r="E49" t="s">
        <v>236</v>
      </c>
      <c r="G49" t="s">
        <v>327</v>
      </c>
      <c r="H49" s="77">
        <v>11.79</v>
      </c>
      <c r="I49" t="s">
        <v>102</v>
      </c>
      <c r="J49" s="78">
        <v>5.5E-2</v>
      </c>
      <c r="K49" s="78">
        <v>4.3999999999999997E-2</v>
      </c>
      <c r="L49" s="77">
        <v>2430000</v>
      </c>
      <c r="M49" s="77">
        <v>118.5</v>
      </c>
      <c r="N49" s="77">
        <v>0</v>
      </c>
      <c r="O49" s="77">
        <v>2879.55</v>
      </c>
      <c r="P49" s="78">
        <v>1E-4</v>
      </c>
      <c r="Q49" s="78">
        <v>2.7000000000000001E-3</v>
      </c>
      <c r="R49" s="78">
        <v>1.1000000000000001E-3</v>
      </c>
    </row>
    <row r="50" spans="2:18">
      <c r="B50" s="79" t="s">
        <v>328</v>
      </c>
      <c r="C50" s="16"/>
      <c r="D50" s="16"/>
      <c r="H50" s="81">
        <v>2.31</v>
      </c>
      <c r="K50" s="80">
        <v>4.5600000000000002E-2</v>
      </c>
      <c r="L50" s="81">
        <v>765187</v>
      </c>
      <c r="N50" s="81">
        <v>0</v>
      </c>
      <c r="O50" s="81">
        <v>758.68291050000005</v>
      </c>
      <c r="Q50" s="80">
        <v>6.9999999999999999E-4</v>
      </c>
      <c r="R50" s="80">
        <v>2.9999999999999997E-4</v>
      </c>
    </row>
    <row r="51" spans="2:18">
      <c r="B51" t="s">
        <v>329</v>
      </c>
      <c r="C51" t="s">
        <v>330</v>
      </c>
      <c r="D51" t="s">
        <v>100</v>
      </c>
      <c r="E51" t="s">
        <v>236</v>
      </c>
      <c r="G51" t="s">
        <v>331</v>
      </c>
      <c r="H51" s="77">
        <v>2.31</v>
      </c>
      <c r="I51" t="s">
        <v>102</v>
      </c>
      <c r="J51" s="78">
        <v>4.02E-2</v>
      </c>
      <c r="K51" s="78">
        <v>4.5600000000000002E-2</v>
      </c>
      <c r="L51" s="77">
        <v>765187</v>
      </c>
      <c r="M51" s="77">
        <v>99.15</v>
      </c>
      <c r="N51" s="77">
        <v>0</v>
      </c>
      <c r="O51" s="77">
        <v>758.68291050000005</v>
      </c>
      <c r="P51" s="78">
        <v>0</v>
      </c>
      <c r="Q51" s="78">
        <v>6.9999999999999999E-4</v>
      </c>
      <c r="R51" s="78">
        <v>2.9999999999999997E-4</v>
      </c>
    </row>
    <row r="52" spans="2:18">
      <c r="B52" s="79" t="s">
        <v>332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222</v>
      </c>
      <c r="C53" t="s">
        <v>222</v>
      </c>
      <c r="D53" s="16"/>
      <c r="E53" t="s">
        <v>222</v>
      </c>
      <c r="H53" s="77">
        <v>0</v>
      </c>
      <c r="I53" t="s">
        <v>222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s="79" t="s">
        <v>229</v>
      </c>
      <c r="C54" s="16"/>
      <c r="D54" s="16"/>
      <c r="H54" s="81">
        <v>8.2200000000000006</v>
      </c>
      <c r="K54" s="80">
        <v>0.1454</v>
      </c>
      <c r="L54" s="81">
        <v>38285000</v>
      </c>
      <c r="N54" s="81">
        <v>70.726500000000001</v>
      </c>
      <c r="O54" s="81">
        <v>122182.00770565282</v>
      </c>
      <c r="Q54" s="80">
        <v>0.1157</v>
      </c>
      <c r="R54" s="80">
        <v>4.48E-2</v>
      </c>
    </row>
    <row r="55" spans="2:18">
      <c r="B55" s="79" t="s">
        <v>333</v>
      </c>
      <c r="C55" s="16"/>
      <c r="D55" s="16"/>
      <c r="H55" s="81">
        <v>1.84</v>
      </c>
      <c r="K55" s="80">
        <v>1.0216000000000001</v>
      </c>
      <c r="L55" s="81">
        <v>3330000</v>
      </c>
      <c r="N55" s="81">
        <v>0</v>
      </c>
      <c r="O55" s="81">
        <v>12531.776631762819</v>
      </c>
      <c r="Q55" s="80">
        <v>1.1900000000000001E-2</v>
      </c>
      <c r="R55" s="80">
        <v>4.5999999999999999E-3</v>
      </c>
    </row>
    <row r="56" spans="2:18">
      <c r="B56" t="s">
        <v>334</v>
      </c>
      <c r="C56" t="s">
        <v>335</v>
      </c>
      <c r="D56" t="s">
        <v>100</v>
      </c>
      <c r="E56" t="s">
        <v>336</v>
      </c>
      <c r="F56" t="s">
        <v>207</v>
      </c>
      <c r="H56" s="77">
        <v>0.08</v>
      </c>
      <c r="I56" t="s">
        <v>102</v>
      </c>
      <c r="J56" s="78">
        <v>2.8799999999999999E-2</v>
      </c>
      <c r="K56" s="78">
        <v>2.1501999999999999</v>
      </c>
      <c r="L56" s="77">
        <v>1550000</v>
      </c>
      <c r="M56" s="77">
        <v>374.66</v>
      </c>
      <c r="N56" s="77">
        <v>0</v>
      </c>
      <c r="O56" s="77">
        <v>5807.23</v>
      </c>
      <c r="P56" s="78">
        <v>4.0000000000000002E-4</v>
      </c>
      <c r="Q56" s="78">
        <v>5.4999999999999997E-3</v>
      </c>
      <c r="R56" s="78">
        <v>2.0999999999999999E-3</v>
      </c>
    </row>
    <row r="57" spans="2:18">
      <c r="B57" t="s">
        <v>337</v>
      </c>
      <c r="C57" t="s">
        <v>338</v>
      </c>
      <c r="D57" t="s">
        <v>100</v>
      </c>
      <c r="E57" t="s">
        <v>336</v>
      </c>
      <c r="F57" t="s">
        <v>207</v>
      </c>
      <c r="H57" s="77">
        <v>5.86</v>
      </c>
      <c r="I57" t="s">
        <v>102</v>
      </c>
      <c r="J57" s="78">
        <v>2.75E-2</v>
      </c>
      <c r="K57" s="78">
        <v>5.3199999999999997E-2</v>
      </c>
      <c r="L57" s="77">
        <v>150000</v>
      </c>
      <c r="M57" s="77">
        <v>318.08999999999997</v>
      </c>
      <c r="N57" s="77">
        <v>0</v>
      </c>
      <c r="O57" s="77">
        <v>477.13499999999999</v>
      </c>
      <c r="P57" s="78">
        <v>1E-4</v>
      </c>
      <c r="Q57" s="78">
        <v>5.0000000000000001E-4</v>
      </c>
      <c r="R57" s="78">
        <v>2.0000000000000001E-4</v>
      </c>
    </row>
    <row r="58" spans="2:18">
      <c r="B58" t="s">
        <v>339</v>
      </c>
      <c r="C58" t="s">
        <v>340</v>
      </c>
      <c r="D58" t="s">
        <v>123</v>
      </c>
      <c r="E58" t="s">
        <v>341</v>
      </c>
      <c r="F58" t="s">
        <v>342</v>
      </c>
      <c r="G58" t="s">
        <v>343</v>
      </c>
      <c r="H58" s="77">
        <v>5.54</v>
      </c>
      <c r="I58" t="s">
        <v>106</v>
      </c>
      <c r="J58" s="78">
        <v>2.5000000000000001E-2</v>
      </c>
      <c r="K58" s="78">
        <v>5.0999999999999997E-2</v>
      </c>
      <c r="L58" s="77">
        <v>150000</v>
      </c>
      <c r="M58" s="77">
        <v>88.072833333333335</v>
      </c>
      <c r="N58" s="77">
        <v>0</v>
      </c>
      <c r="O58" s="77">
        <v>479.16024974999999</v>
      </c>
      <c r="P58" s="78">
        <v>2.0000000000000001E-4</v>
      </c>
      <c r="Q58" s="78">
        <v>5.0000000000000001E-4</v>
      </c>
      <c r="R58" s="78">
        <v>2.0000000000000001E-4</v>
      </c>
    </row>
    <row r="59" spans="2:18">
      <c r="B59" t="s">
        <v>344</v>
      </c>
      <c r="C59" t="s">
        <v>345</v>
      </c>
      <c r="D59" t="s">
        <v>346</v>
      </c>
      <c r="E59" t="s">
        <v>347</v>
      </c>
      <c r="F59" t="s">
        <v>348</v>
      </c>
      <c r="G59" t="s">
        <v>349</v>
      </c>
      <c r="H59" s="77">
        <v>3.76</v>
      </c>
      <c r="I59" t="s">
        <v>106</v>
      </c>
      <c r="J59" s="78">
        <v>3.2500000000000001E-2</v>
      </c>
      <c r="K59" s="78">
        <v>5.2200000000000003E-2</v>
      </c>
      <c r="L59" s="77">
        <v>480000</v>
      </c>
      <c r="M59" s="77">
        <v>94.581527770833333</v>
      </c>
      <c r="N59" s="77">
        <v>0</v>
      </c>
      <c r="O59" s="77">
        <v>1646.6265658791001</v>
      </c>
      <c r="P59" s="78">
        <v>5.0000000000000001E-4</v>
      </c>
      <c r="Q59" s="78">
        <v>1.6000000000000001E-3</v>
      </c>
      <c r="R59" s="78">
        <v>5.9999999999999995E-4</v>
      </c>
    </row>
    <row r="60" spans="2:18">
      <c r="B60" t="s">
        <v>350</v>
      </c>
      <c r="C60" t="s">
        <v>351</v>
      </c>
      <c r="D60" t="s">
        <v>123</v>
      </c>
      <c r="E60" t="s">
        <v>341</v>
      </c>
      <c r="F60" t="s">
        <v>342</v>
      </c>
      <c r="G60" t="s">
        <v>352</v>
      </c>
      <c r="H60" s="77">
        <v>2.67</v>
      </c>
      <c r="I60" t="s">
        <v>110</v>
      </c>
      <c r="J60" s="78">
        <v>0.05</v>
      </c>
      <c r="K60" s="78">
        <v>4.36E-2</v>
      </c>
      <c r="L60" s="77">
        <v>1000000</v>
      </c>
      <c r="M60" s="77">
        <v>102.74266667000001</v>
      </c>
      <c r="N60" s="77">
        <v>0</v>
      </c>
      <c r="O60" s="77">
        <v>4121.6248161337198</v>
      </c>
      <c r="P60" s="78">
        <v>4.0000000000000002E-4</v>
      </c>
      <c r="Q60" s="78">
        <v>3.8999999999999998E-3</v>
      </c>
      <c r="R60" s="78">
        <v>1.5E-3</v>
      </c>
    </row>
    <row r="61" spans="2:18">
      <c r="B61" s="79" t="s">
        <v>353</v>
      </c>
      <c r="C61" s="16"/>
      <c r="D61" s="16"/>
      <c r="H61" s="81">
        <v>8.9499999999999993</v>
      </c>
      <c r="K61" s="80">
        <v>4.53E-2</v>
      </c>
      <c r="L61" s="81">
        <v>34955000</v>
      </c>
      <c r="N61" s="81">
        <v>70.726500000000001</v>
      </c>
      <c r="O61" s="81">
        <v>109650.23107389</v>
      </c>
      <c r="Q61" s="80">
        <v>0.1038</v>
      </c>
      <c r="R61" s="80">
        <v>4.02E-2</v>
      </c>
    </row>
    <row r="62" spans="2:18">
      <c r="B62" t="s">
        <v>354</v>
      </c>
      <c r="C62" t="s">
        <v>355</v>
      </c>
      <c r="D62" t="s">
        <v>123</v>
      </c>
      <c r="E62" t="s">
        <v>356</v>
      </c>
      <c r="F62" t="s">
        <v>342</v>
      </c>
      <c r="G62" t="s">
        <v>357</v>
      </c>
      <c r="H62" s="77">
        <v>0.45</v>
      </c>
      <c r="I62" t="s">
        <v>106</v>
      </c>
      <c r="J62" s="78">
        <v>0</v>
      </c>
      <c r="K62" s="78">
        <v>5.2600000000000001E-2</v>
      </c>
      <c r="L62" s="77">
        <v>500000</v>
      </c>
      <c r="M62" s="77">
        <v>97.707800000000006</v>
      </c>
      <c r="N62" s="77">
        <v>0</v>
      </c>
      <c r="O62" s="77">
        <v>1771.930953</v>
      </c>
      <c r="P62" s="78">
        <v>0</v>
      </c>
      <c r="Q62" s="78">
        <v>1.6999999999999999E-3</v>
      </c>
      <c r="R62" s="78">
        <v>6.9999999999999999E-4</v>
      </c>
    </row>
    <row r="63" spans="2:18">
      <c r="B63" t="s">
        <v>358</v>
      </c>
      <c r="C63" t="s">
        <v>359</v>
      </c>
      <c r="D63" t="s">
        <v>123</v>
      </c>
      <c r="E63" t="s">
        <v>356</v>
      </c>
      <c r="F63" t="s">
        <v>342</v>
      </c>
      <c r="G63" t="s">
        <v>360</v>
      </c>
      <c r="H63" s="77">
        <v>0.16</v>
      </c>
      <c r="I63" t="s">
        <v>106</v>
      </c>
      <c r="J63" s="78">
        <v>0</v>
      </c>
      <c r="K63" s="78">
        <v>5.33E-2</v>
      </c>
      <c r="L63" s="77">
        <v>550000</v>
      </c>
      <c r="M63" s="77">
        <v>99.149699999999996</v>
      </c>
      <c r="N63" s="77">
        <v>0</v>
      </c>
      <c r="O63" s="77">
        <v>1977.88779045</v>
      </c>
      <c r="P63" s="78">
        <v>0</v>
      </c>
      <c r="Q63" s="78">
        <v>1.9E-3</v>
      </c>
      <c r="R63" s="78">
        <v>6.9999999999999999E-4</v>
      </c>
    </row>
    <row r="64" spans="2:18">
      <c r="B64" t="s">
        <v>361</v>
      </c>
      <c r="C64" t="s">
        <v>362</v>
      </c>
      <c r="D64" t="s">
        <v>123</v>
      </c>
      <c r="E64" t="s">
        <v>356</v>
      </c>
      <c r="F64" t="s">
        <v>342</v>
      </c>
      <c r="G64" t="s">
        <v>363</v>
      </c>
      <c r="H64" s="77">
        <v>0.13</v>
      </c>
      <c r="I64" t="s">
        <v>106</v>
      </c>
      <c r="J64" s="78">
        <v>1.2999999999999999E-3</v>
      </c>
      <c r="K64" s="78">
        <v>5.3600000000000002E-2</v>
      </c>
      <c r="L64" s="77">
        <v>1788000</v>
      </c>
      <c r="M64" s="77">
        <v>99.406274999999994</v>
      </c>
      <c r="N64" s="77">
        <v>0</v>
      </c>
      <c r="O64" s="77">
        <v>6446.572482519</v>
      </c>
      <c r="P64" s="78">
        <v>0</v>
      </c>
      <c r="Q64" s="78">
        <v>6.1000000000000004E-3</v>
      </c>
      <c r="R64" s="78">
        <v>2.3999999999999998E-3</v>
      </c>
    </row>
    <row r="65" spans="2:18">
      <c r="B65" t="s">
        <v>364</v>
      </c>
      <c r="C65" t="s">
        <v>365</v>
      </c>
      <c r="D65" t="s">
        <v>123</v>
      </c>
      <c r="E65" t="s">
        <v>356</v>
      </c>
      <c r="F65" t="s">
        <v>342</v>
      </c>
      <c r="G65" t="s">
        <v>366</v>
      </c>
      <c r="H65" s="77">
        <v>0.28999999999999998</v>
      </c>
      <c r="I65" t="s">
        <v>106</v>
      </c>
      <c r="J65" s="78">
        <v>3.8E-3</v>
      </c>
      <c r="K65" s="78">
        <v>5.33E-2</v>
      </c>
      <c r="L65" s="77">
        <v>1175000</v>
      </c>
      <c r="M65" s="77">
        <v>98.68752500425532</v>
      </c>
      <c r="N65" s="77">
        <v>0</v>
      </c>
      <c r="O65" s="77">
        <v>4205.7909249876002</v>
      </c>
      <c r="P65" s="78">
        <v>0</v>
      </c>
      <c r="Q65" s="78">
        <v>4.0000000000000001E-3</v>
      </c>
      <c r="R65" s="78">
        <v>1.5E-3</v>
      </c>
    </row>
    <row r="66" spans="2:18">
      <c r="B66" t="s">
        <v>367</v>
      </c>
      <c r="C66" t="s">
        <v>368</v>
      </c>
      <c r="D66" t="s">
        <v>123</v>
      </c>
      <c r="E66" t="s">
        <v>356</v>
      </c>
      <c r="F66" t="s">
        <v>342</v>
      </c>
      <c r="G66" t="s">
        <v>369</v>
      </c>
      <c r="H66" s="77">
        <v>0.79</v>
      </c>
      <c r="I66" t="s">
        <v>106</v>
      </c>
      <c r="J66" s="78">
        <v>6.3E-3</v>
      </c>
      <c r="K66" s="78">
        <v>0.05</v>
      </c>
      <c r="L66" s="77">
        <v>500000</v>
      </c>
      <c r="M66" s="77">
        <v>96.817708339999996</v>
      </c>
      <c r="N66" s="77">
        <v>0</v>
      </c>
      <c r="O66" s="77">
        <v>1755.7891407459001</v>
      </c>
      <c r="P66" s="78">
        <v>0</v>
      </c>
      <c r="Q66" s="78">
        <v>1.6999999999999999E-3</v>
      </c>
      <c r="R66" s="78">
        <v>5.9999999999999995E-4</v>
      </c>
    </row>
    <row r="67" spans="2:18">
      <c r="B67" t="s">
        <v>370</v>
      </c>
      <c r="C67" t="s">
        <v>371</v>
      </c>
      <c r="D67" t="s">
        <v>123</v>
      </c>
      <c r="E67" t="s">
        <v>356</v>
      </c>
      <c r="F67" t="s">
        <v>342</v>
      </c>
      <c r="G67" t="s">
        <v>372</v>
      </c>
      <c r="H67" s="77">
        <v>0.08</v>
      </c>
      <c r="I67" t="s">
        <v>106</v>
      </c>
      <c r="J67" s="78">
        <v>8.8000000000000005E-3</v>
      </c>
      <c r="K67" s="78">
        <v>5.45E-2</v>
      </c>
      <c r="L67" s="77">
        <v>500000</v>
      </c>
      <c r="M67" s="77">
        <v>99.985683339999994</v>
      </c>
      <c r="N67" s="77">
        <v>0</v>
      </c>
      <c r="O67" s="77">
        <v>1813.2403673709</v>
      </c>
      <c r="P67" s="78">
        <v>0</v>
      </c>
      <c r="Q67" s="78">
        <v>1.6999999999999999E-3</v>
      </c>
      <c r="R67" s="78">
        <v>6.9999999999999999E-4</v>
      </c>
    </row>
    <row r="68" spans="2:18">
      <c r="B68" t="s">
        <v>373</v>
      </c>
      <c r="C68" t="s">
        <v>374</v>
      </c>
      <c r="D68" t="s">
        <v>123</v>
      </c>
      <c r="E68" t="s">
        <v>356</v>
      </c>
      <c r="F68" t="s">
        <v>342</v>
      </c>
      <c r="G68" t="s">
        <v>273</v>
      </c>
      <c r="H68" s="77">
        <v>0.96</v>
      </c>
      <c r="I68" t="s">
        <v>106</v>
      </c>
      <c r="J68" s="78">
        <v>0.01</v>
      </c>
      <c r="K68" s="78">
        <v>4.9000000000000002E-2</v>
      </c>
      <c r="L68" s="77">
        <v>525000</v>
      </c>
      <c r="M68" s="77">
        <v>96.479166666666671</v>
      </c>
      <c r="N68" s="77">
        <v>0</v>
      </c>
      <c r="O68" s="77">
        <v>1837.132171875</v>
      </c>
      <c r="P68" s="78">
        <v>0</v>
      </c>
      <c r="Q68" s="78">
        <v>1.6999999999999999E-3</v>
      </c>
      <c r="R68" s="78">
        <v>6.9999999999999999E-4</v>
      </c>
    </row>
    <row r="69" spans="2:18">
      <c r="B69" t="s">
        <v>375</v>
      </c>
      <c r="C69" t="s">
        <v>376</v>
      </c>
      <c r="D69" t="s">
        <v>123</v>
      </c>
      <c r="E69" t="s">
        <v>356</v>
      </c>
      <c r="F69" t="s">
        <v>342</v>
      </c>
      <c r="G69" t="s">
        <v>377</v>
      </c>
      <c r="H69" s="77">
        <v>14.65</v>
      </c>
      <c r="I69" t="s">
        <v>106</v>
      </c>
      <c r="J69" s="78">
        <v>1.1299999999999999E-2</v>
      </c>
      <c r="K69" s="78">
        <v>4.19E-2</v>
      </c>
      <c r="L69" s="77">
        <v>3060000</v>
      </c>
      <c r="M69" s="77">
        <v>64.312475000000006</v>
      </c>
      <c r="N69" s="77">
        <v>0</v>
      </c>
      <c r="O69" s="77">
        <v>7137.7972128450001</v>
      </c>
      <c r="P69" s="78">
        <v>0</v>
      </c>
      <c r="Q69" s="78">
        <v>6.7999999999999996E-3</v>
      </c>
      <c r="R69" s="78">
        <v>2.5999999999999999E-3</v>
      </c>
    </row>
    <row r="70" spans="2:18">
      <c r="B70" t="s">
        <v>378</v>
      </c>
      <c r="C70" t="s">
        <v>379</v>
      </c>
      <c r="D70" t="s">
        <v>123</v>
      </c>
      <c r="E70" t="s">
        <v>356</v>
      </c>
      <c r="F70" t="s">
        <v>342</v>
      </c>
      <c r="G70" t="s">
        <v>380</v>
      </c>
      <c r="H70" s="77">
        <v>0.67</v>
      </c>
      <c r="I70" t="s">
        <v>106</v>
      </c>
      <c r="J70" s="78">
        <v>1.2500000000000001E-2</v>
      </c>
      <c r="K70" s="78">
        <v>5.11E-2</v>
      </c>
      <c r="L70" s="77">
        <v>300000</v>
      </c>
      <c r="M70" s="77">
        <v>97.954911100000004</v>
      </c>
      <c r="N70" s="77">
        <v>0</v>
      </c>
      <c r="O70" s="77">
        <v>1065.8473876790999</v>
      </c>
      <c r="P70" s="78">
        <v>0</v>
      </c>
      <c r="Q70" s="78">
        <v>1E-3</v>
      </c>
      <c r="R70" s="78">
        <v>4.0000000000000002E-4</v>
      </c>
    </row>
    <row r="71" spans="2:18">
      <c r="B71" t="s">
        <v>381</v>
      </c>
      <c r="C71" t="s">
        <v>382</v>
      </c>
      <c r="D71" t="s">
        <v>123</v>
      </c>
      <c r="E71" t="s">
        <v>356</v>
      </c>
      <c r="F71" t="s">
        <v>342</v>
      </c>
      <c r="G71" t="s">
        <v>383</v>
      </c>
      <c r="H71" s="77">
        <v>0.91</v>
      </c>
      <c r="I71" t="s">
        <v>106</v>
      </c>
      <c r="J71" s="78">
        <v>1.4999999999999999E-2</v>
      </c>
      <c r="K71" s="78">
        <v>4.9500000000000002E-2</v>
      </c>
      <c r="L71" s="77">
        <v>500000</v>
      </c>
      <c r="M71" s="77">
        <v>97.117466660000005</v>
      </c>
      <c r="N71" s="77">
        <v>0</v>
      </c>
      <c r="O71" s="77">
        <v>1761.2252578790999</v>
      </c>
      <c r="P71" s="78">
        <v>0</v>
      </c>
      <c r="Q71" s="78">
        <v>1.6999999999999999E-3</v>
      </c>
      <c r="R71" s="78">
        <v>5.9999999999999995E-4</v>
      </c>
    </row>
    <row r="72" spans="2:18">
      <c r="B72" t="s">
        <v>384</v>
      </c>
      <c r="C72" t="s">
        <v>385</v>
      </c>
      <c r="D72" t="s">
        <v>123</v>
      </c>
      <c r="E72" t="s">
        <v>356</v>
      </c>
      <c r="F72" t="s">
        <v>342</v>
      </c>
      <c r="G72" t="s">
        <v>380</v>
      </c>
      <c r="H72" s="77">
        <v>6.92</v>
      </c>
      <c r="I72" t="s">
        <v>106</v>
      </c>
      <c r="J72" s="78">
        <v>1.6299999999999999E-2</v>
      </c>
      <c r="K72" s="78">
        <v>3.8899999999999997E-2</v>
      </c>
      <c r="L72" s="77">
        <v>670000</v>
      </c>
      <c r="M72" s="77">
        <v>86.000024999999994</v>
      </c>
      <c r="N72" s="77">
        <v>0</v>
      </c>
      <c r="O72" s="77">
        <v>2089.8780075225</v>
      </c>
      <c r="P72" s="78">
        <v>0</v>
      </c>
      <c r="Q72" s="78">
        <v>2E-3</v>
      </c>
      <c r="R72" s="78">
        <v>8.0000000000000004E-4</v>
      </c>
    </row>
    <row r="73" spans="2:18">
      <c r="B73" t="s">
        <v>386</v>
      </c>
      <c r="C73" t="s">
        <v>387</v>
      </c>
      <c r="D73" t="s">
        <v>123</v>
      </c>
      <c r="E73" t="s">
        <v>356</v>
      </c>
      <c r="F73" t="s">
        <v>342</v>
      </c>
      <c r="G73" t="s">
        <v>388</v>
      </c>
      <c r="H73" s="77">
        <v>0.57999999999999996</v>
      </c>
      <c r="I73" t="s">
        <v>106</v>
      </c>
      <c r="J73" s="78">
        <v>1.7500000000000002E-2</v>
      </c>
      <c r="K73" s="78">
        <v>5.1999999999999998E-2</v>
      </c>
      <c r="L73" s="77">
        <v>500000</v>
      </c>
      <c r="M73" s="77">
        <v>98.807266659999996</v>
      </c>
      <c r="N73" s="77">
        <v>0</v>
      </c>
      <c r="O73" s="77">
        <v>1791.8697808791001</v>
      </c>
      <c r="P73" s="78">
        <v>0</v>
      </c>
      <c r="Q73" s="78">
        <v>1.6999999999999999E-3</v>
      </c>
      <c r="R73" s="78">
        <v>6.9999999999999999E-4</v>
      </c>
    </row>
    <row r="74" spans="2:18">
      <c r="B74" t="s">
        <v>389</v>
      </c>
      <c r="C74" t="s">
        <v>390</v>
      </c>
      <c r="D74" t="s">
        <v>123</v>
      </c>
      <c r="E74" t="s">
        <v>356</v>
      </c>
      <c r="F74" t="s">
        <v>342</v>
      </c>
      <c r="G74" t="s">
        <v>391</v>
      </c>
      <c r="H74" s="77">
        <v>14.47</v>
      </c>
      <c r="I74" t="s">
        <v>106</v>
      </c>
      <c r="J74" s="78">
        <v>0.02</v>
      </c>
      <c r="K74" s="78">
        <v>4.2500000000000003E-2</v>
      </c>
      <c r="L74" s="77">
        <v>7195000</v>
      </c>
      <c r="M74" s="77">
        <v>72.718800000000002</v>
      </c>
      <c r="N74" s="77">
        <v>0</v>
      </c>
      <c r="O74" s="77">
        <v>18976.89075282</v>
      </c>
      <c r="P74" s="78">
        <v>0</v>
      </c>
      <c r="Q74" s="78">
        <v>1.7999999999999999E-2</v>
      </c>
      <c r="R74" s="78">
        <v>7.0000000000000001E-3</v>
      </c>
    </row>
    <row r="75" spans="2:18">
      <c r="B75" t="s">
        <v>392</v>
      </c>
      <c r="C75" t="s">
        <v>393</v>
      </c>
      <c r="D75" t="s">
        <v>123</v>
      </c>
      <c r="E75" t="s">
        <v>356</v>
      </c>
      <c r="F75" t="s">
        <v>342</v>
      </c>
      <c r="G75" t="s">
        <v>394</v>
      </c>
      <c r="H75" s="77">
        <v>0.75</v>
      </c>
      <c r="I75" t="s">
        <v>106</v>
      </c>
      <c r="J75" s="78">
        <v>2.1299999999999999E-2</v>
      </c>
      <c r="K75" s="78">
        <v>5.0299999999999997E-2</v>
      </c>
      <c r="L75" s="77">
        <v>500000</v>
      </c>
      <c r="M75" s="77">
        <v>98.457049999999995</v>
      </c>
      <c r="N75" s="77">
        <v>0</v>
      </c>
      <c r="O75" s="77">
        <v>1785.51860175</v>
      </c>
      <c r="P75" s="78">
        <v>0</v>
      </c>
      <c r="Q75" s="78">
        <v>1.6999999999999999E-3</v>
      </c>
      <c r="R75" s="78">
        <v>6.9999999999999999E-4</v>
      </c>
    </row>
    <row r="76" spans="2:18">
      <c r="B76" t="s">
        <v>395</v>
      </c>
      <c r="C76" t="s">
        <v>396</v>
      </c>
      <c r="D76" t="s">
        <v>123</v>
      </c>
      <c r="E76" t="s">
        <v>356</v>
      </c>
      <c r="F76" t="s">
        <v>342</v>
      </c>
      <c r="G76" t="s">
        <v>397</v>
      </c>
      <c r="H76" s="77">
        <v>0.91</v>
      </c>
      <c r="I76" t="s">
        <v>106</v>
      </c>
      <c r="J76" s="78">
        <v>2.1299999999999999E-2</v>
      </c>
      <c r="K76" s="78">
        <v>4.9299999999999997E-2</v>
      </c>
      <c r="L76" s="77">
        <v>1030000</v>
      </c>
      <c r="M76" s="77">
        <v>97.735683330097089</v>
      </c>
      <c r="N76" s="77">
        <v>0</v>
      </c>
      <c r="O76" s="77">
        <v>3651.2194314141002</v>
      </c>
      <c r="P76" s="78">
        <v>0</v>
      </c>
      <c r="Q76" s="78">
        <v>3.5000000000000001E-3</v>
      </c>
      <c r="R76" s="78">
        <v>1.2999999999999999E-3</v>
      </c>
    </row>
    <row r="77" spans="2:18">
      <c r="B77" t="s">
        <v>398</v>
      </c>
      <c r="C77" t="s">
        <v>399</v>
      </c>
      <c r="D77" t="s">
        <v>123</v>
      </c>
      <c r="E77" t="s">
        <v>356</v>
      </c>
      <c r="F77" t="s">
        <v>342</v>
      </c>
      <c r="G77" t="s">
        <v>400</v>
      </c>
      <c r="H77" s="77">
        <v>0.25</v>
      </c>
      <c r="I77" t="s">
        <v>106</v>
      </c>
      <c r="J77" s="78">
        <v>2.1299999999999999E-2</v>
      </c>
      <c r="K77" s="78">
        <v>5.45E-2</v>
      </c>
      <c r="L77" s="77">
        <v>640000</v>
      </c>
      <c r="M77" s="77">
        <v>99.734350000000006</v>
      </c>
      <c r="N77" s="77">
        <v>0</v>
      </c>
      <c r="O77" s="77">
        <v>2315.1135196800001</v>
      </c>
      <c r="P77" s="78">
        <v>0</v>
      </c>
      <c r="Q77" s="78">
        <v>2.2000000000000001E-3</v>
      </c>
      <c r="R77" s="78">
        <v>8.0000000000000004E-4</v>
      </c>
    </row>
    <row r="78" spans="2:18">
      <c r="B78" t="s">
        <v>401</v>
      </c>
      <c r="C78" t="s">
        <v>402</v>
      </c>
      <c r="D78" t="s">
        <v>123</v>
      </c>
      <c r="E78" t="s">
        <v>356</v>
      </c>
      <c r="F78" t="s">
        <v>342</v>
      </c>
      <c r="G78" t="s">
        <v>383</v>
      </c>
      <c r="H78" s="77">
        <v>16.010000000000002</v>
      </c>
      <c r="I78" t="s">
        <v>106</v>
      </c>
      <c r="J78" s="78">
        <v>2.5000000000000001E-2</v>
      </c>
      <c r="K78" s="78">
        <v>4.2900000000000001E-2</v>
      </c>
      <c r="L78" s="77">
        <v>2150000</v>
      </c>
      <c r="M78" s="77">
        <v>76.0625</v>
      </c>
      <c r="N78" s="77">
        <v>0</v>
      </c>
      <c r="O78" s="77">
        <v>5931.3917812500003</v>
      </c>
      <c r="P78" s="78">
        <v>0</v>
      </c>
      <c r="Q78" s="78">
        <v>5.5999999999999999E-3</v>
      </c>
      <c r="R78" s="78">
        <v>2.2000000000000001E-3</v>
      </c>
    </row>
    <row r="79" spans="2:18">
      <c r="B79" t="s">
        <v>403</v>
      </c>
      <c r="C79" t="s">
        <v>404</v>
      </c>
      <c r="D79" t="s">
        <v>123</v>
      </c>
      <c r="E79" t="s">
        <v>356</v>
      </c>
      <c r="F79" t="s">
        <v>342</v>
      </c>
      <c r="G79" t="s">
        <v>405</v>
      </c>
      <c r="H79" s="77">
        <v>0.42</v>
      </c>
      <c r="I79" t="s">
        <v>106</v>
      </c>
      <c r="J79" s="78">
        <v>2.5000000000000001E-2</v>
      </c>
      <c r="K79" s="78">
        <v>5.3699999999999998E-2</v>
      </c>
      <c r="L79" s="77">
        <v>900000</v>
      </c>
      <c r="M79" s="77">
        <v>99.067733333333337</v>
      </c>
      <c r="N79" s="77">
        <v>0</v>
      </c>
      <c r="O79" s="77">
        <v>3233.8680192000002</v>
      </c>
      <c r="P79" s="78">
        <v>0</v>
      </c>
      <c r="Q79" s="78">
        <v>3.0999999999999999E-3</v>
      </c>
      <c r="R79" s="78">
        <v>1.1999999999999999E-3</v>
      </c>
    </row>
    <row r="80" spans="2:18">
      <c r="B80" t="s">
        <v>406</v>
      </c>
      <c r="C80" t="s">
        <v>407</v>
      </c>
      <c r="D80" t="s">
        <v>123</v>
      </c>
      <c r="E80" t="s">
        <v>356</v>
      </c>
      <c r="F80" t="s">
        <v>342</v>
      </c>
      <c r="G80" t="s">
        <v>366</v>
      </c>
      <c r="H80" s="77">
        <v>14.25</v>
      </c>
      <c r="I80" t="s">
        <v>106</v>
      </c>
      <c r="J80" s="78">
        <v>2.75E-2</v>
      </c>
      <c r="K80" s="78">
        <v>4.2700000000000002E-2</v>
      </c>
      <c r="L80" s="77">
        <v>1601000</v>
      </c>
      <c r="M80" s="77">
        <v>81.28125</v>
      </c>
      <c r="N80" s="77">
        <v>0</v>
      </c>
      <c r="O80" s="77">
        <v>4719.8615709374999</v>
      </c>
      <c r="P80" s="78">
        <v>0</v>
      </c>
      <c r="Q80" s="78">
        <v>4.4999999999999997E-3</v>
      </c>
      <c r="R80" s="78">
        <v>1.6999999999999999E-3</v>
      </c>
    </row>
    <row r="81" spans="2:18">
      <c r="B81" t="s">
        <v>408</v>
      </c>
      <c r="C81" t="s">
        <v>409</v>
      </c>
      <c r="D81" t="s">
        <v>123</v>
      </c>
      <c r="E81" t="s">
        <v>356</v>
      </c>
      <c r="F81" t="s">
        <v>342</v>
      </c>
      <c r="G81" t="s">
        <v>410</v>
      </c>
      <c r="H81" s="77">
        <v>15.33</v>
      </c>
      <c r="I81" t="s">
        <v>106</v>
      </c>
      <c r="J81" s="78">
        <v>2.8799999999999999E-2</v>
      </c>
      <c r="K81" s="78">
        <v>4.2900000000000001E-2</v>
      </c>
      <c r="L81" s="77">
        <v>733000</v>
      </c>
      <c r="M81" s="77">
        <v>81.796925006821283</v>
      </c>
      <c r="N81" s="77">
        <v>0</v>
      </c>
      <c r="O81" s="77">
        <v>2174.6456865081</v>
      </c>
      <c r="P81" s="78">
        <v>0</v>
      </c>
      <c r="Q81" s="78">
        <v>2.0999999999999999E-3</v>
      </c>
      <c r="R81" s="78">
        <v>8.0000000000000004E-4</v>
      </c>
    </row>
    <row r="82" spans="2:18">
      <c r="B82" t="s">
        <v>411</v>
      </c>
      <c r="C82" t="s">
        <v>412</v>
      </c>
      <c r="D82" t="s">
        <v>123</v>
      </c>
      <c r="E82" t="s">
        <v>356</v>
      </c>
      <c r="F82" t="s">
        <v>342</v>
      </c>
      <c r="G82" t="s">
        <v>405</v>
      </c>
      <c r="H82" s="77">
        <v>15</v>
      </c>
      <c r="I82" t="s">
        <v>106</v>
      </c>
      <c r="J82" s="78">
        <v>0.03</v>
      </c>
      <c r="K82" s="78">
        <v>4.2900000000000001E-2</v>
      </c>
      <c r="L82" s="77">
        <v>1450000</v>
      </c>
      <c r="M82" s="77">
        <v>83.234399999999994</v>
      </c>
      <c r="N82" s="77">
        <v>0</v>
      </c>
      <c r="O82" s="77">
        <v>4377.4219475999998</v>
      </c>
      <c r="P82" s="78">
        <v>0</v>
      </c>
      <c r="Q82" s="78">
        <v>4.1000000000000003E-3</v>
      </c>
      <c r="R82" s="78">
        <v>1.6000000000000001E-3</v>
      </c>
    </row>
    <row r="83" spans="2:18">
      <c r="B83" t="s">
        <v>413</v>
      </c>
      <c r="C83" t="s">
        <v>414</v>
      </c>
      <c r="D83" t="s">
        <v>123</v>
      </c>
      <c r="E83" t="s">
        <v>356</v>
      </c>
      <c r="F83" t="s">
        <v>342</v>
      </c>
      <c r="G83" t="s">
        <v>415</v>
      </c>
      <c r="H83" s="77">
        <v>5.07</v>
      </c>
      <c r="I83" t="s">
        <v>106</v>
      </c>
      <c r="J83" s="78">
        <v>3.2500000000000001E-2</v>
      </c>
      <c r="K83" s="78">
        <v>3.9300000000000002E-2</v>
      </c>
      <c r="L83" s="77">
        <v>1200000</v>
      </c>
      <c r="M83" s="77">
        <v>96.843800000000002</v>
      </c>
      <c r="N83" s="77">
        <v>70.726500000000001</v>
      </c>
      <c r="O83" s="77">
        <v>4285.7560512</v>
      </c>
      <c r="P83" s="78">
        <v>0</v>
      </c>
      <c r="Q83" s="78">
        <v>4.1000000000000003E-3</v>
      </c>
      <c r="R83" s="78">
        <v>1.6000000000000001E-3</v>
      </c>
    </row>
    <row r="84" spans="2:18">
      <c r="B84" t="s">
        <v>416</v>
      </c>
      <c r="C84" t="s">
        <v>417</v>
      </c>
      <c r="D84" t="s">
        <v>123</v>
      </c>
      <c r="E84" t="s">
        <v>356</v>
      </c>
      <c r="F84" t="s">
        <v>342</v>
      </c>
      <c r="G84" t="s">
        <v>377</v>
      </c>
      <c r="H84" s="77">
        <v>0.66</v>
      </c>
      <c r="I84" t="s">
        <v>106</v>
      </c>
      <c r="J84" s="78">
        <v>3.2500000000000001E-2</v>
      </c>
      <c r="K84" s="78">
        <v>5.1499999999999997E-2</v>
      </c>
      <c r="L84" s="77">
        <v>350000</v>
      </c>
      <c r="M84" s="77">
        <v>99.880233342857139</v>
      </c>
      <c r="N84" s="77">
        <v>0</v>
      </c>
      <c r="O84" s="77">
        <v>1267.9296221709001</v>
      </c>
      <c r="P84" s="78">
        <v>0</v>
      </c>
      <c r="Q84" s="78">
        <v>1.1999999999999999E-3</v>
      </c>
      <c r="R84" s="78">
        <v>5.0000000000000001E-4</v>
      </c>
    </row>
    <row r="85" spans="2:18">
      <c r="B85" t="s">
        <v>418</v>
      </c>
      <c r="C85" t="s">
        <v>419</v>
      </c>
      <c r="D85" t="s">
        <v>123</v>
      </c>
      <c r="E85" t="s">
        <v>356</v>
      </c>
      <c r="F85" t="s">
        <v>342</v>
      </c>
      <c r="G85" t="s">
        <v>380</v>
      </c>
      <c r="H85" s="77">
        <v>14.42</v>
      </c>
      <c r="I85" t="s">
        <v>106</v>
      </c>
      <c r="J85" s="78">
        <v>3.3799999999999997E-2</v>
      </c>
      <c r="K85" s="78">
        <v>4.2799999999999998E-2</v>
      </c>
      <c r="L85" s="77">
        <v>1303000</v>
      </c>
      <c r="M85" s="77">
        <v>88.687475003837292</v>
      </c>
      <c r="N85" s="77">
        <v>0</v>
      </c>
      <c r="O85" s="77">
        <v>4191.3532180611001</v>
      </c>
      <c r="P85" s="78">
        <v>0</v>
      </c>
      <c r="Q85" s="78">
        <v>4.0000000000000001E-3</v>
      </c>
      <c r="R85" s="78">
        <v>1.5E-3</v>
      </c>
    </row>
    <row r="86" spans="2:18">
      <c r="B86" t="s">
        <v>420</v>
      </c>
      <c r="C86" t="s">
        <v>421</v>
      </c>
      <c r="D86" t="s">
        <v>123</v>
      </c>
      <c r="E86" t="s">
        <v>356</v>
      </c>
      <c r="F86" t="s">
        <v>342</v>
      </c>
      <c r="G86" t="s">
        <v>397</v>
      </c>
      <c r="H86" s="77">
        <v>11.61</v>
      </c>
      <c r="I86" t="s">
        <v>106</v>
      </c>
      <c r="J86" s="78">
        <v>3.5000000000000003E-2</v>
      </c>
      <c r="K86" s="78">
        <v>4.0099999999999997E-2</v>
      </c>
      <c r="L86" s="77">
        <v>1510000</v>
      </c>
      <c r="M86" s="77">
        <v>96.015600000000006</v>
      </c>
      <c r="N86" s="77">
        <v>0</v>
      </c>
      <c r="O86" s="77">
        <v>5258.5535761199999</v>
      </c>
      <c r="P86" s="78">
        <v>0</v>
      </c>
      <c r="Q86" s="78">
        <v>5.0000000000000001E-3</v>
      </c>
      <c r="R86" s="78">
        <v>1.9E-3</v>
      </c>
    </row>
    <row r="87" spans="2:18">
      <c r="B87" t="s">
        <v>422</v>
      </c>
      <c r="C87" t="s">
        <v>423</v>
      </c>
      <c r="D87" t="s">
        <v>123</v>
      </c>
      <c r="E87" t="s">
        <v>356</v>
      </c>
      <c r="F87" t="s">
        <v>342</v>
      </c>
      <c r="G87" t="s">
        <v>424</v>
      </c>
      <c r="H87" s="77">
        <v>13.97</v>
      </c>
      <c r="I87" t="s">
        <v>106</v>
      </c>
      <c r="J87" s="78">
        <v>3.6299999999999999E-2</v>
      </c>
      <c r="K87" s="78">
        <v>4.2799999999999998E-2</v>
      </c>
      <c r="L87" s="77">
        <v>1800000</v>
      </c>
      <c r="M87" s="77">
        <v>93.093774999999994</v>
      </c>
      <c r="N87" s="77">
        <v>0</v>
      </c>
      <c r="O87" s="77">
        <v>6077.7201946499999</v>
      </c>
      <c r="P87" s="78">
        <v>0</v>
      </c>
      <c r="Q87" s="78">
        <v>5.7999999999999996E-3</v>
      </c>
      <c r="R87" s="78">
        <v>2.2000000000000001E-3</v>
      </c>
    </row>
    <row r="88" spans="2:18">
      <c r="B88" t="s">
        <v>425</v>
      </c>
      <c r="C88" t="s">
        <v>426</v>
      </c>
      <c r="D88" t="s">
        <v>123</v>
      </c>
      <c r="E88" t="s">
        <v>356</v>
      </c>
      <c r="F88" t="s">
        <v>342</v>
      </c>
      <c r="G88" t="s">
        <v>273</v>
      </c>
      <c r="H88" s="77">
        <v>10.63</v>
      </c>
      <c r="I88" t="s">
        <v>106</v>
      </c>
      <c r="J88" s="78">
        <v>4.3799999999999999E-2</v>
      </c>
      <c r="K88" s="78">
        <v>3.9300000000000002E-2</v>
      </c>
      <c r="L88" s="77">
        <v>525000</v>
      </c>
      <c r="M88" s="77">
        <v>106.76562500952382</v>
      </c>
      <c r="N88" s="77">
        <v>0</v>
      </c>
      <c r="O88" s="77">
        <v>2033.0043400251</v>
      </c>
      <c r="P88" s="78">
        <v>0</v>
      </c>
      <c r="Q88" s="78">
        <v>1.9E-3</v>
      </c>
      <c r="R88" s="78">
        <v>6.9999999999999999E-4</v>
      </c>
    </row>
    <row r="89" spans="2:18">
      <c r="B89" t="s">
        <v>427</v>
      </c>
      <c r="C89" t="s">
        <v>428</v>
      </c>
      <c r="D89" t="s">
        <v>123</v>
      </c>
      <c r="E89" t="s">
        <v>356</v>
      </c>
      <c r="F89" t="s">
        <v>342</v>
      </c>
      <c r="G89" t="s">
        <v>357</v>
      </c>
      <c r="H89" s="77">
        <v>11.65</v>
      </c>
      <c r="I89" t="s">
        <v>106</v>
      </c>
      <c r="J89" s="78">
        <v>4.3799999999999999E-2</v>
      </c>
      <c r="K89" s="78">
        <v>4.0500000000000001E-2</v>
      </c>
      <c r="L89" s="77">
        <v>1000000</v>
      </c>
      <c r="M89" s="77">
        <v>104.765675</v>
      </c>
      <c r="N89" s="77">
        <v>0</v>
      </c>
      <c r="O89" s="77">
        <v>3799.8510322500001</v>
      </c>
      <c r="P89" s="78">
        <v>0</v>
      </c>
      <c r="Q89" s="78">
        <v>3.5999999999999999E-3</v>
      </c>
      <c r="R89" s="78">
        <v>1.4E-3</v>
      </c>
    </row>
    <row r="90" spans="2:18">
      <c r="B90" t="s">
        <v>429</v>
      </c>
      <c r="C90" t="s">
        <v>430</v>
      </c>
      <c r="D90" t="s">
        <v>123</v>
      </c>
      <c r="E90" t="s">
        <v>356</v>
      </c>
      <c r="F90" t="s">
        <v>342</v>
      </c>
      <c r="G90" t="s">
        <v>388</v>
      </c>
      <c r="H90" s="77">
        <v>8.09</v>
      </c>
      <c r="I90" t="s">
        <v>106</v>
      </c>
      <c r="J90" s="78">
        <v>4.4999999999999998E-2</v>
      </c>
      <c r="K90" s="78">
        <v>3.9199999999999999E-2</v>
      </c>
      <c r="L90" s="77">
        <v>500000</v>
      </c>
      <c r="M90" s="77">
        <v>105.6063</v>
      </c>
      <c r="N90" s="77">
        <v>0</v>
      </c>
      <c r="O90" s="77">
        <v>1915.1702505000001</v>
      </c>
      <c r="P90" s="78">
        <v>0</v>
      </c>
      <c r="Q90" s="78">
        <v>1.8E-3</v>
      </c>
      <c r="R90" s="78">
        <v>6.9999999999999999E-4</v>
      </c>
    </row>
    <row r="91" spans="2:18">
      <c r="B91" t="s">
        <v>431</v>
      </c>
      <c r="C91" s="16"/>
      <c r="D91" s="16"/>
    </row>
    <row r="92" spans="2:18">
      <c r="B92" t="s">
        <v>432</v>
      </c>
      <c r="C92" s="16"/>
      <c r="D92" s="16"/>
    </row>
    <row r="93" spans="2:18">
      <c r="B93" t="s">
        <v>433</v>
      </c>
      <c r="C93" s="16"/>
      <c r="D93" s="16"/>
    </row>
    <row r="94" spans="2:18">
      <c r="B94" t="s">
        <v>434</v>
      </c>
      <c r="C94" s="16"/>
      <c r="D94" s="16"/>
    </row>
    <row r="95" spans="2:18">
      <c r="C95" s="16"/>
      <c r="D95" s="16"/>
    </row>
    <row r="96" spans="2:18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435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436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437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438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431</v>
      </c>
      <c r="C25" s="16"/>
      <c r="D25" s="16"/>
      <c r="E25" s="16"/>
      <c r="F25" s="16"/>
      <c r="G25" s="16"/>
    </row>
    <row r="26" spans="2:21">
      <c r="B26" t="s">
        <v>432</v>
      </c>
      <c r="C26" s="16"/>
      <c r="D26" s="16"/>
      <c r="E26" s="16"/>
      <c r="F26" s="16"/>
      <c r="G26" s="16"/>
    </row>
    <row r="27" spans="2:21">
      <c r="B27" t="s">
        <v>433</v>
      </c>
      <c r="C27" s="16"/>
      <c r="D27" s="16"/>
      <c r="E27" s="16"/>
      <c r="F27" s="16"/>
      <c r="G27" s="16"/>
    </row>
    <row r="28" spans="2:21">
      <c r="B28" t="s">
        <v>434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6"/>
  <sheetViews>
    <sheetView rightToLeft="1" tabSelected="1" topLeftCell="D295" workbookViewId="0">
      <selection activeCell="D13" sqref="A13:XFD2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3.02</v>
      </c>
      <c r="L11" s="7"/>
      <c r="M11" s="7"/>
      <c r="N11" s="76">
        <v>5.6599999999999998E-2</v>
      </c>
      <c r="O11" s="75">
        <f>O12+O237</f>
        <v>571190180.60000002</v>
      </c>
      <c r="P11" s="33"/>
      <c r="Q11" s="75">
        <v>4688.4170000000004</v>
      </c>
      <c r="R11" s="75">
        <v>633117.83605696179</v>
      </c>
      <c r="S11" s="7"/>
      <c r="T11" s="76">
        <f>R11/$R$11</f>
        <v>1</v>
      </c>
      <c r="U11" s="76">
        <f>R11/'סכום נכסי הקרן'!$C$42</f>
        <v>0.2312824224048308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2.89</v>
      </c>
      <c r="N12" s="80">
        <v>5.3999999999999999E-2</v>
      </c>
      <c r="O12" s="81">
        <f>O13+O132+O223+O235</f>
        <v>555080180.60000002</v>
      </c>
      <c r="Q12" s="81">
        <v>4663.6083200000003</v>
      </c>
      <c r="R12" s="81">
        <v>576100.25889870862</v>
      </c>
      <c r="T12" s="80">
        <f t="shared" ref="T12:T75" si="0">R12/$R$11</f>
        <v>0.90994160342511143</v>
      </c>
      <c r="U12" s="80">
        <f>R12/'סכום נכסי הקרן'!$C$42</f>
        <v>0.21045349828709564</v>
      </c>
    </row>
    <row r="13" spans="2:66" s="100" customFormat="1">
      <c r="B13" s="99" t="s">
        <v>435</v>
      </c>
      <c r="K13" s="101">
        <v>3.39</v>
      </c>
      <c r="N13" s="102">
        <v>2.7E-2</v>
      </c>
      <c r="O13" s="101">
        <f>SUM(O14:O131)</f>
        <v>374563522.08000004</v>
      </c>
      <c r="Q13" s="101">
        <v>2103.7970700000001</v>
      </c>
      <c r="R13" s="101">
        <v>398865.33457766677</v>
      </c>
      <c r="T13" s="102">
        <f t="shared" si="0"/>
        <v>0.63000173405599769</v>
      </c>
      <c r="U13" s="102">
        <f>R13/'סכום נכסי הקרן'!$C$42</f>
        <v>0.14570832717171511</v>
      </c>
    </row>
    <row r="14" spans="2:66" s="100" customFormat="1">
      <c r="B14" s="103" t="s">
        <v>439</v>
      </c>
      <c r="C14" s="103" t="s">
        <v>440</v>
      </c>
      <c r="D14" s="103" t="s">
        <v>100</v>
      </c>
      <c r="E14" s="103" t="s">
        <v>123</v>
      </c>
      <c r="F14" s="103" t="s">
        <v>441</v>
      </c>
      <c r="G14" s="103" t="s">
        <v>442</v>
      </c>
      <c r="H14" s="103" t="s">
        <v>206</v>
      </c>
      <c r="I14" s="103" t="s">
        <v>207</v>
      </c>
      <c r="J14" s="103" t="s">
        <v>265</v>
      </c>
      <c r="K14" s="104">
        <v>3.5</v>
      </c>
      <c r="L14" s="103" t="s">
        <v>102</v>
      </c>
      <c r="M14" s="105">
        <v>5.0000000000000001E-4</v>
      </c>
      <c r="N14" s="105">
        <v>2.12E-2</v>
      </c>
      <c r="O14" s="104">
        <v>14680249.92</v>
      </c>
      <c r="P14" s="104">
        <v>103.01</v>
      </c>
      <c r="Q14" s="104">
        <v>0</v>
      </c>
      <c r="R14" s="104">
        <v>15122.125442592</v>
      </c>
      <c r="S14" s="105">
        <v>1.24E-2</v>
      </c>
      <c r="T14" s="105">
        <f t="shared" si="0"/>
        <v>2.3885167312252844E-2</v>
      </c>
      <c r="U14" s="105">
        <f>R14/'סכום נכסי הקרן'!$C$42</f>
        <v>5.5242193555225198E-3</v>
      </c>
    </row>
    <row r="15" spans="2:66" s="100" customFormat="1">
      <c r="B15" s="103" t="s">
        <v>443</v>
      </c>
      <c r="C15" s="103" t="s">
        <v>444</v>
      </c>
      <c r="D15" s="103" t="s">
        <v>100</v>
      </c>
      <c r="E15" s="103" t="s">
        <v>123</v>
      </c>
      <c r="F15" s="103" t="s">
        <v>445</v>
      </c>
      <c r="G15" s="103" t="s">
        <v>446</v>
      </c>
      <c r="H15" s="103" t="s">
        <v>206</v>
      </c>
      <c r="I15" s="103" t="s">
        <v>207</v>
      </c>
      <c r="J15" s="103" t="s">
        <v>285</v>
      </c>
      <c r="K15" s="104">
        <v>1.69</v>
      </c>
      <c r="L15" s="103" t="s">
        <v>102</v>
      </c>
      <c r="M15" s="105">
        <v>1E-3</v>
      </c>
      <c r="N15" s="105">
        <v>1.8499999999999999E-2</v>
      </c>
      <c r="O15" s="104">
        <v>5637818</v>
      </c>
      <c r="P15" s="104">
        <v>107.57</v>
      </c>
      <c r="Q15" s="104">
        <v>0</v>
      </c>
      <c r="R15" s="104">
        <v>6064.6008226000004</v>
      </c>
      <c r="S15" s="105">
        <v>3.8E-3</v>
      </c>
      <c r="T15" s="105">
        <f t="shared" si="0"/>
        <v>9.5789448301917164E-3</v>
      </c>
      <c r="U15" s="105">
        <f>R15/'סכום נכסי הקרן'!$C$42</f>
        <v>2.2154415644089704E-3</v>
      </c>
    </row>
    <row r="16" spans="2:66" s="100" customFormat="1">
      <c r="B16" s="103" t="s">
        <v>447</v>
      </c>
      <c r="C16" s="103" t="s">
        <v>448</v>
      </c>
      <c r="D16" s="103" t="s">
        <v>100</v>
      </c>
      <c r="E16" s="103" t="s">
        <v>123</v>
      </c>
      <c r="F16" s="103" t="s">
        <v>445</v>
      </c>
      <c r="G16" s="103" t="s">
        <v>446</v>
      </c>
      <c r="H16" s="103" t="s">
        <v>206</v>
      </c>
      <c r="I16" s="103" t="s">
        <v>207</v>
      </c>
      <c r="J16" s="103" t="s">
        <v>276</v>
      </c>
      <c r="K16" s="104">
        <v>0.48</v>
      </c>
      <c r="L16" s="103" t="s">
        <v>102</v>
      </c>
      <c r="M16" s="105">
        <v>5.0000000000000001E-3</v>
      </c>
      <c r="N16" s="105">
        <v>3.0099999999999998E-2</v>
      </c>
      <c r="O16" s="104">
        <v>1080546</v>
      </c>
      <c r="P16" s="104">
        <v>110.5</v>
      </c>
      <c r="Q16" s="104">
        <v>0</v>
      </c>
      <c r="R16" s="104">
        <v>1194.00333</v>
      </c>
      <c r="S16" s="105">
        <v>9.5999999999999992E-3</v>
      </c>
      <c r="T16" s="105">
        <f t="shared" si="0"/>
        <v>1.8859101134098759E-3</v>
      </c>
      <c r="U16" s="105">
        <f>R16/'סכום נכסי הקרן'!$C$42</f>
        <v>4.3617785946720525E-4</v>
      </c>
    </row>
    <row r="17" spans="2:21" s="100" customFormat="1">
      <c r="B17" s="103" t="s">
        <v>449</v>
      </c>
      <c r="C17" s="103" t="s">
        <v>450</v>
      </c>
      <c r="D17" s="103" t="s">
        <v>100</v>
      </c>
      <c r="E17" s="103" t="s">
        <v>123</v>
      </c>
      <c r="F17" s="103" t="s">
        <v>445</v>
      </c>
      <c r="G17" s="103" t="s">
        <v>446</v>
      </c>
      <c r="H17" s="103" t="s">
        <v>206</v>
      </c>
      <c r="I17" s="103" t="s">
        <v>207</v>
      </c>
      <c r="J17" s="103" t="s">
        <v>451</v>
      </c>
      <c r="K17" s="104">
        <v>2.92</v>
      </c>
      <c r="L17" s="103" t="s">
        <v>102</v>
      </c>
      <c r="M17" s="105">
        <v>1E-3</v>
      </c>
      <c r="N17" s="105">
        <v>1.77E-2</v>
      </c>
      <c r="O17" s="104">
        <v>5238010</v>
      </c>
      <c r="P17" s="104">
        <v>103.57</v>
      </c>
      <c r="Q17" s="104">
        <v>0</v>
      </c>
      <c r="R17" s="104">
        <v>5425.0069569999996</v>
      </c>
      <c r="S17" s="105">
        <v>1.12E-2</v>
      </c>
      <c r="T17" s="105">
        <f t="shared" si="0"/>
        <v>8.5687160399504376E-3</v>
      </c>
      <c r="U17" s="105">
        <f>R17/'סכום נכסי הקרן'!$C$42</f>
        <v>1.9817934026188657E-3</v>
      </c>
    </row>
    <row r="18" spans="2:21" s="100" customFormat="1">
      <c r="B18" s="103" t="s">
        <v>452</v>
      </c>
      <c r="C18" s="103" t="s">
        <v>453</v>
      </c>
      <c r="D18" s="103" t="s">
        <v>100</v>
      </c>
      <c r="E18" s="103" t="s">
        <v>123</v>
      </c>
      <c r="F18" s="103" t="s">
        <v>454</v>
      </c>
      <c r="G18" s="103" t="s">
        <v>446</v>
      </c>
      <c r="H18" s="103" t="s">
        <v>206</v>
      </c>
      <c r="I18" s="103" t="s">
        <v>207</v>
      </c>
      <c r="J18" s="103" t="s">
        <v>265</v>
      </c>
      <c r="K18" s="104">
        <v>4.2300000000000004</v>
      </c>
      <c r="L18" s="103" t="s">
        <v>102</v>
      </c>
      <c r="M18" s="105">
        <v>2E-3</v>
      </c>
      <c r="N18" s="105">
        <v>2.0199999999999999E-2</v>
      </c>
      <c r="O18" s="104">
        <v>7691758.6399999997</v>
      </c>
      <c r="P18" s="104">
        <v>100.68</v>
      </c>
      <c r="Q18" s="104">
        <v>0</v>
      </c>
      <c r="R18" s="104">
        <v>7744.0625987519998</v>
      </c>
      <c r="S18" s="105">
        <v>1.9E-3</v>
      </c>
      <c r="T18" s="105">
        <f t="shared" si="0"/>
        <v>1.2231629181357109E-2</v>
      </c>
      <c r="U18" s="105">
        <f>R18/'סכום נכסי הקרן'!$C$42</f>
        <v>2.8289608270218895E-3</v>
      </c>
    </row>
    <row r="19" spans="2:21" s="100" customFormat="1">
      <c r="B19" s="103" t="s">
        <v>455</v>
      </c>
      <c r="C19" s="103" t="s">
        <v>456</v>
      </c>
      <c r="D19" s="103" t="s">
        <v>100</v>
      </c>
      <c r="E19" s="103" t="s">
        <v>123</v>
      </c>
      <c r="F19" s="103" t="s">
        <v>457</v>
      </c>
      <c r="G19" s="103" t="s">
        <v>446</v>
      </c>
      <c r="H19" s="103" t="s">
        <v>206</v>
      </c>
      <c r="I19" s="103" t="s">
        <v>207</v>
      </c>
      <c r="J19" s="103" t="s">
        <v>458</v>
      </c>
      <c r="K19" s="104">
        <v>1.48</v>
      </c>
      <c r="L19" s="103" t="s">
        <v>102</v>
      </c>
      <c r="M19" s="105">
        <v>8.3000000000000001E-3</v>
      </c>
      <c r="N19" s="105">
        <v>1.9E-2</v>
      </c>
      <c r="O19" s="104">
        <v>10005045</v>
      </c>
      <c r="P19" s="104">
        <v>110.14</v>
      </c>
      <c r="Q19" s="104">
        <v>0</v>
      </c>
      <c r="R19" s="104">
        <v>11019.556563</v>
      </c>
      <c r="S19" s="105">
        <v>3.3E-3</v>
      </c>
      <c r="T19" s="105">
        <f t="shared" si="0"/>
        <v>1.7405222117306718E-2</v>
      </c>
      <c r="U19" s="105">
        <f>R19/'סכום נכסי הקרן'!$C$42</f>
        <v>4.0255219337848357E-3</v>
      </c>
    </row>
    <row r="20" spans="2:21" s="100" customFormat="1">
      <c r="B20" s="103" t="s">
        <v>459</v>
      </c>
      <c r="C20" s="103" t="s">
        <v>460</v>
      </c>
      <c r="D20" s="103" t="s">
        <v>100</v>
      </c>
      <c r="E20" s="103" t="s">
        <v>123</v>
      </c>
      <c r="F20" s="103" t="s">
        <v>457</v>
      </c>
      <c r="G20" s="103" t="s">
        <v>446</v>
      </c>
      <c r="H20" s="103" t="s">
        <v>206</v>
      </c>
      <c r="I20" s="103" t="s">
        <v>207</v>
      </c>
      <c r="J20" s="103" t="s">
        <v>461</v>
      </c>
      <c r="K20" s="104">
        <v>3.9</v>
      </c>
      <c r="L20" s="103" t="s">
        <v>102</v>
      </c>
      <c r="M20" s="105">
        <v>1E-3</v>
      </c>
      <c r="N20" s="105">
        <v>1.9300000000000001E-2</v>
      </c>
      <c r="O20" s="104">
        <v>5281278</v>
      </c>
      <c r="P20" s="104">
        <v>101.31</v>
      </c>
      <c r="Q20" s="104">
        <v>0</v>
      </c>
      <c r="R20" s="104">
        <v>5350.4627418</v>
      </c>
      <c r="S20" s="105">
        <v>1.6999999999999999E-3</v>
      </c>
      <c r="T20" s="105">
        <f t="shared" si="0"/>
        <v>8.4509745849564374E-3</v>
      </c>
      <c r="U20" s="105">
        <f>R20/'סכום נכסי הקרן'!$C$42</f>
        <v>1.954561873690384E-3</v>
      </c>
    </row>
    <row r="21" spans="2:21" s="100" customFormat="1">
      <c r="B21" s="103" t="s">
        <v>462</v>
      </c>
      <c r="C21" s="103" t="s">
        <v>463</v>
      </c>
      <c r="D21" s="103" t="s">
        <v>100</v>
      </c>
      <c r="E21" s="103" t="s">
        <v>123</v>
      </c>
      <c r="F21" s="103" t="s">
        <v>464</v>
      </c>
      <c r="G21" s="103" t="s">
        <v>446</v>
      </c>
      <c r="H21" s="103" t="s">
        <v>206</v>
      </c>
      <c r="I21" s="103" t="s">
        <v>207</v>
      </c>
      <c r="J21" s="103" t="s">
        <v>465</v>
      </c>
      <c r="K21" s="104">
        <v>4.8</v>
      </c>
      <c r="L21" s="103" t="s">
        <v>102</v>
      </c>
      <c r="M21" s="105">
        <v>1E-3</v>
      </c>
      <c r="N21" s="105">
        <v>2.0199999999999999E-2</v>
      </c>
      <c r="O21" s="104">
        <v>9469160</v>
      </c>
      <c r="P21" s="104">
        <v>99.35</v>
      </c>
      <c r="Q21" s="104">
        <v>0</v>
      </c>
      <c r="R21" s="104">
        <v>9407.6104599999999</v>
      </c>
      <c r="S21" s="105">
        <v>2.8E-3</v>
      </c>
      <c r="T21" s="105">
        <f t="shared" si="0"/>
        <v>1.4859177745789482E-2</v>
      </c>
      <c r="U21" s="105">
        <f>R21/'סכום נכסי הקרן'!$C$42</f>
        <v>3.436666623990144E-3</v>
      </c>
    </row>
    <row r="22" spans="2:21" s="100" customFormat="1">
      <c r="B22" s="103" t="s">
        <v>466</v>
      </c>
      <c r="C22" s="103" t="s">
        <v>467</v>
      </c>
      <c r="D22" s="103" t="s">
        <v>100</v>
      </c>
      <c r="E22" s="103" t="s">
        <v>123</v>
      </c>
      <c r="F22" s="103" t="s">
        <v>464</v>
      </c>
      <c r="G22" s="103" t="s">
        <v>446</v>
      </c>
      <c r="H22" s="103" t="s">
        <v>206</v>
      </c>
      <c r="I22" s="103" t="s">
        <v>207</v>
      </c>
      <c r="J22" s="103" t="s">
        <v>276</v>
      </c>
      <c r="K22" s="104">
        <v>3.68</v>
      </c>
      <c r="L22" s="103" t="s">
        <v>102</v>
      </c>
      <c r="M22" s="105">
        <v>1E-3</v>
      </c>
      <c r="N22" s="105">
        <v>1.9699999999999999E-2</v>
      </c>
      <c r="O22" s="104">
        <v>4015599.46</v>
      </c>
      <c r="P22" s="104">
        <v>100.43</v>
      </c>
      <c r="Q22" s="104">
        <v>0</v>
      </c>
      <c r="R22" s="104">
        <v>4032.866537678</v>
      </c>
      <c r="S22" s="105">
        <v>3.8999999999999998E-3</v>
      </c>
      <c r="T22" s="105">
        <f t="shared" si="0"/>
        <v>6.3698514052211311E-3</v>
      </c>
      <c r="U22" s="105">
        <f>R22/'סכום נכסי הקרן'!$C$42</f>
        <v>1.4732346633583586E-3</v>
      </c>
    </row>
    <row r="23" spans="2:21" s="100" customFormat="1">
      <c r="B23" s="103" t="s">
        <v>468</v>
      </c>
      <c r="C23" s="103" t="s">
        <v>469</v>
      </c>
      <c r="D23" s="103" t="s">
        <v>100</v>
      </c>
      <c r="E23" s="103" t="s">
        <v>123</v>
      </c>
      <c r="F23" s="103" t="s">
        <v>464</v>
      </c>
      <c r="G23" s="103" t="s">
        <v>446</v>
      </c>
      <c r="H23" s="103" t="s">
        <v>206</v>
      </c>
      <c r="I23" s="103" t="s">
        <v>207</v>
      </c>
      <c r="J23" s="103" t="s">
        <v>470</v>
      </c>
      <c r="K23" s="104">
        <v>4.26</v>
      </c>
      <c r="L23" s="103" t="s">
        <v>102</v>
      </c>
      <c r="M23" s="105">
        <v>1.6400000000000001E-2</v>
      </c>
      <c r="N23" s="105">
        <v>1.9800000000000002E-2</v>
      </c>
      <c r="O23" s="104">
        <v>5886295.7999999998</v>
      </c>
      <c r="P23" s="104">
        <v>102.09</v>
      </c>
      <c r="Q23" s="104">
        <v>0</v>
      </c>
      <c r="R23" s="104">
        <v>6009.3193822200001</v>
      </c>
      <c r="S23" s="105">
        <v>5.4999999999999997E-3</v>
      </c>
      <c r="T23" s="105">
        <f t="shared" si="0"/>
        <v>9.4916286352724703E-3</v>
      </c>
      <c r="U23" s="105">
        <f>R23/'סכום נכסי הקרן'!$C$42</f>
        <v>2.1952468633328753E-3</v>
      </c>
    </row>
    <row r="24" spans="2:21" s="100" customFormat="1">
      <c r="B24" s="103" t="s">
        <v>471</v>
      </c>
      <c r="C24" s="103" t="s">
        <v>472</v>
      </c>
      <c r="D24" s="103" t="s">
        <v>100</v>
      </c>
      <c r="E24" s="103" t="s">
        <v>123</v>
      </c>
      <c r="F24" s="103" t="s">
        <v>464</v>
      </c>
      <c r="G24" s="103" t="s">
        <v>446</v>
      </c>
      <c r="H24" s="103" t="s">
        <v>206</v>
      </c>
      <c r="I24" s="103" t="s">
        <v>207</v>
      </c>
      <c r="J24" s="103" t="s">
        <v>473</v>
      </c>
      <c r="K24" s="104">
        <v>4.6399999999999997</v>
      </c>
      <c r="L24" s="103" t="s">
        <v>102</v>
      </c>
      <c r="M24" s="105">
        <v>2.06E-2</v>
      </c>
      <c r="N24" s="105">
        <v>0.02</v>
      </c>
      <c r="O24" s="104">
        <v>2750000</v>
      </c>
      <c r="P24" s="104">
        <v>102.47</v>
      </c>
      <c r="Q24" s="104">
        <v>0</v>
      </c>
      <c r="R24" s="104">
        <v>2817.9250000000002</v>
      </c>
      <c r="S24" s="105">
        <v>1.4E-3</v>
      </c>
      <c r="T24" s="105">
        <f t="shared" si="0"/>
        <v>4.4508697110003242E-3</v>
      </c>
      <c r="U24" s="105">
        <f>R24/'סכום נכסי הקרן'!$C$42</f>
        <v>1.0294079285684441E-3</v>
      </c>
    </row>
    <row r="25" spans="2:21" s="100" customFormat="1">
      <c r="B25" s="103" t="s">
        <v>474</v>
      </c>
      <c r="C25" s="103" t="s">
        <v>475</v>
      </c>
      <c r="D25" s="103" t="s">
        <v>100</v>
      </c>
      <c r="E25" s="103" t="s">
        <v>123</v>
      </c>
      <c r="F25" s="103" t="s">
        <v>464</v>
      </c>
      <c r="G25" s="103" t="s">
        <v>446</v>
      </c>
      <c r="H25" s="103" t="s">
        <v>206</v>
      </c>
      <c r="I25" s="103" t="s">
        <v>207</v>
      </c>
      <c r="J25" s="103" t="s">
        <v>276</v>
      </c>
      <c r="K25" s="104">
        <v>5.17</v>
      </c>
      <c r="L25" s="103" t="s">
        <v>102</v>
      </c>
      <c r="M25" s="105">
        <v>1.9900000000000001E-2</v>
      </c>
      <c r="N25" s="105">
        <v>2.1000000000000001E-2</v>
      </c>
      <c r="O25" s="104">
        <v>5600000</v>
      </c>
      <c r="P25" s="104">
        <v>99.46</v>
      </c>
      <c r="Q25" s="104">
        <v>0</v>
      </c>
      <c r="R25" s="104">
        <v>5569.76</v>
      </c>
      <c r="S25" s="105">
        <v>2.0999999999999999E-3</v>
      </c>
      <c r="T25" s="105">
        <f t="shared" si="0"/>
        <v>8.7973512714288587E-3</v>
      </c>
      <c r="U25" s="105">
        <f>R25/'סכום נכסי הקרן'!$C$42</f>
        <v>2.0346727128022842E-3</v>
      </c>
    </row>
    <row r="26" spans="2:21" s="100" customFormat="1">
      <c r="B26" s="103" t="s">
        <v>476</v>
      </c>
      <c r="C26" s="103" t="s">
        <v>477</v>
      </c>
      <c r="D26" s="103" t="s">
        <v>100</v>
      </c>
      <c r="E26" s="103" t="s">
        <v>123</v>
      </c>
      <c r="F26" s="103" t="s">
        <v>464</v>
      </c>
      <c r="G26" s="103" t="s">
        <v>446</v>
      </c>
      <c r="H26" s="103" t="s">
        <v>478</v>
      </c>
      <c r="I26" s="103" t="s">
        <v>150</v>
      </c>
      <c r="J26" s="103" t="s">
        <v>246</v>
      </c>
      <c r="K26" s="104">
        <v>0.66</v>
      </c>
      <c r="L26" s="103" t="s">
        <v>102</v>
      </c>
      <c r="M26" s="105">
        <v>9.4999999999999998E-3</v>
      </c>
      <c r="N26" s="105">
        <v>2.81E-2</v>
      </c>
      <c r="O26" s="104">
        <v>5702354.79</v>
      </c>
      <c r="P26" s="104">
        <v>112.04</v>
      </c>
      <c r="Q26" s="104">
        <v>0</v>
      </c>
      <c r="R26" s="104">
        <v>6388.9183067160002</v>
      </c>
      <c r="S26" s="105">
        <v>1.77E-2</v>
      </c>
      <c r="T26" s="105">
        <f t="shared" si="0"/>
        <v>1.0091199367413158E-2</v>
      </c>
      <c r="U26" s="105">
        <f>R26/'סכום נכסי הקרן'!$C$42</f>
        <v>2.3339170346654112E-3</v>
      </c>
    </row>
    <row r="27" spans="2:21" s="100" customFormat="1">
      <c r="B27" s="103" t="s">
        <v>479</v>
      </c>
      <c r="C27" s="103" t="s">
        <v>480</v>
      </c>
      <c r="D27" s="103" t="s">
        <v>100</v>
      </c>
      <c r="E27" s="103" t="s">
        <v>123</v>
      </c>
      <c r="F27" s="103" t="s">
        <v>464</v>
      </c>
      <c r="G27" s="103" t="s">
        <v>446</v>
      </c>
      <c r="H27" s="103" t="s">
        <v>478</v>
      </c>
      <c r="I27" s="103" t="s">
        <v>150</v>
      </c>
      <c r="J27" s="103" t="s">
        <v>481</v>
      </c>
      <c r="K27" s="104">
        <v>0.25</v>
      </c>
      <c r="L27" s="103" t="s">
        <v>102</v>
      </c>
      <c r="M27" s="105">
        <v>0.01</v>
      </c>
      <c r="N27" s="105">
        <v>6.6400000000000001E-2</v>
      </c>
      <c r="O27" s="104">
        <v>10531721</v>
      </c>
      <c r="P27" s="104">
        <v>111.03</v>
      </c>
      <c r="Q27" s="104">
        <v>0</v>
      </c>
      <c r="R27" s="104">
        <v>11693.369826300001</v>
      </c>
      <c r="S27" s="105">
        <v>2.6100000000000002E-2</v>
      </c>
      <c r="T27" s="105">
        <f t="shared" si="0"/>
        <v>1.8469499926152679E-2</v>
      </c>
      <c r="U27" s="105">
        <f>R27/'סכום נכסי הקרן'!$C$42</f>
        <v>4.2716706835264351E-3</v>
      </c>
    </row>
    <row r="28" spans="2:21" s="100" customFormat="1">
      <c r="B28" s="103" t="s">
        <v>482</v>
      </c>
      <c r="C28" s="103" t="s">
        <v>483</v>
      </c>
      <c r="D28" s="103" t="s">
        <v>100</v>
      </c>
      <c r="E28" s="103" t="s">
        <v>123</v>
      </c>
      <c r="F28" s="103" t="s">
        <v>464</v>
      </c>
      <c r="G28" s="103" t="s">
        <v>446</v>
      </c>
      <c r="H28" s="103" t="s">
        <v>478</v>
      </c>
      <c r="I28" s="103" t="s">
        <v>150</v>
      </c>
      <c r="J28" s="103" t="s">
        <v>484</v>
      </c>
      <c r="K28" s="104">
        <v>2.91</v>
      </c>
      <c r="L28" s="103" t="s">
        <v>102</v>
      </c>
      <c r="M28" s="105">
        <v>5.0000000000000001E-3</v>
      </c>
      <c r="N28" s="105">
        <v>1.9E-2</v>
      </c>
      <c r="O28" s="104">
        <v>4859800</v>
      </c>
      <c r="P28" s="104">
        <v>106.32</v>
      </c>
      <c r="Q28" s="104">
        <v>0</v>
      </c>
      <c r="R28" s="104">
        <v>5166.9393600000003</v>
      </c>
      <c r="S28" s="105">
        <v>6.4000000000000003E-3</v>
      </c>
      <c r="T28" s="105">
        <f t="shared" si="0"/>
        <v>8.1611021925705619E-3</v>
      </c>
      <c r="U28" s="105">
        <f>R28/'סכום נכסי הקרן'!$C$42</f>
        <v>1.8875194845910954E-3</v>
      </c>
    </row>
    <row r="29" spans="2:21" s="100" customFormat="1">
      <c r="B29" s="103" t="s">
        <v>485</v>
      </c>
      <c r="C29" s="103" t="s">
        <v>486</v>
      </c>
      <c r="D29" s="103" t="s">
        <v>100</v>
      </c>
      <c r="E29" s="103" t="s">
        <v>123</v>
      </c>
      <c r="F29" s="103" t="s">
        <v>464</v>
      </c>
      <c r="G29" s="103" t="s">
        <v>446</v>
      </c>
      <c r="H29" s="103" t="s">
        <v>206</v>
      </c>
      <c r="I29" s="103" t="s">
        <v>207</v>
      </c>
      <c r="J29" s="103" t="s">
        <v>294</v>
      </c>
      <c r="K29" s="104">
        <v>0.75</v>
      </c>
      <c r="L29" s="103" t="s">
        <v>102</v>
      </c>
      <c r="M29" s="105">
        <v>8.6E-3</v>
      </c>
      <c r="N29" s="105">
        <v>2.8299999999999999E-2</v>
      </c>
      <c r="O29" s="104">
        <v>12401389</v>
      </c>
      <c r="P29" s="104">
        <v>111.16</v>
      </c>
      <c r="Q29" s="104">
        <v>0</v>
      </c>
      <c r="R29" s="104">
        <v>13785.3840124</v>
      </c>
      <c r="S29" s="105">
        <v>5.0000000000000001E-3</v>
      </c>
      <c r="T29" s="105">
        <f t="shared" si="0"/>
        <v>2.1773804538906916E-2</v>
      </c>
      <c r="U29" s="105">
        <f>R29/'סכום נכסי הקרן'!$C$42</f>
        <v>5.0358982587276916E-3</v>
      </c>
    </row>
    <row r="30" spans="2:21" s="100" customFormat="1">
      <c r="B30" s="103" t="s">
        <v>487</v>
      </c>
      <c r="C30" s="103" t="s">
        <v>488</v>
      </c>
      <c r="D30" s="103" t="s">
        <v>100</v>
      </c>
      <c r="E30" s="103" t="s">
        <v>123</v>
      </c>
      <c r="F30" s="103" t="s">
        <v>464</v>
      </c>
      <c r="G30" s="103" t="s">
        <v>446</v>
      </c>
      <c r="H30" s="103" t="s">
        <v>206</v>
      </c>
      <c r="I30" s="103" t="s">
        <v>207</v>
      </c>
      <c r="J30" s="103" t="s">
        <v>489</v>
      </c>
      <c r="K30" s="104">
        <v>3.67</v>
      </c>
      <c r="L30" s="103" t="s">
        <v>102</v>
      </c>
      <c r="M30" s="105">
        <v>1.2200000000000001E-2</v>
      </c>
      <c r="N30" s="105">
        <v>1.9400000000000001E-2</v>
      </c>
      <c r="O30" s="104">
        <v>4509741</v>
      </c>
      <c r="P30" s="104">
        <v>109.98</v>
      </c>
      <c r="Q30" s="104">
        <v>0</v>
      </c>
      <c r="R30" s="104">
        <v>4959.8131518</v>
      </c>
      <c r="S30" s="105">
        <v>1.5E-3</v>
      </c>
      <c r="T30" s="105">
        <f t="shared" si="0"/>
        <v>7.8339494945989241E-3</v>
      </c>
      <c r="U30" s="105">
        <f>R30/'סכום נכסי הקרן'!$C$42</f>
        <v>1.8118548161079389E-3</v>
      </c>
    </row>
    <row r="31" spans="2:21" s="100" customFormat="1">
      <c r="B31" s="103" t="s">
        <v>490</v>
      </c>
      <c r="C31" s="103" t="s">
        <v>491</v>
      </c>
      <c r="D31" s="103" t="s">
        <v>100</v>
      </c>
      <c r="E31" s="103" t="s">
        <v>123</v>
      </c>
      <c r="F31" s="103" t="s">
        <v>464</v>
      </c>
      <c r="G31" s="103" t="s">
        <v>446</v>
      </c>
      <c r="H31" s="103" t="s">
        <v>206</v>
      </c>
      <c r="I31" s="103" t="s">
        <v>207</v>
      </c>
      <c r="J31" s="103" t="s">
        <v>492</v>
      </c>
      <c r="K31" s="104">
        <v>6.46</v>
      </c>
      <c r="L31" s="103" t="s">
        <v>102</v>
      </c>
      <c r="M31" s="105">
        <v>2E-3</v>
      </c>
      <c r="N31" s="105">
        <v>2.1600000000000001E-2</v>
      </c>
      <c r="O31" s="104">
        <v>910433</v>
      </c>
      <c r="P31" s="104">
        <v>98.52</v>
      </c>
      <c r="Q31" s="104">
        <v>0</v>
      </c>
      <c r="R31" s="104">
        <v>896.95859159999998</v>
      </c>
      <c r="S31" s="105">
        <v>8.9999999999999998E-4</v>
      </c>
      <c r="T31" s="105">
        <f t="shared" si="0"/>
        <v>1.4167324635588063E-3</v>
      </c>
      <c r="U31" s="105">
        <f>R31/'סכום נכסי הקרן'!$C$42</f>
        <v>3.276653160714444E-4</v>
      </c>
    </row>
    <row r="32" spans="2:21" s="100" customFormat="1">
      <c r="B32" s="103" t="s">
        <v>493</v>
      </c>
      <c r="C32" s="103" t="s">
        <v>494</v>
      </c>
      <c r="D32" s="103" t="s">
        <v>100</v>
      </c>
      <c r="E32" s="103" t="s">
        <v>123</v>
      </c>
      <c r="F32" s="103" t="s">
        <v>464</v>
      </c>
      <c r="G32" s="103" t="s">
        <v>446</v>
      </c>
      <c r="H32" s="103" t="s">
        <v>206</v>
      </c>
      <c r="I32" s="103" t="s">
        <v>207</v>
      </c>
      <c r="J32" s="103" t="s">
        <v>495</v>
      </c>
      <c r="K32" s="104">
        <v>2.4700000000000002</v>
      </c>
      <c r="L32" s="103" t="s">
        <v>102</v>
      </c>
      <c r="M32" s="105">
        <v>3.8E-3</v>
      </c>
      <c r="N32" s="105">
        <v>1.83E-2</v>
      </c>
      <c r="O32" s="104">
        <v>7378098</v>
      </c>
      <c r="P32" s="104">
        <v>106.16</v>
      </c>
      <c r="Q32" s="104">
        <v>0</v>
      </c>
      <c r="R32" s="104">
        <v>7832.5888367999996</v>
      </c>
      <c r="S32" s="105">
        <v>2.5000000000000001E-3</v>
      </c>
      <c r="T32" s="105">
        <f t="shared" si="0"/>
        <v>1.2371455028942352E-2</v>
      </c>
      <c r="U32" s="105">
        <f>R32/'סכום נכסי הקרן'!$C$42</f>
        <v>2.8613000877662133E-3</v>
      </c>
    </row>
    <row r="33" spans="2:21" s="100" customFormat="1">
      <c r="B33" s="103" t="s">
        <v>496</v>
      </c>
      <c r="C33" s="103" t="s">
        <v>497</v>
      </c>
      <c r="D33" s="103" t="s">
        <v>100</v>
      </c>
      <c r="E33" s="103" t="s">
        <v>123</v>
      </c>
      <c r="F33" s="103" t="s">
        <v>498</v>
      </c>
      <c r="G33" s="103" t="s">
        <v>499</v>
      </c>
      <c r="H33" s="103" t="s">
        <v>206</v>
      </c>
      <c r="I33" s="103" t="s">
        <v>207</v>
      </c>
      <c r="J33" s="103" t="s">
        <v>500</v>
      </c>
      <c r="K33" s="104">
        <v>12.41</v>
      </c>
      <c r="L33" s="103" t="s">
        <v>102</v>
      </c>
      <c r="M33" s="105">
        <v>2.07E-2</v>
      </c>
      <c r="N33" s="105">
        <v>2.7699999999999999E-2</v>
      </c>
      <c r="O33" s="104">
        <v>8062386.2599999998</v>
      </c>
      <c r="P33" s="104">
        <v>100.85</v>
      </c>
      <c r="Q33" s="104">
        <v>0</v>
      </c>
      <c r="R33" s="104">
        <v>8130.9165432099999</v>
      </c>
      <c r="S33" s="105">
        <v>2.3999999999999998E-3</v>
      </c>
      <c r="T33" s="105">
        <f t="shared" si="0"/>
        <v>1.2842659107266816E-2</v>
      </c>
      <c r="U33" s="105">
        <f>R33/'סכום נכסי הקרן'!$C$42</f>
        <v>2.9702813084481311E-3</v>
      </c>
    </row>
    <row r="34" spans="2:21" s="100" customFormat="1">
      <c r="B34" s="103" t="s">
        <v>501</v>
      </c>
      <c r="C34" s="103" t="s">
        <v>502</v>
      </c>
      <c r="D34" s="103" t="s">
        <v>100</v>
      </c>
      <c r="E34" s="103" t="s">
        <v>123</v>
      </c>
      <c r="F34" s="103" t="s">
        <v>498</v>
      </c>
      <c r="G34" s="103" t="s">
        <v>499</v>
      </c>
      <c r="H34" s="103" t="s">
        <v>206</v>
      </c>
      <c r="I34" s="103" t="s">
        <v>207</v>
      </c>
      <c r="J34" s="103" t="s">
        <v>503</v>
      </c>
      <c r="K34" s="104">
        <v>2.48</v>
      </c>
      <c r="L34" s="103" t="s">
        <v>102</v>
      </c>
      <c r="M34" s="105">
        <v>1E-3</v>
      </c>
      <c r="N34" s="105">
        <v>1.7600000000000001E-2</v>
      </c>
      <c r="O34" s="104">
        <v>14067943.199999999</v>
      </c>
      <c r="P34" s="104">
        <v>105.37</v>
      </c>
      <c r="Q34" s="104">
        <v>0</v>
      </c>
      <c r="R34" s="104">
        <v>14823.391749840001</v>
      </c>
      <c r="S34" s="105">
        <v>1.6400000000000001E-2</v>
      </c>
      <c r="T34" s="105">
        <f t="shared" si="0"/>
        <v>2.3413321984671328E-2</v>
      </c>
      <c r="U34" s="105">
        <f>R34/'סכום נכסי הקרן'!$C$42</f>
        <v>5.4150898251590649E-3</v>
      </c>
    </row>
    <row r="35" spans="2:21" s="100" customFormat="1">
      <c r="B35" s="103" t="s">
        <v>504</v>
      </c>
      <c r="C35" s="103" t="s">
        <v>505</v>
      </c>
      <c r="D35" s="103" t="s">
        <v>100</v>
      </c>
      <c r="E35" s="103" t="s">
        <v>123</v>
      </c>
      <c r="F35" s="103" t="s">
        <v>506</v>
      </c>
      <c r="G35" s="103" t="s">
        <v>446</v>
      </c>
      <c r="H35" s="103" t="s">
        <v>206</v>
      </c>
      <c r="I35" s="103" t="s">
        <v>207</v>
      </c>
      <c r="J35" s="103" t="s">
        <v>507</v>
      </c>
      <c r="K35" s="104">
        <v>2.96</v>
      </c>
      <c r="L35" s="103" t="s">
        <v>102</v>
      </c>
      <c r="M35" s="105">
        <v>1.4999999999999999E-2</v>
      </c>
      <c r="N35" s="105">
        <v>1.9199999999999998E-2</v>
      </c>
      <c r="O35" s="104">
        <v>6888651.2199999997</v>
      </c>
      <c r="P35" s="104">
        <v>111.57</v>
      </c>
      <c r="Q35" s="104">
        <v>0</v>
      </c>
      <c r="R35" s="104">
        <v>7685.6681661539997</v>
      </c>
      <c r="S35" s="105">
        <v>2.12E-2</v>
      </c>
      <c r="T35" s="105">
        <f t="shared" si="0"/>
        <v>1.213939606254043E-2</v>
      </c>
      <c r="U35" s="105">
        <f>R35/'סכום נכסי הקרן'!$C$42</f>
        <v>2.8076289278760156E-3</v>
      </c>
    </row>
    <row r="36" spans="2:21" s="100" customFormat="1">
      <c r="B36" s="103" t="s">
        <v>508</v>
      </c>
      <c r="C36" s="103" t="s">
        <v>509</v>
      </c>
      <c r="D36" s="103" t="s">
        <v>100</v>
      </c>
      <c r="E36" s="103" t="s">
        <v>123</v>
      </c>
      <c r="F36" s="103" t="s">
        <v>510</v>
      </c>
      <c r="G36" s="103" t="s">
        <v>511</v>
      </c>
      <c r="H36" s="103" t="s">
        <v>206</v>
      </c>
      <c r="I36" s="103" t="s">
        <v>207</v>
      </c>
      <c r="J36" s="103" t="s">
        <v>512</v>
      </c>
      <c r="K36" s="104">
        <v>2.21</v>
      </c>
      <c r="L36" s="103" t="s">
        <v>102</v>
      </c>
      <c r="M36" s="105">
        <v>8.3000000000000001E-3</v>
      </c>
      <c r="N36" s="105">
        <v>1.7500000000000002E-2</v>
      </c>
      <c r="O36" s="104">
        <v>3735292.82</v>
      </c>
      <c r="P36" s="104">
        <v>110.19</v>
      </c>
      <c r="Q36" s="104">
        <v>0</v>
      </c>
      <c r="R36" s="104">
        <v>4115.9191583579995</v>
      </c>
      <c r="S36" s="105">
        <v>3.0999999999999999E-3</v>
      </c>
      <c r="T36" s="105">
        <f t="shared" si="0"/>
        <v>6.5010317573610246E-3</v>
      </c>
      <c r="U36" s="105">
        <f>R36/'סכום נכסי הקרן'!$C$42</f>
        <v>1.503574372973192E-3</v>
      </c>
    </row>
    <row r="37" spans="2:21" s="100" customFormat="1">
      <c r="B37" s="103" t="s">
        <v>513</v>
      </c>
      <c r="C37" s="103" t="s">
        <v>514</v>
      </c>
      <c r="D37" s="103" t="s">
        <v>100</v>
      </c>
      <c r="E37" s="103" t="s">
        <v>123</v>
      </c>
      <c r="F37" s="103" t="s">
        <v>510</v>
      </c>
      <c r="G37" s="103" t="s">
        <v>511</v>
      </c>
      <c r="H37" s="103" t="s">
        <v>206</v>
      </c>
      <c r="I37" s="103" t="s">
        <v>207</v>
      </c>
      <c r="J37" s="103" t="s">
        <v>394</v>
      </c>
      <c r="K37" s="104">
        <v>5.71</v>
      </c>
      <c r="L37" s="103" t="s">
        <v>102</v>
      </c>
      <c r="M37" s="105">
        <v>1.6500000000000001E-2</v>
      </c>
      <c r="N37" s="105">
        <v>2.41E-2</v>
      </c>
      <c r="O37" s="104">
        <v>4407652</v>
      </c>
      <c r="P37" s="104">
        <v>107.75</v>
      </c>
      <c r="Q37" s="104">
        <v>0</v>
      </c>
      <c r="R37" s="104">
        <v>4749.24503</v>
      </c>
      <c r="S37" s="105">
        <v>2.0999999999999999E-3</v>
      </c>
      <c r="T37" s="105">
        <f t="shared" si="0"/>
        <v>7.501360346405893E-3</v>
      </c>
      <c r="U37" s="105">
        <f>R37/'סכום נכסי הקרן'!$C$42</f>
        <v>1.7349327922482954E-3</v>
      </c>
    </row>
    <row r="38" spans="2:21" s="100" customFormat="1">
      <c r="B38" s="103" t="s">
        <v>515</v>
      </c>
      <c r="C38" s="103" t="s">
        <v>516</v>
      </c>
      <c r="D38" s="103" t="s">
        <v>100</v>
      </c>
      <c r="E38" s="103" t="s">
        <v>123</v>
      </c>
      <c r="F38" s="103" t="s">
        <v>517</v>
      </c>
      <c r="G38" s="103" t="s">
        <v>446</v>
      </c>
      <c r="H38" s="103" t="s">
        <v>206</v>
      </c>
      <c r="I38" s="103" t="s">
        <v>207</v>
      </c>
      <c r="J38" s="103" t="s">
        <v>518</v>
      </c>
      <c r="K38" s="104">
        <v>4.34</v>
      </c>
      <c r="L38" s="103" t="s">
        <v>102</v>
      </c>
      <c r="M38" s="105">
        <v>1E-3</v>
      </c>
      <c r="N38" s="105">
        <v>1.9800000000000002E-2</v>
      </c>
      <c r="O38" s="104">
        <v>4358222.22</v>
      </c>
      <c r="P38" s="104">
        <v>100.17</v>
      </c>
      <c r="Q38" s="104">
        <v>0</v>
      </c>
      <c r="R38" s="104">
        <v>4365.6311977739997</v>
      </c>
      <c r="S38" s="105">
        <v>1.6999999999999999E-3</v>
      </c>
      <c r="T38" s="105">
        <f t="shared" si="0"/>
        <v>6.8954481285237752E-3</v>
      </c>
      <c r="U38" s="105">
        <f>R38/'סכום נכסי הקרן'!$C$42</f>
        <v>1.5947959467318357E-3</v>
      </c>
    </row>
    <row r="39" spans="2:21" s="100" customFormat="1">
      <c r="B39" s="103" t="s">
        <v>519</v>
      </c>
      <c r="C39" s="103" t="s">
        <v>520</v>
      </c>
      <c r="D39" s="103" t="s">
        <v>100</v>
      </c>
      <c r="E39" s="103" t="s">
        <v>123</v>
      </c>
      <c r="F39" s="103" t="s">
        <v>517</v>
      </c>
      <c r="G39" s="103" t="s">
        <v>446</v>
      </c>
      <c r="H39" s="103" t="s">
        <v>206</v>
      </c>
      <c r="I39" s="103" t="s">
        <v>207</v>
      </c>
      <c r="J39" s="103" t="s">
        <v>521</v>
      </c>
      <c r="K39" s="104">
        <v>4.7</v>
      </c>
      <c r="L39" s="103" t="s">
        <v>102</v>
      </c>
      <c r="M39" s="105">
        <v>1.3899999999999999E-2</v>
      </c>
      <c r="N39" s="105">
        <v>2.0199999999999999E-2</v>
      </c>
      <c r="O39" s="104">
        <v>4907663.0999999996</v>
      </c>
      <c r="P39" s="104">
        <v>100.57</v>
      </c>
      <c r="Q39" s="104">
        <v>0</v>
      </c>
      <c r="R39" s="104">
        <v>4935.6367796699997</v>
      </c>
      <c r="S39" s="105">
        <v>2.7000000000000001E-3</v>
      </c>
      <c r="T39" s="105">
        <f t="shared" si="0"/>
        <v>7.795763282249308E-3</v>
      </c>
      <c r="U39" s="105">
        <f>R39/'סכום נכסי הקרן'!$C$42</f>
        <v>1.8030230164132546E-3</v>
      </c>
    </row>
    <row r="40" spans="2:21" s="100" customFormat="1">
      <c r="B40" s="103" t="s">
        <v>522</v>
      </c>
      <c r="C40" s="103" t="s">
        <v>523</v>
      </c>
      <c r="D40" s="103" t="s">
        <v>100</v>
      </c>
      <c r="E40" s="103" t="s">
        <v>123</v>
      </c>
      <c r="F40" s="103" t="s">
        <v>517</v>
      </c>
      <c r="G40" s="103" t="s">
        <v>446</v>
      </c>
      <c r="H40" s="103" t="s">
        <v>206</v>
      </c>
      <c r="I40" s="103" t="s">
        <v>207</v>
      </c>
      <c r="J40" s="103" t="s">
        <v>524</v>
      </c>
      <c r="K40" s="104">
        <v>2.29</v>
      </c>
      <c r="L40" s="103" t="s">
        <v>102</v>
      </c>
      <c r="M40" s="105">
        <v>6.0000000000000001E-3</v>
      </c>
      <c r="N40" s="105">
        <v>1.44E-2</v>
      </c>
      <c r="O40" s="104">
        <v>3566525.64</v>
      </c>
      <c r="P40" s="104">
        <v>109.75</v>
      </c>
      <c r="Q40" s="104">
        <v>0</v>
      </c>
      <c r="R40" s="104">
        <v>3914.2618898999999</v>
      </c>
      <c r="S40" s="105">
        <v>3.2000000000000002E-3</v>
      </c>
      <c r="T40" s="105">
        <f t="shared" si="0"/>
        <v>6.1825171665955605E-3</v>
      </c>
      <c r="U40" s="105">
        <f>R40/'סכום נכסי הקרן'!$C$42</f>
        <v>1.4299075468496719E-3</v>
      </c>
    </row>
    <row r="41" spans="2:21" s="100" customFormat="1">
      <c r="B41" s="103" t="s">
        <v>525</v>
      </c>
      <c r="C41" s="103" t="s">
        <v>526</v>
      </c>
      <c r="D41" s="103" t="s">
        <v>100</v>
      </c>
      <c r="E41" s="103" t="s">
        <v>527</v>
      </c>
      <c r="F41" s="103" t="s">
        <v>517</v>
      </c>
      <c r="G41" s="103" t="s">
        <v>446</v>
      </c>
      <c r="H41" s="103" t="s">
        <v>206</v>
      </c>
      <c r="I41" s="103" t="s">
        <v>207</v>
      </c>
      <c r="J41" s="103" t="s">
        <v>524</v>
      </c>
      <c r="K41" s="104">
        <v>3.78</v>
      </c>
      <c r="L41" s="103" t="s">
        <v>102</v>
      </c>
      <c r="M41" s="105">
        <v>1.7500000000000002E-2</v>
      </c>
      <c r="N41" s="105">
        <v>1.9800000000000002E-2</v>
      </c>
      <c r="O41" s="104">
        <v>8343860.5599999996</v>
      </c>
      <c r="P41" s="104">
        <v>109.95</v>
      </c>
      <c r="Q41" s="104">
        <v>0</v>
      </c>
      <c r="R41" s="104">
        <v>9174.0746857199993</v>
      </c>
      <c r="S41" s="105">
        <v>2.8999999999999998E-3</v>
      </c>
      <c r="T41" s="105">
        <f t="shared" si="0"/>
        <v>1.4490311539564028E-2</v>
      </c>
      <c r="U41" s="105">
        <f>R41/'סכום נכסי הקרן'!$C$42</f>
        <v>3.3513543542710413E-3</v>
      </c>
    </row>
    <row r="42" spans="2:21" s="100" customFormat="1">
      <c r="B42" s="103" t="s">
        <v>528</v>
      </c>
      <c r="C42" s="103" t="s">
        <v>529</v>
      </c>
      <c r="D42" s="103" t="s">
        <v>100</v>
      </c>
      <c r="E42" s="103" t="s">
        <v>123</v>
      </c>
      <c r="F42" s="103" t="s">
        <v>530</v>
      </c>
      <c r="G42" s="103" t="s">
        <v>531</v>
      </c>
      <c r="H42" s="103" t="s">
        <v>532</v>
      </c>
      <c r="I42" s="103" t="s">
        <v>150</v>
      </c>
      <c r="J42" s="103" t="s">
        <v>249</v>
      </c>
      <c r="K42" s="104">
        <v>1.6</v>
      </c>
      <c r="L42" s="103" t="s">
        <v>102</v>
      </c>
      <c r="M42" s="105">
        <v>4.4999999999999998E-2</v>
      </c>
      <c r="N42" s="105">
        <v>2.1100000000000001E-2</v>
      </c>
      <c r="O42" s="104">
        <v>6657722</v>
      </c>
      <c r="P42" s="104">
        <v>119.1</v>
      </c>
      <c r="Q42" s="104">
        <v>0</v>
      </c>
      <c r="R42" s="104">
        <v>7929.3469020000002</v>
      </c>
      <c r="S42" s="105">
        <v>2.3E-3</v>
      </c>
      <c r="T42" s="105">
        <f t="shared" si="0"/>
        <v>1.252428292240782E-2</v>
      </c>
      <c r="U42" s="105">
        <f>R42/'סכום נכסי הקרן'!$C$42</f>
        <v>2.8966464931779339E-3</v>
      </c>
    </row>
    <row r="43" spans="2:21" s="100" customFormat="1">
      <c r="B43" s="103" t="s">
        <v>533</v>
      </c>
      <c r="C43" s="103" t="s">
        <v>534</v>
      </c>
      <c r="D43" s="103" t="s">
        <v>100</v>
      </c>
      <c r="E43" s="103" t="s">
        <v>123</v>
      </c>
      <c r="F43" s="103" t="s">
        <v>530</v>
      </c>
      <c r="G43" s="103" t="s">
        <v>531</v>
      </c>
      <c r="H43" s="103" t="s">
        <v>532</v>
      </c>
      <c r="I43" s="103" t="s">
        <v>150</v>
      </c>
      <c r="J43" s="103" t="s">
        <v>535</v>
      </c>
      <c r="K43" s="104">
        <v>6.46</v>
      </c>
      <c r="L43" s="103" t="s">
        <v>102</v>
      </c>
      <c r="M43" s="105">
        <v>2.3900000000000001E-2</v>
      </c>
      <c r="N43" s="105">
        <v>9.2999999999999992E-3</v>
      </c>
      <c r="O43" s="104">
        <v>11633816</v>
      </c>
      <c r="P43" s="104">
        <v>110.53</v>
      </c>
      <c r="Q43" s="104">
        <v>0</v>
      </c>
      <c r="R43" s="104">
        <v>12858.856824799999</v>
      </c>
      <c r="S43" s="105">
        <v>3.0000000000000001E-3</v>
      </c>
      <c r="T43" s="105">
        <f t="shared" si="0"/>
        <v>2.0310368927346226E-2</v>
      </c>
      <c r="U43" s="105">
        <f>R43/'סכום נכסי הקרן'!$C$42</f>
        <v>4.6974313254524403E-3</v>
      </c>
    </row>
    <row r="44" spans="2:21" s="100" customFormat="1">
      <c r="B44" s="103" t="s">
        <v>536</v>
      </c>
      <c r="C44" s="103" t="s">
        <v>537</v>
      </c>
      <c r="D44" s="103" t="s">
        <v>100</v>
      </c>
      <c r="E44" s="103" t="s">
        <v>123</v>
      </c>
      <c r="F44" s="103" t="s">
        <v>530</v>
      </c>
      <c r="G44" s="103" t="s">
        <v>531</v>
      </c>
      <c r="H44" s="103" t="s">
        <v>532</v>
      </c>
      <c r="I44" s="103" t="s">
        <v>150</v>
      </c>
      <c r="J44" s="103" t="s">
        <v>538</v>
      </c>
      <c r="K44" s="104">
        <v>4.03</v>
      </c>
      <c r="L44" s="103" t="s">
        <v>102</v>
      </c>
      <c r="M44" s="105">
        <v>3.85E-2</v>
      </c>
      <c r="N44" s="105">
        <v>2.1399999999999999E-2</v>
      </c>
      <c r="O44" s="104">
        <v>1197305.0900000001</v>
      </c>
      <c r="P44" s="104">
        <v>121.06</v>
      </c>
      <c r="Q44" s="104">
        <v>0</v>
      </c>
      <c r="R44" s="104">
        <v>1449.4575419539999</v>
      </c>
      <c r="S44" s="105">
        <v>5.0000000000000001E-4</v>
      </c>
      <c r="T44" s="105">
        <f t="shared" si="0"/>
        <v>2.2893961588275201E-3</v>
      </c>
      <c r="U44" s="105">
        <f>R44/'סכום נכסי הקרן'!$C$42</f>
        <v>5.2949708945794352E-4</v>
      </c>
    </row>
    <row r="45" spans="2:21" s="100" customFormat="1">
      <c r="B45" s="103" t="s">
        <v>539</v>
      </c>
      <c r="C45" s="103" t="s">
        <v>540</v>
      </c>
      <c r="D45" s="103" t="s">
        <v>100</v>
      </c>
      <c r="E45" s="103" t="s">
        <v>123</v>
      </c>
      <c r="F45" s="103" t="s">
        <v>530</v>
      </c>
      <c r="G45" s="103" t="s">
        <v>531</v>
      </c>
      <c r="H45" s="103" t="s">
        <v>532</v>
      </c>
      <c r="I45" s="103" t="s">
        <v>150</v>
      </c>
      <c r="J45" s="103" t="s">
        <v>415</v>
      </c>
      <c r="K45" s="104">
        <v>3.5</v>
      </c>
      <c r="L45" s="103" t="s">
        <v>102</v>
      </c>
      <c r="M45" s="105">
        <v>0.01</v>
      </c>
      <c r="N45" s="105">
        <v>1.8700000000000001E-2</v>
      </c>
      <c r="O45" s="104">
        <v>180000</v>
      </c>
      <c r="P45" s="104">
        <v>106.97</v>
      </c>
      <c r="Q45" s="104">
        <v>0</v>
      </c>
      <c r="R45" s="104">
        <v>192.54599999999999</v>
      </c>
      <c r="S45" s="105">
        <v>1E-4</v>
      </c>
      <c r="T45" s="105">
        <f t="shared" si="0"/>
        <v>3.0412348070806298E-4</v>
      </c>
      <c r="U45" s="105">
        <f>R45/'סכום נכסי הקרן'!$C$42</f>
        <v>7.0338415328349623E-5</v>
      </c>
    </row>
    <row r="46" spans="2:21" s="100" customFormat="1">
      <c r="B46" s="103" t="s">
        <v>541</v>
      </c>
      <c r="C46" s="103" t="s">
        <v>542</v>
      </c>
      <c r="D46" s="103" t="s">
        <v>100</v>
      </c>
      <c r="E46" s="103" t="s">
        <v>123</v>
      </c>
      <c r="F46" s="103" t="s">
        <v>530</v>
      </c>
      <c r="G46" s="103" t="s">
        <v>531</v>
      </c>
      <c r="H46" s="103" t="s">
        <v>532</v>
      </c>
      <c r="I46" s="103" t="s">
        <v>150</v>
      </c>
      <c r="J46" s="103" t="s">
        <v>543</v>
      </c>
      <c r="K46" s="104">
        <v>11.37</v>
      </c>
      <c r="L46" s="103" t="s">
        <v>102</v>
      </c>
      <c r="M46" s="105">
        <v>1.2500000000000001E-2</v>
      </c>
      <c r="N46" s="105">
        <v>3.0099999999999998E-2</v>
      </c>
      <c r="O46" s="104">
        <v>1065000</v>
      </c>
      <c r="P46" s="104">
        <v>90.79</v>
      </c>
      <c r="Q46" s="104">
        <v>0</v>
      </c>
      <c r="R46" s="104">
        <v>966.9135</v>
      </c>
      <c r="S46" s="105">
        <v>2.0000000000000001E-4</v>
      </c>
      <c r="T46" s="105">
        <f t="shared" si="0"/>
        <v>1.5272251782099636E-3</v>
      </c>
      <c r="U46" s="105">
        <f>R46/'סכום נכסי הקרן'!$C$42</f>
        <v>3.5322033877404978E-4</v>
      </c>
    </row>
    <row r="47" spans="2:21" s="100" customFormat="1">
      <c r="B47" s="103" t="s">
        <v>544</v>
      </c>
      <c r="C47" s="103" t="s">
        <v>545</v>
      </c>
      <c r="D47" s="103" t="s">
        <v>100</v>
      </c>
      <c r="E47" s="103" t="s">
        <v>123</v>
      </c>
      <c r="F47" s="103" t="s">
        <v>530</v>
      </c>
      <c r="G47" s="103" t="s">
        <v>531</v>
      </c>
      <c r="H47" s="103" t="s">
        <v>532</v>
      </c>
      <c r="I47" s="103" t="s">
        <v>150</v>
      </c>
      <c r="J47" s="103" t="s">
        <v>473</v>
      </c>
      <c r="K47" s="104">
        <v>11.05</v>
      </c>
      <c r="L47" s="103" t="s">
        <v>102</v>
      </c>
      <c r="M47" s="105">
        <v>3.2000000000000001E-2</v>
      </c>
      <c r="N47" s="105">
        <v>3.04E-2</v>
      </c>
      <c r="O47" s="104">
        <v>2056000</v>
      </c>
      <c r="P47" s="104">
        <v>103.2</v>
      </c>
      <c r="Q47" s="104">
        <v>0</v>
      </c>
      <c r="R47" s="104">
        <v>2121.7919999999999</v>
      </c>
      <c r="S47" s="105">
        <v>6.9999999999999999E-4</v>
      </c>
      <c r="T47" s="105">
        <f t="shared" si="0"/>
        <v>3.3513382172495007E-3</v>
      </c>
      <c r="U47" s="105">
        <f>R47/'סכום נכסי הקרן'!$C$42</f>
        <v>7.7510562118335161E-4</v>
      </c>
    </row>
    <row r="48" spans="2:21" s="100" customFormat="1">
      <c r="B48" s="103" t="s">
        <v>546</v>
      </c>
      <c r="C48" s="103" t="s">
        <v>547</v>
      </c>
      <c r="D48" s="103" t="s">
        <v>100</v>
      </c>
      <c r="E48" s="103" t="s">
        <v>123</v>
      </c>
      <c r="F48" s="103" t="s">
        <v>548</v>
      </c>
      <c r="G48" s="103" t="s">
        <v>499</v>
      </c>
      <c r="H48" s="103" t="s">
        <v>532</v>
      </c>
      <c r="I48" s="103" t="s">
        <v>150</v>
      </c>
      <c r="J48" s="103" t="s">
        <v>549</v>
      </c>
      <c r="K48" s="104">
        <v>6.13</v>
      </c>
      <c r="L48" s="103" t="s">
        <v>102</v>
      </c>
      <c r="M48" s="105">
        <v>2.6499999999999999E-2</v>
      </c>
      <c r="N48" s="105">
        <v>2.3699999999999999E-2</v>
      </c>
      <c r="O48" s="104">
        <v>4202554.21</v>
      </c>
      <c r="P48" s="104">
        <v>114.04</v>
      </c>
      <c r="Q48" s="104">
        <v>0</v>
      </c>
      <c r="R48" s="104">
        <v>4792.5928210840002</v>
      </c>
      <c r="S48" s="105">
        <v>2.8E-3</v>
      </c>
      <c r="T48" s="105">
        <f t="shared" si="0"/>
        <v>7.5698275236283337E-3</v>
      </c>
      <c r="U48" s="105">
        <f>R48/'סכום נכסי הקרן'!$C$42</f>
        <v>1.7507680468515224E-3</v>
      </c>
    </row>
    <row r="49" spans="2:21" s="100" customFormat="1">
      <c r="B49" s="103" t="s">
        <v>550</v>
      </c>
      <c r="C49" s="103" t="s">
        <v>551</v>
      </c>
      <c r="D49" s="103" t="s">
        <v>100</v>
      </c>
      <c r="E49" s="103" t="s">
        <v>123</v>
      </c>
      <c r="F49" s="103" t="s">
        <v>552</v>
      </c>
      <c r="G49" s="103" t="s">
        <v>511</v>
      </c>
      <c r="H49" s="103" t="s">
        <v>532</v>
      </c>
      <c r="I49" s="103" t="s">
        <v>150</v>
      </c>
      <c r="J49" s="103" t="s">
        <v>553</v>
      </c>
      <c r="K49" s="104">
        <v>3.38</v>
      </c>
      <c r="L49" s="103" t="s">
        <v>102</v>
      </c>
      <c r="M49" s="105">
        <v>1.34E-2</v>
      </c>
      <c r="N49" s="105">
        <v>2.53E-2</v>
      </c>
      <c r="O49" s="104">
        <v>4564944.41</v>
      </c>
      <c r="P49" s="104">
        <v>108.45</v>
      </c>
      <c r="Q49" s="104">
        <v>433.50139000000001</v>
      </c>
      <c r="R49" s="104">
        <v>5384.1836026450001</v>
      </c>
      <c r="S49" s="105">
        <v>1.6000000000000001E-3</v>
      </c>
      <c r="T49" s="105">
        <f t="shared" si="0"/>
        <v>8.5042361721753539E-3</v>
      </c>
      <c r="U49" s="105">
        <f>R49/'סכום נכסי הקרן'!$C$42</f>
        <v>1.9668803426035014E-3</v>
      </c>
    </row>
    <row r="50" spans="2:21" s="100" customFormat="1">
      <c r="B50" s="103" t="s">
        <v>554</v>
      </c>
      <c r="C50" s="103" t="s">
        <v>555</v>
      </c>
      <c r="D50" s="103" t="s">
        <v>100</v>
      </c>
      <c r="E50" s="103" t="s">
        <v>123</v>
      </c>
      <c r="F50" s="103" t="s">
        <v>552</v>
      </c>
      <c r="G50" s="103" t="s">
        <v>511</v>
      </c>
      <c r="H50" s="103" t="s">
        <v>532</v>
      </c>
      <c r="I50" s="103" t="s">
        <v>150</v>
      </c>
      <c r="J50" s="103" t="s">
        <v>394</v>
      </c>
      <c r="K50" s="104">
        <v>3.11</v>
      </c>
      <c r="L50" s="103" t="s">
        <v>102</v>
      </c>
      <c r="M50" s="105">
        <v>1.77E-2</v>
      </c>
      <c r="N50" s="105">
        <v>2.3900000000000001E-2</v>
      </c>
      <c r="O50" s="104">
        <v>5157266.88</v>
      </c>
      <c r="P50" s="104">
        <v>109.35</v>
      </c>
      <c r="Q50" s="104">
        <v>0</v>
      </c>
      <c r="R50" s="104">
        <v>5639.4713332800002</v>
      </c>
      <c r="S50" s="105">
        <v>1.9E-3</v>
      </c>
      <c r="T50" s="105">
        <f t="shared" si="0"/>
        <v>8.9074592628798025E-3</v>
      </c>
      <c r="U50" s="105">
        <f>R50/'סכום נכסי הקרן'!$C$42</f>
        <v>2.0601387557911892E-3</v>
      </c>
    </row>
    <row r="51" spans="2:21" s="100" customFormat="1">
      <c r="B51" s="103" t="s">
        <v>556</v>
      </c>
      <c r="C51" s="103" t="s">
        <v>557</v>
      </c>
      <c r="D51" s="103" t="s">
        <v>100</v>
      </c>
      <c r="E51" s="103" t="s">
        <v>123</v>
      </c>
      <c r="F51" s="103" t="s">
        <v>552</v>
      </c>
      <c r="G51" s="103" t="s">
        <v>511</v>
      </c>
      <c r="H51" s="103" t="s">
        <v>532</v>
      </c>
      <c r="I51" s="103" t="s">
        <v>150</v>
      </c>
      <c r="J51" s="103" t="s">
        <v>558</v>
      </c>
      <c r="K51" s="104">
        <v>6.16</v>
      </c>
      <c r="L51" s="103" t="s">
        <v>102</v>
      </c>
      <c r="M51" s="105">
        <v>2.4799999999999999E-2</v>
      </c>
      <c r="N51" s="105">
        <v>2.8500000000000001E-2</v>
      </c>
      <c r="O51" s="104">
        <v>280000</v>
      </c>
      <c r="P51" s="104">
        <v>109.05</v>
      </c>
      <c r="Q51" s="104">
        <v>0</v>
      </c>
      <c r="R51" s="104">
        <v>305.33999999999997</v>
      </c>
      <c r="S51" s="105">
        <v>1E-4</v>
      </c>
      <c r="T51" s="105">
        <f t="shared" si="0"/>
        <v>4.8227988947783878E-4</v>
      </c>
      <c r="U51" s="105">
        <f>R51/'סכום נכסי הקרן'!$C$42</f>
        <v>1.1154286111556862E-4</v>
      </c>
    </row>
    <row r="52" spans="2:21" s="100" customFormat="1">
      <c r="B52" s="103" t="s">
        <v>559</v>
      </c>
      <c r="C52" s="103" t="s">
        <v>560</v>
      </c>
      <c r="D52" s="103" t="s">
        <v>100</v>
      </c>
      <c r="E52" s="103" t="s">
        <v>123</v>
      </c>
      <c r="F52" s="103" t="s">
        <v>552</v>
      </c>
      <c r="G52" s="103" t="s">
        <v>511</v>
      </c>
      <c r="H52" s="103" t="s">
        <v>561</v>
      </c>
      <c r="I52" s="103" t="s">
        <v>207</v>
      </c>
      <c r="J52" s="103" t="s">
        <v>562</v>
      </c>
      <c r="K52" s="104">
        <v>0.75</v>
      </c>
      <c r="L52" s="103" t="s">
        <v>102</v>
      </c>
      <c r="M52" s="105">
        <v>6.4999999999999997E-3</v>
      </c>
      <c r="N52" s="105">
        <v>2.1600000000000001E-2</v>
      </c>
      <c r="O52" s="104">
        <v>12015</v>
      </c>
      <c r="P52" s="104">
        <v>110.34</v>
      </c>
      <c r="Q52" s="104">
        <v>0</v>
      </c>
      <c r="R52" s="104">
        <v>13.257351</v>
      </c>
      <c r="S52" s="105">
        <v>0</v>
      </c>
      <c r="T52" s="105">
        <f t="shared" si="0"/>
        <v>2.0939784420806038E-5</v>
      </c>
      <c r="U52" s="105">
        <f>R52/'סכום נכסי הקרן'!$C$42</f>
        <v>4.8430040654789572E-6</v>
      </c>
    </row>
    <row r="53" spans="2:21" s="100" customFormat="1">
      <c r="B53" s="103" t="s">
        <v>563</v>
      </c>
      <c r="C53" s="103" t="s">
        <v>564</v>
      </c>
      <c r="D53" s="103" t="s">
        <v>100</v>
      </c>
      <c r="E53" s="103" t="s">
        <v>123</v>
      </c>
      <c r="F53" s="103" t="s">
        <v>565</v>
      </c>
      <c r="G53" s="103" t="s">
        <v>499</v>
      </c>
      <c r="H53" s="103" t="s">
        <v>561</v>
      </c>
      <c r="I53" s="103" t="s">
        <v>207</v>
      </c>
      <c r="J53" s="103" t="s">
        <v>566</v>
      </c>
      <c r="K53" s="104">
        <v>3.87</v>
      </c>
      <c r="L53" s="103" t="s">
        <v>102</v>
      </c>
      <c r="M53" s="105">
        <v>7.0000000000000001E-3</v>
      </c>
      <c r="N53" s="105">
        <v>1.8599999999999998E-2</v>
      </c>
      <c r="O53" s="104">
        <v>7858452.7999999998</v>
      </c>
      <c r="P53" s="104">
        <v>105.44</v>
      </c>
      <c r="Q53" s="104">
        <v>0</v>
      </c>
      <c r="R53" s="104">
        <v>8285.9526323200007</v>
      </c>
      <c r="S53" s="105">
        <v>9.8199999999999996E-2</v>
      </c>
      <c r="T53" s="105">
        <f t="shared" si="0"/>
        <v>1.3087536253795433E-2</v>
      </c>
      <c r="U53" s="105">
        <f>R53/'סכום נכסי הקרן'!$C$42</f>
        <v>3.0269170880888518E-3</v>
      </c>
    </row>
    <row r="54" spans="2:21" s="100" customFormat="1">
      <c r="B54" s="103" t="s">
        <v>567</v>
      </c>
      <c r="C54" s="103" t="s">
        <v>568</v>
      </c>
      <c r="D54" s="103" t="s">
        <v>100</v>
      </c>
      <c r="E54" s="103" t="s">
        <v>123</v>
      </c>
      <c r="F54" s="103" t="s">
        <v>569</v>
      </c>
      <c r="G54" s="103" t="s">
        <v>511</v>
      </c>
      <c r="H54" s="103" t="s">
        <v>570</v>
      </c>
      <c r="I54" s="103" t="s">
        <v>207</v>
      </c>
      <c r="J54" s="103" t="s">
        <v>394</v>
      </c>
      <c r="K54" s="104">
        <v>3.62</v>
      </c>
      <c r="L54" s="103" t="s">
        <v>102</v>
      </c>
      <c r="M54" s="105">
        <v>1.8200000000000001E-2</v>
      </c>
      <c r="N54" s="105">
        <v>2.4199999999999999E-2</v>
      </c>
      <c r="O54" s="104">
        <v>1349999</v>
      </c>
      <c r="P54" s="104">
        <v>109.37</v>
      </c>
      <c r="Q54" s="104">
        <v>0</v>
      </c>
      <c r="R54" s="104">
        <v>1476.4939062999999</v>
      </c>
      <c r="S54" s="105">
        <v>2.7000000000000001E-3</v>
      </c>
      <c r="T54" s="105">
        <f t="shared" si="0"/>
        <v>2.3320996854164751E-3</v>
      </c>
      <c r="U54" s="105">
        <f>R54/'סכום נכסי הקרן'!$C$42</f>
        <v>5.393736645326662E-4</v>
      </c>
    </row>
    <row r="55" spans="2:21" s="100" customFormat="1">
      <c r="B55" s="103" t="s">
        <v>571</v>
      </c>
      <c r="C55" s="103" t="s">
        <v>572</v>
      </c>
      <c r="D55" s="103" t="s">
        <v>100</v>
      </c>
      <c r="E55" s="103" t="s">
        <v>123</v>
      </c>
      <c r="F55" s="103" t="s">
        <v>569</v>
      </c>
      <c r="G55" s="103" t="s">
        <v>511</v>
      </c>
      <c r="H55" s="103" t="s">
        <v>570</v>
      </c>
      <c r="I55" s="103" t="s">
        <v>207</v>
      </c>
      <c r="J55" s="103" t="s">
        <v>573</v>
      </c>
      <c r="K55" s="104">
        <v>2.02</v>
      </c>
      <c r="L55" s="103" t="s">
        <v>102</v>
      </c>
      <c r="M55" s="105">
        <v>1.34E-2</v>
      </c>
      <c r="N55" s="105">
        <v>2.1299999999999999E-2</v>
      </c>
      <c r="O55" s="104">
        <v>2471298.2599999998</v>
      </c>
      <c r="P55" s="104">
        <v>110.98</v>
      </c>
      <c r="Q55" s="104">
        <v>0</v>
      </c>
      <c r="R55" s="104">
        <v>2742.6468089479999</v>
      </c>
      <c r="S55" s="105">
        <v>4.5999999999999999E-3</v>
      </c>
      <c r="T55" s="105">
        <f t="shared" si="0"/>
        <v>4.3319689523029694E-3</v>
      </c>
      <c r="U55" s="105">
        <f>R55/'סכום נכסי הקרן'!$C$42</f>
        <v>1.0019082730711476E-3</v>
      </c>
    </row>
    <row r="56" spans="2:21" s="100" customFormat="1">
      <c r="B56" s="103" t="s">
        <v>574</v>
      </c>
      <c r="C56" s="103" t="s">
        <v>575</v>
      </c>
      <c r="D56" s="103" t="s">
        <v>100</v>
      </c>
      <c r="E56" s="103" t="s">
        <v>123</v>
      </c>
      <c r="F56" s="103" t="s">
        <v>569</v>
      </c>
      <c r="G56" s="103" t="s">
        <v>511</v>
      </c>
      <c r="H56" s="103" t="s">
        <v>570</v>
      </c>
      <c r="I56" s="103" t="s">
        <v>207</v>
      </c>
      <c r="J56" s="103" t="s">
        <v>576</v>
      </c>
      <c r="K56" s="104">
        <v>4.0999999999999996</v>
      </c>
      <c r="L56" s="103" t="s">
        <v>102</v>
      </c>
      <c r="M56" s="105">
        <v>6.8999999999999999E-3</v>
      </c>
      <c r="N56" s="105">
        <v>2.5700000000000001E-2</v>
      </c>
      <c r="O56" s="104">
        <v>284449.24</v>
      </c>
      <c r="P56" s="104">
        <v>103.48</v>
      </c>
      <c r="Q56" s="104">
        <v>0</v>
      </c>
      <c r="R56" s="104">
        <v>294.34807355200002</v>
      </c>
      <c r="S56" s="105">
        <v>1.6000000000000001E-3</v>
      </c>
      <c r="T56" s="105">
        <f t="shared" si="0"/>
        <v>4.6491830870725533E-4</v>
      </c>
      <c r="U56" s="105">
        <f>R56/'סכום נכסי הקרן'!$C$42</f>
        <v>1.0752743265817094E-4</v>
      </c>
    </row>
    <row r="57" spans="2:21" s="100" customFormat="1">
      <c r="B57" s="103" t="s">
        <v>577</v>
      </c>
      <c r="C57" s="103" t="s">
        <v>578</v>
      </c>
      <c r="D57" s="103" t="s">
        <v>100</v>
      </c>
      <c r="E57" s="103" t="s">
        <v>123</v>
      </c>
      <c r="F57" s="103" t="s">
        <v>569</v>
      </c>
      <c r="G57" s="103" t="s">
        <v>511</v>
      </c>
      <c r="H57" s="103" t="s">
        <v>570</v>
      </c>
      <c r="I57" s="103" t="s">
        <v>207</v>
      </c>
      <c r="J57" s="103" t="s">
        <v>383</v>
      </c>
      <c r="K57" s="104">
        <v>1.87</v>
      </c>
      <c r="L57" s="103" t="s">
        <v>102</v>
      </c>
      <c r="M57" s="105">
        <v>2E-3</v>
      </c>
      <c r="N57" s="105">
        <v>2.0299999999999999E-2</v>
      </c>
      <c r="O57" s="104">
        <v>3265766.97</v>
      </c>
      <c r="P57" s="104">
        <v>106.67</v>
      </c>
      <c r="Q57" s="104">
        <v>0</v>
      </c>
      <c r="R57" s="104">
        <v>3483.5936268989999</v>
      </c>
      <c r="S57" s="105">
        <v>1.04E-2</v>
      </c>
      <c r="T57" s="105">
        <f t="shared" si="0"/>
        <v>5.502283190432152E-3</v>
      </c>
      <c r="U57" s="105">
        <f>R57/'סכום נכסי הקרן'!$C$42</f>
        <v>1.272581385040529E-3</v>
      </c>
    </row>
    <row r="58" spans="2:21" s="100" customFormat="1">
      <c r="B58" s="103" t="s">
        <v>579</v>
      </c>
      <c r="C58" s="103" t="s">
        <v>580</v>
      </c>
      <c r="D58" s="103" t="s">
        <v>100</v>
      </c>
      <c r="E58" s="103" t="s">
        <v>123</v>
      </c>
      <c r="F58" s="103" t="s">
        <v>569</v>
      </c>
      <c r="G58" s="103" t="s">
        <v>511</v>
      </c>
      <c r="H58" s="103" t="s">
        <v>570</v>
      </c>
      <c r="I58" s="103" t="s">
        <v>207</v>
      </c>
      <c r="J58" s="103" t="s">
        <v>581</v>
      </c>
      <c r="K58" s="104">
        <v>4.12</v>
      </c>
      <c r="L58" s="103" t="s">
        <v>102</v>
      </c>
      <c r="M58" s="105">
        <v>6.8999999999999999E-3</v>
      </c>
      <c r="N58" s="105">
        <v>2.3400000000000001E-2</v>
      </c>
      <c r="O58" s="104">
        <v>1775433.06</v>
      </c>
      <c r="P58" s="104">
        <v>104.43</v>
      </c>
      <c r="Q58" s="104">
        <v>0</v>
      </c>
      <c r="R58" s="104">
        <v>1854.084744558</v>
      </c>
      <c r="S58" s="105">
        <v>9.1999999999999998E-3</v>
      </c>
      <c r="T58" s="105">
        <f t="shared" si="0"/>
        <v>2.9284986758629046E-3</v>
      </c>
      <c r="U58" s="105">
        <f>R58/'סכום נכסי הקרן'!$C$42</f>
        <v>6.7731026776291186E-4</v>
      </c>
    </row>
    <row r="59" spans="2:21" s="100" customFormat="1">
      <c r="B59" s="103" t="s">
        <v>582</v>
      </c>
      <c r="C59" s="103" t="s">
        <v>583</v>
      </c>
      <c r="D59" s="103" t="s">
        <v>100</v>
      </c>
      <c r="E59" s="103" t="s">
        <v>123</v>
      </c>
      <c r="F59" s="103" t="s">
        <v>569</v>
      </c>
      <c r="G59" s="103" t="s">
        <v>511</v>
      </c>
      <c r="H59" s="103" t="s">
        <v>570</v>
      </c>
      <c r="I59" s="103" t="s">
        <v>207</v>
      </c>
      <c r="J59" s="103" t="s">
        <v>265</v>
      </c>
      <c r="K59" s="104">
        <v>6.03</v>
      </c>
      <c r="L59" s="103" t="s">
        <v>102</v>
      </c>
      <c r="M59" s="105">
        <v>2.5999999999999999E-2</v>
      </c>
      <c r="N59" s="105">
        <v>2.76E-2</v>
      </c>
      <c r="O59" s="104">
        <v>1708000</v>
      </c>
      <c r="P59" s="104">
        <v>99.18</v>
      </c>
      <c r="Q59" s="104">
        <v>0</v>
      </c>
      <c r="R59" s="104">
        <v>1693.9944</v>
      </c>
      <c r="S59" s="105">
        <v>3.2000000000000002E-3</v>
      </c>
      <c r="T59" s="105">
        <f t="shared" si="0"/>
        <v>2.6756384096681663E-3</v>
      </c>
      <c r="U59" s="105">
        <f>R59/'סכום נכסי הקרן'!$C$42</f>
        <v>6.1882813286746256E-4</v>
      </c>
    </row>
    <row r="60" spans="2:21" s="100" customFormat="1">
      <c r="B60" s="103" t="s">
        <v>584</v>
      </c>
      <c r="C60" s="103" t="s">
        <v>585</v>
      </c>
      <c r="D60" s="103" t="s">
        <v>100</v>
      </c>
      <c r="E60" s="103" t="s">
        <v>123</v>
      </c>
      <c r="F60" s="103" t="s">
        <v>586</v>
      </c>
      <c r="G60" s="103" t="s">
        <v>511</v>
      </c>
      <c r="H60" s="103" t="s">
        <v>570</v>
      </c>
      <c r="I60" s="103" t="s">
        <v>207</v>
      </c>
      <c r="J60" s="103" t="s">
        <v>587</v>
      </c>
      <c r="K60" s="104">
        <v>1.21</v>
      </c>
      <c r="L60" s="103" t="s">
        <v>102</v>
      </c>
      <c r="M60" s="105">
        <v>4.7500000000000001E-2</v>
      </c>
      <c r="N60" s="105">
        <v>2.47E-2</v>
      </c>
      <c r="O60" s="104">
        <v>303228.01</v>
      </c>
      <c r="P60" s="104">
        <v>140.54</v>
      </c>
      <c r="Q60" s="104">
        <v>0</v>
      </c>
      <c r="R60" s="104">
        <v>426.15664525400001</v>
      </c>
      <c r="S60" s="105">
        <v>2.0000000000000001E-4</v>
      </c>
      <c r="T60" s="105">
        <f t="shared" si="0"/>
        <v>6.7310794449906884E-4</v>
      </c>
      <c r="U60" s="105">
        <f>R60/'סכום נכסי הקרן'!$C$42</f>
        <v>1.5567803594368105E-4</v>
      </c>
    </row>
    <row r="61" spans="2:21" s="100" customFormat="1">
      <c r="B61" s="103" t="s">
        <v>588</v>
      </c>
      <c r="C61" s="103" t="s">
        <v>589</v>
      </c>
      <c r="D61" s="103" t="s">
        <v>100</v>
      </c>
      <c r="E61" s="103" t="s">
        <v>123</v>
      </c>
      <c r="F61" s="103" t="s">
        <v>590</v>
      </c>
      <c r="G61" s="103" t="s">
        <v>511</v>
      </c>
      <c r="H61" s="103" t="s">
        <v>570</v>
      </c>
      <c r="I61" s="103" t="s">
        <v>207</v>
      </c>
      <c r="J61" s="103" t="s">
        <v>246</v>
      </c>
      <c r="K61" s="104">
        <v>5.48</v>
      </c>
      <c r="L61" s="103" t="s">
        <v>102</v>
      </c>
      <c r="M61" s="105">
        <v>8.3999999999999995E-3</v>
      </c>
      <c r="N61" s="105">
        <v>2.5499999999999998E-2</v>
      </c>
      <c r="O61" s="104">
        <v>1197186.81</v>
      </c>
      <c r="P61" s="104">
        <v>100.94</v>
      </c>
      <c r="Q61" s="104">
        <v>0</v>
      </c>
      <c r="R61" s="104">
        <v>1208.4403660139999</v>
      </c>
      <c r="S61" s="105">
        <v>1.5E-3</v>
      </c>
      <c r="T61" s="105">
        <f t="shared" si="0"/>
        <v>1.9087131923815777E-3</v>
      </c>
      <c r="U61" s="105">
        <f>R61/'סכום נכסי הקרן'!$C$42</f>
        <v>4.4145181081006914E-4</v>
      </c>
    </row>
    <row r="62" spans="2:21" s="100" customFormat="1">
      <c r="B62" s="103" t="s">
        <v>591</v>
      </c>
      <c r="C62" s="103" t="s">
        <v>592</v>
      </c>
      <c r="D62" s="103" t="s">
        <v>100</v>
      </c>
      <c r="E62" s="103" t="s">
        <v>123</v>
      </c>
      <c r="F62" s="103" t="s">
        <v>593</v>
      </c>
      <c r="G62" s="103" t="s">
        <v>511</v>
      </c>
      <c r="H62" s="103" t="s">
        <v>570</v>
      </c>
      <c r="I62" s="103" t="s">
        <v>207</v>
      </c>
      <c r="J62" s="103" t="s">
        <v>458</v>
      </c>
      <c r="K62" s="104">
        <v>2.94</v>
      </c>
      <c r="L62" s="103" t="s">
        <v>102</v>
      </c>
      <c r="M62" s="105">
        <v>2.5999999999999999E-2</v>
      </c>
      <c r="N62" s="105">
        <v>2.2100000000000002E-2</v>
      </c>
      <c r="O62" s="104">
        <v>1786189.68</v>
      </c>
      <c r="P62" s="104">
        <v>114.45</v>
      </c>
      <c r="Q62" s="104">
        <v>0</v>
      </c>
      <c r="R62" s="104">
        <v>2044.29408876</v>
      </c>
      <c r="S62" s="105">
        <v>5.0000000000000001E-3</v>
      </c>
      <c r="T62" s="105">
        <f t="shared" si="0"/>
        <v>3.228931444250252E-3</v>
      </c>
      <c r="U62" s="105">
        <f>R62/'סכום נכסי הקרן'!$C$42</f>
        <v>7.4679508620532713E-4</v>
      </c>
    </row>
    <row r="63" spans="2:21" s="100" customFormat="1">
      <c r="B63" s="103" t="s">
        <v>594</v>
      </c>
      <c r="C63" s="103" t="s">
        <v>595</v>
      </c>
      <c r="D63" s="103" t="s">
        <v>100</v>
      </c>
      <c r="E63" s="103" t="s">
        <v>123</v>
      </c>
      <c r="F63" s="103" t="s">
        <v>593</v>
      </c>
      <c r="G63" s="103" t="s">
        <v>511</v>
      </c>
      <c r="H63" s="103" t="s">
        <v>570</v>
      </c>
      <c r="I63" s="103" t="s">
        <v>207</v>
      </c>
      <c r="J63" s="103" t="s">
        <v>279</v>
      </c>
      <c r="K63" s="104">
        <v>2.4700000000000002</v>
      </c>
      <c r="L63" s="103" t="s">
        <v>102</v>
      </c>
      <c r="M63" s="105">
        <v>2.4E-2</v>
      </c>
      <c r="N63" s="105">
        <v>2.2800000000000001E-2</v>
      </c>
      <c r="O63" s="104">
        <v>1573617.79</v>
      </c>
      <c r="P63" s="104">
        <v>112.98</v>
      </c>
      <c r="Q63" s="104">
        <v>0</v>
      </c>
      <c r="R63" s="104">
        <v>1777.873379142</v>
      </c>
      <c r="S63" s="105">
        <v>2.7000000000000001E-3</v>
      </c>
      <c r="T63" s="105">
        <f t="shared" si="0"/>
        <v>2.8081239824398886E-3</v>
      </c>
      <c r="U63" s="105">
        <f>R63/'סכום נכסי הקרן'!$C$42</f>
        <v>6.4946971707179795E-4</v>
      </c>
    </row>
    <row r="64" spans="2:21" s="100" customFormat="1">
      <c r="B64" s="103" t="s">
        <v>596</v>
      </c>
      <c r="C64" s="103" t="s">
        <v>597</v>
      </c>
      <c r="D64" s="103" t="s">
        <v>100</v>
      </c>
      <c r="E64" s="103" t="s">
        <v>123</v>
      </c>
      <c r="F64" s="103" t="s">
        <v>598</v>
      </c>
      <c r="G64" s="103" t="s">
        <v>511</v>
      </c>
      <c r="H64" s="103" t="s">
        <v>570</v>
      </c>
      <c r="I64" s="103" t="s">
        <v>207</v>
      </c>
      <c r="J64" s="103" t="s">
        <v>535</v>
      </c>
      <c r="K64" s="104">
        <v>2.21</v>
      </c>
      <c r="L64" s="103" t="s">
        <v>102</v>
      </c>
      <c r="M64" s="105">
        <v>2.1499999999999998E-2</v>
      </c>
      <c r="N64" s="105">
        <v>2.2499999999999999E-2</v>
      </c>
      <c r="O64" s="104">
        <v>2997530.57</v>
      </c>
      <c r="P64" s="104">
        <v>113.66</v>
      </c>
      <c r="Q64" s="104">
        <v>0</v>
      </c>
      <c r="R64" s="104">
        <v>3406.9932458620001</v>
      </c>
      <c r="S64" s="105">
        <v>2.5000000000000001E-3</v>
      </c>
      <c r="T64" s="105">
        <f t="shared" si="0"/>
        <v>5.3812940527479813E-3</v>
      </c>
      <c r="U64" s="105">
        <f>R64/'סכום נכסי הקרן'!$C$42</f>
        <v>1.2445987241922626E-3</v>
      </c>
    </row>
    <row r="65" spans="2:21" s="100" customFormat="1">
      <c r="B65" s="103" t="s">
        <v>599</v>
      </c>
      <c r="C65" s="103" t="s">
        <v>600</v>
      </c>
      <c r="D65" s="103" t="s">
        <v>100</v>
      </c>
      <c r="E65" s="103" t="s">
        <v>123</v>
      </c>
      <c r="F65" s="103" t="s">
        <v>598</v>
      </c>
      <c r="G65" s="103" t="s">
        <v>511</v>
      </c>
      <c r="H65" s="103" t="s">
        <v>570</v>
      </c>
      <c r="I65" s="103" t="s">
        <v>207</v>
      </c>
      <c r="J65" s="103" t="s">
        <v>601</v>
      </c>
      <c r="K65" s="104">
        <v>5.01</v>
      </c>
      <c r="L65" s="103" t="s">
        <v>102</v>
      </c>
      <c r="M65" s="105">
        <v>1.43E-2</v>
      </c>
      <c r="N65" s="105">
        <v>2.69E-2</v>
      </c>
      <c r="O65" s="104">
        <v>1806085.48</v>
      </c>
      <c r="P65" s="104">
        <v>104.73</v>
      </c>
      <c r="Q65" s="104">
        <v>36.17841</v>
      </c>
      <c r="R65" s="104">
        <v>1927.691733204</v>
      </c>
      <c r="S65" s="105">
        <v>4.4999999999999997E-3</v>
      </c>
      <c r="T65" s="105">
        <f t="shared" si="0"/>
        <v>3.0447597957587234E-3</v>
      </c>
      <c r="U65" s="105">
        <f>R65/'סכום נכסי הקרן'!$C$42</f>
        <v>7.0419942120391547E-4</v>
      </c>
    </row>
    <row r="66" spans="2:21" s="100" customFormat="1">
      <c r="B66" s="103" t="s">
        <v>602</v>
      </c>
      <c r="C66" s="103" t="s">
        <v>603</v>
      </c>
      <c r="D66" s="103" t="s">
        <v>100</v>
      </c>
      <c r="E66" s="103" t="s">
        <v>123</v>
      </c>
      <c r="F66" s="103" t="s">
        <v>598</v>
      </c>
      <c r="G66" s="103" t="s">
        <v>511</v>
      </c>
      <c r="H66" s="103" t="s">
        <v>570</v>
      </c>
      <c r="I66" s="103" t="s">
        <v>207</v>
      </c>
      <c r="J66" s="103" t="s">
        <v>394</v>
      </c>
      <c r="K66" s="104">
        <v>3.02</v>
      </c>
      <c r="L66" s="103" t="s">
        <v>102</v>
      </c>
      <c r="M66" s="105">
        <v>2.35E-2</v>
      </c>
      <c r="N66" s="105">
        <v>2.2700000000000001E-2</v>
      </c>
      <c r="O66" s="104">
        <v>1904424.27</v>
      </c>
      <c r="P66" s="104">
        <v>113.73</v>
      </c>
      <c r="Q66" s="104">
        <v>0</v>
      </c>
      <c r="R66" s="104">
        <v>2165.9017222709999</v>
      </c>
      <c r="S66" s="105">
        <v>2E-3</v>
      </c>
      <c r="T66" s="105">
        <f t="shared" si="0"/>
        <v>3.4210088532020651E-3</v>
      </c>
      <c r="U66" s="105">
        <f>R66/'סכום נכסי הקרן'!$C$42</f>
        <v>7.9121921463694582E-4</v>
      </c>
    </row>
    <row r="67" spans="2:21" s="100" customFormat="1">
      <c r="B67" s="103" t="s">
        <v>604</v>
      </c>
      <c r="C67" s="103" t="s">
        <v>605</v>
      </c>
      <c r="D67" s="103" t="s">
        <v>100</v>
      </c>
      <c r="E67" s="103" t="s">
        <v>123</v>
      </c>
      <c r="F67" s="103" t="s">
        <v>598</v>
      </c>
      <c r="G67" s="103" t="s">
        <v>511</v>
      </c>
      <c r="H67" s="103" t="s">
        <v>570</v>
      </c>
      <c r="I67" s="103" t="s">
        <v>207</v>
      </c>
      <c r="J67" s="103" t="s">
        <v>606</v>
      </c>
      <c r="K67" s="104">
        <v>1.5</v>
      </c>
      <c r="L67" s="103" t="s">
        <v>102</v>
      </c>
      <c r="M67" s="105">
        <v>1.7600000000000001E-2</v>
      </c>
      <c r="N67" s="105">
        <v>2.12E-2</v>
      </c>
      <c r="O67" s="104">
        <v>4761224.1500000004</v>
      </c>
      <c r="P67" s="104">
        <v>112.57</v>
      </c>
      <c r="Q67" s="104">
        <v>112.94605</v>
      </c>
      <c r="R67" s="104">
        <v>5472.6560756549998</v>
      </c>
      <c r="S67" s="105">
        <v>3.5999999999999999E-3</v>
      </c>
      <c r="T67" s="105">
        <f t="shared" si="0"/>
        <v>8.643977098700191E-3</v>
      </c>
      <c r="U67" s="105">
        <f>R67/'סכום נכסי הקרן'!$C$42</f>
        <v>1.9991999625992613E-3</v>
      </c>
    </row>
    <row r="68" spans="2:21" s="100" customFormat="1">
      <c r="B68" s="103" t="s">
        <v>607</v>
      </c>
      <c r="C68" s="103" t="s">
        <v>608</v>
      </c>
      <c r="D68" s="103" t="s">
        <v>100</v>
      </c>
      <c r="E68" s="103" t="s">
        <v>123</v>
      </c>
      <c r="F68" s="103" t="s">
        <v>598</v>
      </c>
      <c r="G68" s="103" t="s">
        <v>511</v>
      </c>
      <c r="H68" s="103" t="s">
        <v>570</v>
      </c>
      <c r="I68" s="103" t="s">
        <v>207</v>
      </c>
      <c r="J68" s="103" t="s">
        <v>306</v>
      </c>
      <c r="K68" s="104">
        <v>4.25</v>
      </c>
      <c r="L68" s="103" t="s">
        <v>102</v>
      </c>
      <c r="M68" s="105">
        <v>6.4999999999999997E-3</v>
      </c>
      <c r="N68" s="105">
        <v>2.3300000000000001E-2</v>
      </c>
      <c r="O68" s="104">
        <v>239780.33</v>
      </c>
      <c r="P68" s="104">
        <v>103.63</v>
      </c>
      <c r="Q68" s="104">
        <v>3.7738700000000001</v>
      </c>
      <c r="R68" s="104">
        <v>252.258225979</v>
      </c>
      <c r="S68" s="105">
        <v>5.0000000000000001E-4</v>
      </c>
      <c r="T68" s="105">
        <f t="shared" si="0"/>
        <v>3.9843803414235868E-4</v>
      </c>
      <c r="U68" s="105">
        <f>R68/'סכום נכסי הקרן'!$C$42</f>
        <v>9.2151713714663398E-5</v>
      </c>
    </row>
    <row r="69" spans="2:21" s="100" customFormat="1">
      <c r="B69" s="103" t="s">
        <v>609</v>
      </c>
      <c r="C69" s="103" t="s">
        <v>610</v>
      </c>
      <c r="D69" s="103" t="s">
        <v>100</v>
      </c>
      <c r="E69" s="103" t="s">
        <v>123</v>
      </c>
      <c r="F69" s="103" t="s">
        <v>611</v>
      </c>
      <c r="G69" s="103" t="s">
        <v>511</v>
      </c>
      <c r="H69" s="103" t="s">
        <v>570</v>
      </c>
      <c r="I69" s="103" t="s">
        <v>207</v>
      </c>
      <c r="J69" s="103" t="s">
        <v>612</v>
      </c>
      <c r="K69" s="104">
        <v>1.9</v>
      </c>
      <c r="L69" s="103" t="s">
        <v>102</v>
      </c>
      <c r="M69" s="105">
        <v>1.6E-2</v>
      </c>
      <c r="N69" s="105">
        <v>2.0799999999999999E-2</v>
      </c>
      <c r="O69" s="104">
        <v>3417322.03</v>
      </c>
      <c r="P69" s="104">
        <v>112.12</v>
      </c>
      <c r="Q69" s="104">
        <v>0</v>
      </c>
      <c r="R69" s="104">
        <v>3831.501460036</v>
      </c>
      <c r="S69" s="105">
        <v>8.8000000000000005E-3</v>
      </c>
      <c r="T69" s="105">
        <f t="shared" si="0"/>
        <v>6.0517983254088558E-3</v>
      </c>
      <c r="U69" s="105">
        <f>R69/'סכום נכסי הקרן'!$C$42</f>
        <v>1.3996745766060587E-3</v>
      </c>
    </row>
    <row r="70" spans="2:21" s="100" customFormat="1">
      <c r="B70" s="103" t="s">
        <v>613</v>
      </c>
      <c r="C70" s="103">
        <v>1157569</v>
      </c>
      <c r="D70" s="103" t="s">
        <v>100</v>
      </c>
      <c r="E70" s="103" t="s">
        <v>123</v>
      </c>
      <c r="F70" s="103" t="s">
        <v>611</v>
      </c>
      <c r="G70" s="103" t="s">
        <v>511</v>
      </c>
      <c r="H70" s="103" t="s">
        <v>570</v>
      </c>
      <c r="I70" s="103" t="s">
        <v>207</v>
      </c>
      <c r="J70" s="103" t="s">
        <v>276</v>
      </c>
      <c r="K70" s="104">
        <v>0</v>
      </c>
      <c r="L70" s="103" t="s">
        <v>102</v>
      </c>
      <c r="M70" s="105">
        <v>0</v>
      </c>
      <c r="N70" s="105">
        <v>0</v>
      </c>
      <c r="O70" s="104">
        <v>2972593.29</v>
      </c>
      <c r="P70" s="104">
        <f>R70*1000/O70*100</f>
        <v>108.25</v>
      </c>
      <c r="Q70" s="104">
        <v>0</v>
      </c>
      <c r="R70" s="104">
        <f>3217832.236425/1000</f>
        <v>3217.8322364249998</v>
      </c>
      <c r="S70" s="105">
        <v>0</v>
      </c>
      <c r="T70" s="105">
        <f t="shared" si="0"/>
        <v>5.0825171131894794E-3</v>
      </c>
      <c r="U70" s="105">
        <f>R70/'סכום נכסי הקרן'!$C$42</f>
        <v>1.1754968698524705E-3</v>
      </c>
    </row>
    <row r="71" spans="2:21" s="100" customFormat="1">
      <c r="B71" s="103" t="s">
        <v>613</v>
      </c>
      <c r="C71" s="103">
        <v>11575690</v>
      </c>
      <c r="D71" s="103" t="s">
        <v>100</v>
      </c>
      <c r="E71" s="103" t="s">
        <v>123</v>
      </c>
      <c r="F71" s="103" t="s">
        <v>611</v>
      </c>
      <c r="G71" s="103" t="s">
        <v>511</v>
      </c>
      <c r="H71" s="103" t="s">
        <v>570</v>
      </c>
      <c r="I71" s="103" t="s">
        <v>207</v>
      </c>
      <c r="J71" s="103" t="s">
        <v>276</v>
      </c>
      <c r="K71" s="104">
        <v>2.97</v>
      </c>
      <c r="L71" s="103" t="s">
        <v>102</v>
      </c>
      <c r="M71" s="105">
        <v>1.4200000000000001E-2</v>
      </c>
      <c r="N71" s="105">
        <v>2.5899999999999999E-2</v>
      </c>
      <c r="O71" s="104">
        <v>1480431</v>
      </c>
      <c r="P71" s="104">
        <f>R71*1000/O71*100</f>
        <v>107.2676188279062</v>
      </c>
      <c r="Q71" s="104">
        <v>0</v>
      </c>
      <c r="R71" s="104">
        <f>1588023.08209016/1000</f>
        <v>1588.0230820901602</v>
      </c>
      <c r="S71" s="105">
        <v>3.8E-3</v>
      </c>
      <c r="T71" s="105">
        <f t="shared" si="0"/>
        <v>2.5082583235694613E-3</v>
      </c>
      <c r="U71" s="105">
        <f>R71/'סכום נכסי הקרן'!$C$42</f>
        <v>5.8011606109222491E-4</v>
      </c>
    </row>
    <row r="72" spans="2:21" s="100" customFormat="1">
      <c r="B72" s="103" t="s">
        <v>614</v>
      </c>
      <c r="C72" s="103" t="s">
        <v>615</v>
      </c>
      <c r="D72" s="103" t="s">
        <v>100</v>
      </c>
      <c r="E72" s="103" t="s">
        <v>123</v>
      </c>
      <c r="F72" s="103" t="s">
        <v>616</v>
      </c>
      <c r="G72" s="103" t="s">
        <v>511</v>
      </c>
      <c r="H72" s="103" t="s">
        <v>570</v>
      </c>
      <c r="I72" s="103" t="s">
        <v>207</v>
      </c>
      <c r="J72" s="103" t="s">
        <v>617</v>
      </c>
      <c r="K72" s="104">
        <v>4.04</v>
      </c>
      <c r="L72" s="103" t="s">
        <v>102</v>
      </c>
      <c r="M72" s="105">
        <v>3.5000000000000003E-2</v>
      </c>
      <c r="N72" s="105">
        <v>2.6100000000000002E-2</v>
      </c>
      <c r="O72" s="104">
        <v>6446275.3200000003</v>
      </c>
      <c r="P72" s="104">
        <v>118.48</v>
      </c>
      <c r="Q72" s="104">
        <v>0</v>
      </c>
      <c r="R72" s="104">
        <v>7637.5469991359996</v>
      </c>
      <c r="S72" s="105">
        <v>7.3000000000000001E-3</v>
      </c>
      <c r="T72" s="105">
        <f t="shared" si="0"/>
        <v>1.2063389410575455E-2</v>
      </c>
      <c r="U72" s="105">
        <f>R72/'סכום נכסי הקרן'!$C$42</f>
        <v>2.790049925290675E-3</v>
      </c>
    </row>
    <row r="73" spans="2:21" s="100" customFormat="1">
      <c r="B73" s="103" t="s">
        <v>618</v>
      </c>
      <c r="C73" s="103" t="s">
        <v>619</v>
      </c>
      <c r="D73" s="103" t="s">
        <v>100</v>
      </c>
      <c r="E73" s="103" t="s">
        <v>123</v>
      </c>
      <c r="F73" s="103" t="s">
        <v>616</v>
      </c>
      <c r="G73" s="103" t="s">
        <v>511</v>
      </c>
      <c r="H73" s="103" t="s">
        <v>570</v>
      </c>
      <c r="I73" s="103" t="s">
        <v>207</v>
      </c>
      <c r="J73" s="103" t="s">
        <v>383</v>
      </c>
      <c r="K73" s="104">
        <v>2.68</v>
      </c>
      <c r="L73" s="103" t="s">
        <v>102</v>
      </c>
      <c r="M73" s="105">
        <v>0.04</v>
      </c>
      <c r="N73" s="105">
        <v>2.3900000000000001E-2</v>
      </c>
      <c r="O73" s="104">
        <v>602116.18999999994</v>
      </c>
      <c r="P73" s="104">
        <v>118.24</v>
      </c>
      <c r="Q73" s="104">
        <v>0</v>
      </c>
      <c r="R73" s="104">
        <v>711.94218305599998</v>
      </c>
      <c r="S73" s="105">
        <v>5.9999999999999995E-4</v>
      </c>
      <c r="T73" s="105">
        <f t="shared" si="0"/>
        <v>1.1245018581216315E-3</v>
      </c>
      <c r="U73" s="105">
        <f>R73/'סכום נכסי הקרן'!$C$42</f>
        <v>2.6007751374510429E-4</v>
      </c>
    </row>
    <row r="74" spans="2:21" s="100" customFormat="1">
      <c r="B74" s="103" t="s">
        <v>620</v>
      </c>
      <c r="C74" s="103" t="s">
        <v>621</v>
      </c>
      <c r="D74" s="103" t="s">
        <v>100</v>
      </c>
      <c r="E74" s="103" t="s">
        <v>123</v>
      </c>
      <c r="F74" s="103" t="s">
        <v>616</v>
      </c>
      <c r="G74" s="103" t="s">
        <v>511</v>
      </c>
      <c r="H74" s="103" t="s">
        <v>570</v>
      </c>
      <c r="I74" s="103" t="s">
        <v>207</v>
      </c>
      <c r="J74" s="103" t="s">
        <v>524</v>
      </c>
      <c r="K74" s="104">
        <v>0.71</v>
      </c>
      <c r="L74" s="103" t="s">
        <v>102</v>
      </c>
      <c r="M74" s="105">
        <v>0.04</v>
      </c>
      <c r="N74" s="105">
        <v>2.58E-2</v>
      </c>
      <c r="O74" s="104">
        <v>776933.58</v>
      </c>
      <c r="P74" s="104">
        <v>113.55</v>
      </c>
      <c r="Q74" s="104">
        <v>0</v>
      </c>
      <c r="R74" s="104">
        <v>882.20808008999995</v>
      </c>
      <c r="S74" s="105">
        <v>9.4999999999999998E-3</v>
      </c>
      <c r="T74" s="105">
        <f t="shared" si="0"/>
        <v>1.3934342548053368E-3</v>
      </c>
      <c r="U74" s="105">
        <f>R74/'סכום נכסי הקרן'!$C$42</f>
        <v>3.2227684991324853E-4</v>
      </c>
    </row>
    <row r="75" spans="2:21" s="100" customFormat="1">
      <c r="B75" s="103" t="s">
        <v>622</v>
      </c>
      <c r="C75" s="103" t="s">
        <v>623</v>
      </c>
      <c r="D75" s="103" t="s">
        <v>100</v>
      </c>
      <c r="E75" s="103" t="s">
        <v>123</v>
      </c>
      <c r="F75" s="103" t="s">
        <v>624</v>
      </c>
      <c r="G75" s="103" t="s">
        <v>499</v>
      </c>
      <c r="H75" s="103" t="s">
        <v>570</v>
      </c>
      <c r="I75" s="103" t="s">
        <v>207</v>
      </c>
      <c r="J75" s="103" t="s">
        <v>625</v>
      </c>
      <c r="K75" s="104">
        <v>3.85</v>
      </c>
      <c r="L75" s="103" t="s">
        <v>102</v>
      </c>
      <c r="M75" s="105">
        <v>2.1999999999999999E-2</v>
      </c>
      <c r="N75" s="105">
        <v>2.7900000000000001E-2</v>
      </c>
      <c r="O75" s="104">
        <v>563593.68999999994</v>
      </c>
      <c r="P75" s="104">
        <v>100.93</v>
      </c>
      <c r="Q75" s="104">
        <v>0</v>
      </c>
      <c r="R75" s="104">
        <v>568.83511131700004</v>
      </c>
      <c r="S75" s="105">
        <v>1.1000000000000001E-3</v>
      </c>
      <c r="T75" s="105">
        <f t="shared" si="0"/>
        <v>8.9846641323467911E-4</v>
      </c>
      <c r="U75" s="105">
        <f>R75/'סכום נכסי הקרן'!$C$42</f>
        <v>2.0779948850229631E-4</v>
      </c>
    </row>
    <row r="76" spans="2:21" s="100" customFormat="1">
      <c r="B76" s="103" t="s">
        <v>626</v>
      </c>
      <c r="C76" s="103" t="s">
        <v>627</v>
      </c>
      <c r="D76" s="103" t="s">
        <v>100</v>
      </c>
      <c r="E76" s="103" t="s">
        <v>123</v>
      </c>
      <c r="F76" s="103" t="s">
        <v>624</v>
      </c>
      <c r="G76" s="103" t="s">
        <v>499</v>
      </c>
      <c r="H76" s="103" t="s">
        <v>570</v>
      </c>
      <c r="I76" s="103" t="s">
        <v>207</v>
      </c>
      <c r="J76" s="103" t="s">
        <v>628</v>
      </c>
      <c r="K76" s="104">
        <v>1.33</v>
      </c>
      <c r="L76" s="103" t="s">
        <v>102</v>
      </c>
      <c r="M76" s="105">
        <v>1.7999999999999999E-2</v>
      </c>
      <c r="N76" s="105">
        <v>2.0799999999999999E-2</v>
      </c>
      <c r="O76" s="104">
        <v>3059897.65</v>
      </c>
      <c r="P76" s="104">
        <v>111.63</v>
      </c>
      <c r="Q76" s="104">
        <v>0</v>
      </c>
      <c r="R76" s="104">
        <v>3415.763746695</v>
      </c>
      <c r="S76" s="105">
        <v>3.8E-3</v>
      </c>
      <c r="T76" s="105">
        <f t="shared" ref="T76:T139" si="1">R76/$R$11</f>
        <v>5.3951469255206427E-3</v>
      </c>
      <c r="U76" s="105">
        <f>R76/'סכום נכסי הקרן'!$C$42</f>
        <v>1.2478026501643895E-3</v>
      </c>
    </row>
    <row r="77" spans="2:21" s="100" customFormat="1">
      <c r="B77" s="103" t="s">
        <v>629</v>
      </c>
      <c r="C77" s="103" t="s">
        <v>630</v>
      </c>
      <c r="D77" s="103" t="s">
        <v>100</v>
      </c>
      <c r="E77" s="103" t="s">
        <v>123</v>
      </c>
      <c r="F77" s="103" t="s">
        <v>631</v>
      </c>
      <c r="G77" s="103" t="s">
        <v>632</v>
      </c>
      <c r="H77" s="103" t="s">
        <v>633</v>
      </c>
      <c r="I77" s="103" t="s">
        <v>207</v>
      </c>
      <c r="J77" s="103" t="s">
        <v>634</v>
      </c>
      <c r="K77" s="104">
        <v>3.4</v>
      </c>
      <c r="L77" s="103" t="s">
        <v>102</v>
      </c>
      <c r="M77" s="105">
        <v>2.1999999999999999E-2</v>
      </c>
      <c r="N77" s="105">
        <v>2.8199999999999999E-2</v>
      </c>
      <c r="O77" s="104">
        <v>823781.25</v>
      </c>
      <c r="P77" s="104">
        <v>101.61</v>
      </c>
      <c r="Q77" s="104">
        <v>0</v>
      </c>
      <c r="R77" s="104">
        <v>837.04412812500004</v>
      </c>
      <c r="S77" s="105">
        <v>2.2000000000000001E-3</v>
      </c>
      <c r="T77" s="105">
        <f t="shared" si="1"/>
        <v>1.322098479073161E-3</v>
      </c>
      <c r="U77" s="105">
        <f>R77/'סכום נכסי הקרן'!$C$42</f>
        <v>3.0577813889778313E-4</v>
      </c>
    </row>
    <row r="78" spans="2:21" s="100" customFormat="1">
      <c r="B78" s="103" t="s">
        <v>635</v>
      </c>
      <c r="C78" s="103" t="s">
        <v>636</v>
      </c>
      <c r="D78" s="103" t="s">
        <v>100</v>
      </c>
      <c r="E78" s="103" t="s">
        <v>123</v>
      </c>
      <c r="F78" s="103" t="s">
        <v>631</v>
      </c>
      <c r="G78" s="103" t="s">
        <v>632</v>
      </c>
      <c r="H78" s="103" t="s">
        <v>633</v>
      </c>
      <c r="I78" s="103" t="s">
        <v>207</v>
      </c>
      <c r="J78" s="103" t="s">
        <v>637</v>
      </c>
      <c r="K78" s="104">
        <v>1.82</v>
      </c>
      <c r="L78" s="103" t="s">
        <v>102</v>
      </c>
      <c r="M78" s="105">
        <v>1.0500000000000001E-2</v>
      </c>
      <c r="N78" s="105">
        <v>2.7400000000000001E-2</v>
      </c>
      <c r="O78" s="104">
        <v>2439642.96</v>
      </c>
      <c r="P78" s="104">
        <v>107.42</v>
      </c>
      <c r="Q78" s="104">
        <v>0</v>
      </c>
      <c r="R78" s="104">
        <v>2620.6644676320002</v>
      </c>
      <c r="S78" s="105">
        <v>8.8999999999999999E-3</v>
      </c>
      <c r="T78" s="105">
        <f t="shared" si="1"/>
        <v>4.1392996980679254E-3</v>
      </c>
      <c r="U78" s="105">
        <f>R78/'סכום נכסי הקרן'!$C$42</f>
        <v>9.5734726122873449E-4</v>
      </c>
    </row>
    <row r="79" spans="2:21" s="100" customFormat="1">
      <c r="B79" s="103" t="s">
        <v>638</v>
      </c>
      <c r="C79" s="103" t="s">
        <v>639</v>
      </c>
      <c r="D79" s="103" t="s">
        <v>100</v>
      </c>
      <c r="E79" s="103" t="s">
        <v>123</v>
      </c>
      <c r="F79" s="103" t="s">
        <v>640</v>
      </c>
      <c r="G79" s="103" t="s">
        <v>446</v>
      </c>
      <c r="H79" s="103" t="s">
        <v>633</v>
      </c>
      <c r="I79" s="103" t="s">
        <v>207</v>
      </c>
      <c r="J79" s="103" t="s">
        <v>641</v>
      </c>
      <c r="K79" s="104">
        <v>0.42</v>
      </c>
      <c r="L79" s="103" t="s">
        <v>102</v>
      </c>
      <c r="M79" s="105">
        <v>6.7999999999999996E-3</v>
      </c>
      <c r="N79" s="105">
        <v>3.5099999999999999E-2</v>
      </c>
      <c r="O79" s="104">
        <v>1497184.01</v>
      </c>
      <c r="P79" s="104">
        <v>111.23</v>
      </c>
      <c r="Q79" s="104">
        <v>0</v>
      </c>
      <c r="R79" s="104">
        <v>1665.3177743230001</v>
      </c>
      <c r="S79" s="105">
        <v>6.7000000000000002E-3</v>
      </c>
      <c r="T79" s="105">
        <f t="shared" si="1"/>
        <v>2.6303441152354E-3</v>
      </c>
      <c r="U79" s="105">
        <f>R79/'סכום נכסי הקרן'!$C$42</f>
        <v>6.0835235872993469E-4</v>
      </c>
    </row>
    <row r="80" spans="2:21" s="100" customFormat="1">
      <c r="B80" s="103" t="s">
        <v>642</v>
      </c>
      <c r="C80" s="103" t="s">
        <v>643</v>
      </c>
      <c r="D80" s="103" t="s">
        <v>100</v>
      </c>
      <c r="E80" s="103" t="s">
        <v>123</v>
      </c>
      <c r="F80" s="103" t="s">
        <v>640</v>
      </c>
      <c r="G80" s="103" t="s">
        <v>446</v>
      </c>
      <c r="H80" s="103" t="s">
        <v>633</v>
      </c>
      <c r="I80" s="103" t="s">
        <v>207</v>
      </c>
      <c r="J80" s="103" t="s">
        <v>262</v>
      </c>
      <c r="K80" s="104">
        <v>5.26</v>
      </c>
      <c r="L80" s="103" t="s">
        <v>102</v>
      </c>
      <c r="M80" s="105">
        <v>2.5899999999999999E-2</v>
      </c>
      <c r="N80" s="105">
        <v>2.3699999999999999E-2</v>
      </c>
      <c r="O80" s="104">
        <v>1092000</v>
      </c>
      <c r="P80" s="104">
        <v>101</v>
      </c>
      <c r="Q80" s="104">
        <v>0</v>
      </c>
      <c r="R80" s="104">
        <v>1102.92</v>
      </c>
      <c r="S80" s="105">
        <v>2.3999999999999998E-3</v>
      </c>
      <c r="T80" s="105">
        <f t="shared" si="1"/>
        <v>1.7420453779488374E-3</v>
      </c>
      <c r="U80" s="105">
        <f>R80/'סכום נכסי הקרן'!$C$42</f>
        <v>4.0290447495114611E-4</v>
      </c>
    </row>
    <row r="81" spans="2:21" s="100" customFormat="1">
      <c r="B81" s="103" t="s">
        <v>644</v>
      </c>
      <c r="C81" s="103" t="s">
        <v>645</v>
      </c>
      <c r="D81" s="103" t="s">
        <v>100</v>
      </c>
      <c r="E81" s="103" t="s">
        <v>123</v>
      </c>
      <c r="F81" s="103" t="s">
        <v>646</v>
      </c>
      <c r="G81" s="103" t="s">
        <v>511</v>
      </c>
      <c r="H81" s="103" t="s">
        <v>633</v>
      </c>
      <c r="I81" s="103" t="s">
        <v>207</v>
      </c>
      <c r="J81" s="103" t="s">
        <v>538</v>
      </c>
      <c r="K81" s="104">
        <v>2</v>
      </c>
      <c r="L81" s="103" t="s">
        <v>102</v>
      </c>
      <c r="M81" s="105">
        <v>1.4E-2</v>
      </c>
      <c r="N81" s="105">
        <v>2.5999999999999999E-2</v>
      </c>
      <c r="O81" s="104">
        <v>7787145</v>
      </c>
      <c r="P81" s="104">
        <v>109.74</v>
      </c>
      <c r="Q81" s="104">
        <v>0</v>
      </c>
      <c r="R81" s="104">
        <v>8545.6129230000006</v>
      </c>
      <c r="S81" s="105">
        <v>7.7000000000000002E-3</v>
      </c>
      <c r="T81" s="105">
        <f t="shared" si="1"/>
        <v>1.3497665736637294E-2</v>
      </c>
      <c r="U81" s="105">
        <f>R81/'סכום נכסי הקרן'!$C$42</f>
        <v>3.121772828380158E-3</v>
      </c>
    </row>
    <row r="82" spans="2:21" s="100" customFormat="1">
      <c r="B82" s="103" t="s">
        <v>647</v>
      </c>
      <c r="C82" s="103" t="s">
        <v>648</v>
      </c>
      <c r="D82" s="103" t="s">
        <v>100</v>
      </c>
      <c r="E82" s="103" t="s">
        <v>123</v>
      </c>
      <c r="F82" s="103" t="s">
        <v>649</v>
      </c>
      <c r="G82" s="103" t="s">
        <v>511</v>
      </c>
      <c r="H82" s="103" t="s">
        <v>650</v>
      </c>
      <c r="I82" s="103" t="s">
        <v>150</v>
      </c>
      <c r="J82" s="103" t="s">
        <v>265</v>
      </c>
      <c r="K82" s="104">
        <v>0.52</v>
      </c>
      <c r="L82" s="103" t="s">
        <v>102</v>
      </c>
      <c r="M82" s="105">
        <v>2.75E-2</v>
      </c>
      <c r="N82" s="105">
        <v>3.0499999999999999E-2</v>
      </c>
      <c r="O82" s="104">
        <v>1364763.55</v>
      </c>
      <c r="P82" s="104">
        <v>113.88</v>
      </c>
      <c r="Q82" s="104">
        <v>1517.39735</v>
      </c>
      <c r="R82" s="104">
        <v>3071.5900807399998</v>
      </c>
      <c r="S82" s="105">
        <v>4.8999999999999998E-3</v>
      </c>
      <c r="T82" s="105">
        <f t="shared" si="1"/>
        <v>4.8515298508564654E-3</v>
      </c>
      <c r="U82" s="105">
        <f>R82/'סכום נכסי הקרן'!$C$42</f>
        <v>1.1220735762754307E-3</v>
      </c>
    </row>
    <row r="83" spans="2:21" s="100" customFormat="1">
      <c r="B83" s="103" t="s">
        <v>651</v>
      </c>
      <c r="C83" s="103" t="s">
        <v>652</v>
      </c>
      <c r="D83" s="103" t="s">
        <v>100</v>
      </c>
      <c r="E83" s="103" t="s">
        <v>123</v>
      </c>
      <c r="F83" s="103" t="s">
        <v>649</v>
      </c>
      <c r="G83" s="103" t="s">
        <v>511</v>
      </c>
      <c r="H83" s="103" t="s">
        <v>650</v>
      </c>
      <c r="I83" s="103" t="s">
        <v>150</v>
      </c>
      <c r="J83" s="103" t="s">
        <v>276</v>
      </c>
      <c r="K83" s="104">
        <v>3.63</v>
      </c>
      <c r="L83" s="103" t="s">
        <v>102</v>
      </c>
      <c r="M83" s="105">
        <v>1.9599999999999999E-2</v>
      </c>
      <c r="N83" s="105">
        <v>2.6499999999999999E-2</v>
      </c>
      <c r="O83" s="104">
        <v>6088997.9400000004</v>
      </c>
      <c r="P83" s="104">
        <v>109.84</v>
      </c>
      <c r="Q83" s="104">
        <v>0</v>
      </c>
      <c r="R83" s="104">
        <v>6688.1553372959997</v>
      </c>
      <c r="S83" s="105">
        <v>5.7999999999999996E-3</v>
      </c>
      <c r="T83" s="105">
        <f t="shared" si="1"/>
        <v>1.0563839709444332E-2</v>
      </c>
      <c r="U83" s="105">
        <f>R83/'סכום נכסי הקרן'!$C$42</f>
        <v>2.4432304378966289E-3</v>
      </c>
    </row>
    <row r="84" spans="2:21" s="100" customFormat="1">
      <c r="B84" s="103" t="s">
        <v>653</v>
      </c>
      <c r="C84" s="103" t="s">
        <v>654</v>
      </c>
      <c r="D84" s="103" t="s">
        <v>100</v>
      </c>
      <c r="E84" s="103" t="s">
        <v>123</v>
      </c>
      <c r="F84" s="103" t="s">
        <v>649</v>
      </c>
      <c r="G84" s="103" t="s">
        <v>511</v>
      </c>
      <c r="H84" s="103" t="s">
        <v>650</v>
      </c>
      <c r="I84" s="103" t="s">
        <v>150</v>
      </c>
      <c r="J84" s="103" t="s">
        <v>655</v>
      </c>
      <c r="K84" s="104">
        <v>5.83</v>
      </c>
      <c r="L84" s="103" t="s">
        <v>102</v>
      </c>
      <c r="M84" s="105">
        <v>1.5800000000000002E-2</v>
      </c>
      <c r="N84" s="105">
        <v>3.0599999999999999E-2</v>
      </c>
      <c r="O84" s="104">
        <v>1303241.98</v>
      </c>
      <c r="P84" s="104">
        <v>102.86</v>
      </c>
      <c r="Q84" s="104">
        <v>0</v>
      </c>
      <c r="R84" s="104">
        <v>1340.5147006279999</v>
      </c>
      <c r="S84" s="105">
        <v>1.1000000000000001E-3</v>
      </c>
      <c r="T84" s="105">
        <f t="shared" si="1"/>
        <v>2.1173225966538613E-3</v>
      </c>
      <c r="U84" s="105">
        <f>R84/'סכום נכסי הקרן'!$C$42</f>
        <v>4.8969949916659143E-4</v>
      </c>
    </row>
    <row r="85" spans="2:21" s="100" customFormat="1">
      <c r="B85" s="103" t="s">
        <v>656</v>
      </c>
      <c r="C85" s="103" t="s">
        <v>657</v>
      </c>
      <c r="D85" s="103" t="s">
        <v>100</v>
      </c>
      <c r="E85" s="103" t="s">
        <v>123</v>
      </c>
      <c r="F85" s="103" t="s">
        <v>658</v>
      </c>
      <c r="G85" s="103" t="s">
        <v>659</v>
      </c>
      <c r="H85" s="103" t="s">
        <v>660</v>
      </c>
      <c r="I85" s="103" t="s">
        <v>207</v>
      </c>
      <c r="J85" s="103" t="s">
        <v>661</v>
      </c>
      <c r="K85" s="104">
        <v>3.25</v>
      </c>
      <c r="L85" s="103" t="s">
        <v>102</v>
      </c>
      <c r="M85" s="105">
        <v>1E-3</v>
      </c>
      <c r="N85" s="105">
        <v>3.61E-2</v>
      </c>
      <c r="O85" s="104">
        <v>1283003</v>
      </c>
      <c r="P85" s="104">
        <v>96.81</v>
      </c>
      <c r="Q85" s="104">
        <v>0</v>
      </c>
      <c r="R85" s="104">
        <v>1242.0752043</v>
      </c>
      <c r="S85" s="105">
        <v>1.8E-3</v>
      </c>
      <c r="T85" s="105">
        <f t="shared" si="1"/>
        <v>1.9618389082759155E-3</v>
      </c>
      <c r="U85" s="105">
        <f>R85/'סכום נכסי הקרן'!$C$42</f>
        <v>4.5373885507410237E-4</v>
      </c>
    </row>
    <row r="86" spans="2:21" s="100" customFormat="1">
      <c r="B86" s="103" t="s">
        <v>662</v>
      </c>
      <c r="C86" s="103" t="s">
        <v>663</v>
      </c>
      <c r="D86" s="103" t="s">
        <v>100</v>
      </c>
      <c r="E86" s="103" t="s">
        <v>123</v>
      </c>
      <c r="F86" s="103" t="s">
        <v>658</v>
      </c>
      <c r="G86" s="103" t="s">
        <v>659</v>
      </c>
      <c r="H86" s="103" t="s">
        <v>660</v>
      </c>
      <c r="I86" s="103" t="s">
        <v>207</v>
      </c>
      <c r="J86" s="103" t="s">
        <v>664</v>
      </c>
      <c r="K86" s="104">
        <v>4.68</v>
      </c>
      <c r="L86" s="103" t="s">
        <v>102</v>
      </c>
      <c r="M86" s="105">
        <v>0.03</v>
      </c>
      <c r="N86" s="105">
        <v>3.8399999999999997E-2</v>
      </c>
      <c r="O86" s="104">
        <v>910000</v>
      </c>
      <c r="P86" s="104">
        <v>97.18</v>
      </c>
      <c r="Q86" s="104">
        <v>0</v>
      </c>
      <c r="R86" s="104">
        <v>884.33799999999997</v>
      </c>
      <c r="S86" s="105">
        <v>3.3E-3</v>
      </c>
      <c r="T86" s="105">
        <f t="shared" si="1"/>
        <v>1.3967984309329043E-3</v>
      </c>
      <c r="U86" s="105">
        <f>R86/'סכום נכסי הקרן'!$C$42</f>
        <v>3.2305492471742885E-4</v>
      </c>
    </row>
    <row r="87" spans="2:21" s="100" customFormat="1">
      <c r="B87" s="103" t="s">
        <v>665</v>
      </c>
      <c r="C87" s="103" t="s">
        <v>666</v>
      </c>
      <c r="D87" s="103" t="s">
        <v>100</v>
      </c>
      <c r="E87" s="103" t="s">
        <v>123</v>
      </c>
      <c r="F87" s="103" t="s">
        <v>667</v>
      </c>
      <c r="G87" s="103" t="s">
        <v>511</v>
      </c>
      <c r="H87" s="103" t="s">
        <v>668</v>
      </c>
      <c r="I87" s="103" t="s">
        <v>150</v>
      </c>
      <c r="J87" s="103" t="s">
        <v>669</v>
      </c>
      <c r="K87" s="104">
        <v>1.88</v>
      </c>
      <c r="L87" s="103" t="s">
        <v>102</v>
      </c>
      <c r="M87" s="105">
        <v>2.5000000000000001E-2</v>
      </c>
      <c r="N87" s="105">
        <v>3.1899999999999998E-2</v>
      </c>
      <c r="O87" s="104">
        <v>2126080.2999999998</v>
      </c>
      <c r="P87" s="104">
        <v>112.49</v>
      </c>
      <c r="Q87" s="104">
        <v>0</v>
      </c>
      <c r="R87" s="104">
        <v>2391.6277294699998</v>
      </c>
      <c r="S87" s="105">
        <v>6.4000000000000003E-3</v>
      </c>
      <c r="T87" s="105">
        <f t="shared" si="1"/>
        <v>3.7775396510150196E-3</v>
      </c>
      <c r="U87" s="105">
        <f>R87/'סכום נכסי הקרן'!$C$42</f>
        <v>8.7367852121705283E-4</v>
      </c>
    </row>
    <row r="88" spans="2:21" s="100" customFormat="1">
      <c r="B88" s="103" t="s">
        <v>670</v>
      </c>
      <c r="C88" s="103" t="s">
        <v>671</v>
      </c>
      <c r="D88" s="103" t="s">
        <v>100</v>
      </c>
      <c r="E88" s="103" t="s">
        <v>123</v>
      </c>
      <c r="F88" s="103" t="s">
        <v>672</v>
      </c>
      <c r="G88" s="103" t="s">
        <v>659</v>
      </c>
      <c r="H88" s="103" t="s">
        <v>660</v>
      </c>
      <c r="I88" s="103" t="s">
        <v>207</v>
      </c>
      <c r="J88" s="103" t="s">
        <v>673</v>
      </c>
      <c r="K88" s="104">
        <v>4.2</v>
      </c>
      <c r="L88" s="103" t="s">
        <v>102</v>
      </c>
      <c r="M88" s="105">
        <v>7.4999999999999997E-3</v>
      </c>
      <c r="N88" s="105">
        <v>3.85E-2</v>
      </c>
      <c r="O88" s="104">
        <v>1617536.76</v>
      </c>
      <c r="P88" s="104">
        <v>96.55</v>
      </c>
      <c r="Q88" s="104">
        <v>0</v>
      </c>
      <c r="R88" s="104">
        <v>1561.73174178</v>
      </c>
      <c r="S88" s="105">
        <v>3.3E-3</v>
      </c>
      <c r="T88" s="105">
        <f t="shared" si="1"/>
        <v>2.4667315511223264E-3</v>
      </c>
      <c r="U88" s="105">
        <f>R88/'סכום נכסי הקרן'!$C$42</f>
        <v>5.7051164856599735E-4</v>
      </c>
    </row>
    <row r="89" spans="2:21" s="100" customFormat="1">
      <c r="B89" s="103" t="s">
        <v>674</v>
      </c>
      <c r="C89" s="103">
        <v>11845550</v>
      </c>
      <c r="D89" s="103" t="s">
        <v>100</v>
      </c>
      <c r="E89" s="103" t="s">
        <v>123</v>
      </c>
      <c r="F89" s="103" t="s">
        <v>672</v>
      </c>
      <c r="G89" s="103" t="s">
        <v>659</v>
      </c>
      <c r="H89" s="103" t="s">
        <v>660</v>
      </c>
      <c r="I89" s="103" t="s">
        <v>207</v>
      </c>
      <c r="J89" s="103" t="s">
        <v>458</v>
      </c>
      <c r="K89" s="104">
        <v>4.8499999999999996</v>
      </c>
      <c r="L89" s="103" t="s">
        <v>102</v>
      </c>
      <c r="M89" s="105">
        <v>7.4999999999999997E-3</v>
      </c>
      <c r="N89" s="105">
        <v>4.1700000000000001E-2</v>
      </c>
      <c r="O89" s="104">
        <v>1470000</v>
      </c>
      <c r="P89" s="104">
        <f>R89*1000/O89*100</f>
        <v>91.781202185792523</v>
      </c>
      <c r="Q89" s="104">
        <v>0</v>
      </c>
      <c r="R89" s="104">
        <f>1349183.67213115/1000</f>
        <v>1349.1836721311499</v>
      </c>
      <c r="S89" s="105">
        <v>3.8E-3</v>
      </c>
      <c r="T89" s="105">
        <f t="shared" si="1"/>
        <v>2.1310151053930558E-3</v>
      </c>
      <c r="U89" s="105">
        <f>R89/'סכום נכסי הקרן'!$C$42</f>
        <v>4.9286633575659181E-4</v>
      </c>
    </row>
    <row r="90" spans="2:21" s="100" customFormat="1">
      <c r="B90" s="103" t="s">
        <v>674</v>
      </c>
      <c r="C90" s="103">
        <v>1184555</v>
      </c>
      <c r="D90" s="103" t="s">
        <v>100</v>
      </c>
      <c r="E90" s="103" t="s">
        <v>123</v>
      </c>
      <c r="F90" s="103" t="s">
        <v>672</v>
      </c>
      <c r="G90" s="103" t="s">
        <v>659</v>
      </c>
      <c r="H90" s="103" t="s">
        <v>660</v>
      </c>
      <c r="I90" s="103" t="s">
        <v>207</v>
      </c>
      <c r="J90" s="103" t="s">
        <v>458</v>
      </c>
      <c r="K90" s="104">
        <v>0</v>
      </c>
      <c r="L90" s="103" t="s">
        <v>102</v>
      </c>
      <c r="M90" s="105">
        <v>0</v>
      </c>
      <c r="N90" s="105">
        <v>0</v>
      </c>
      <c r="O90" s="104">
        <v>2535000</v>
      </c>
      <c r="P90" s="104">
        <f>R90*1000/O90*100</f>
        <v>91.86999999999999</v>
      </c>
      <c r="Q90" s="104">
        <v>0</v>
      </c>
      <c r="R90" s="104">
        <f>2328904.5/1000</f>
        <v>2328.9045000000001</v>
      </c>
      <c r="S90" s="105">
        <v>0</v>
      </c>
      <c r="T90" s="105">
        <f t="shared" si="1"/>
        <v>3.6784692633275743E-3</v>
      </c>
      <c r="U90" s="105">
        <f>R90/'סכום נכסי הקרן'!$C$42</f>
        <v>8.5076528196411478E-4</v>
      </c>
    </row>
    <row r="91" spans="2:21" s="100" customFormat="1">
      <c r="B91" s="103" t="s">
        <v>675</v>
      </c>
      <c r="C91" s="103" t="s">
        <v>676</v>
      </c>
      <c r="D91" s="103" t="s">
        <v>100</v>
      </c>
      <c r="E91" s="103" t="s">
        <v>123</v>
      </c>
      <c r="F91" s="103" t="s">
        <v>646</v>
      </c>
      <c r="G91" s="103" t="s">
        <v>511</v>
      </c>
      <c r="H91" s="103" t="s">
        <v>660</v>
      </c>
      <c r="I91" s="103" t="s">
        <v>207</v>
      </c>
      <c r="J91" s="103" t="s">
        <v>492</v>
      </c>
      <c r="K91" s="104">
        <v>6.04</v>
      </c>
      <c r="L91" s="103" t="s">
        <v>102</v>
      </c>
      <c r="M91" s="105">
        <v>5.0000000000000001E-3</v>
      </c>
      <c r="N91" s="105">
        <v>3.4500000000000003E-2</v>
      </c>
      <c r="O91" s="104">
        <v>791267.95</v>
      </c>
      <c r="P91" s="104">
        <v>92.12</v>
      </c>
      <c r="Q91" s="104">
        <v>0</v>
      </c>
      <c r="R91" s="104">
        <v>728.91603554000005</v>
      </c>
      <c r="S91" s="105">
        <v>4.4999999999999997E-3</v>
      </c>
      <c r="T91" s="105">
        <f t="shared" si="1"/>
        <v>1.151311800153454E-3</v>
      </c>
      <c r="U91" s="105">
        <f>R91/'סכום נכסי הקרן'!$C$42</f>
        <v>2.6627818208275729E-4</v>
      </c>
    </row>
    <row r="92" spans="2:21" s="100" customFormat="1">
      <c r="B92" s="103" t="s">
        <v>677</v>
      </c>
      <c r="C92" s="103" t="s">
        <v>678</v>
      </c>
      <c r="D92" s="103" t="s">
        <v>100</v>
      </c>
      <c r="E92" s="103" t="s">
        <v>123</v>
      </c>
      <c r="F92" s="103" t="s">
        <v>679</v>
      </c>
      <c r="G92" s="103" t="s">
        <v>680</v>
      </c>
      <c r="H92" s="103" t="s">
        <v>668</v>
      </c>
      <c r="I92" s="103" t="s">
        <v>150</v>
      </c>
      <c r="J92" s="103" t="s">
        <v>369</v>
      </c>
      <c r="K92" s="104">
        <v>0.89</v>
      </c>
      <c r="L92" s="103" t="s">
        <v>102</v>
      </c>
      <c r="M92" s="105">
        <v>0.01</v>
      </c>
      <c r="N92" s="105">
        <v>2.9399999999999999E-2</v>
      </c>
      <c r="O92" s="104">
        <v>2312696.34</v>
      </c>
      <c r="P92" s="104">
        <v>108.89</v>
      </c>
      <c r="Q92" s="104">
        <v>0</v>
      </c>
      <c r="R92" s="104">
        <v>2518.2950446260002</v>
      </c>
      <c r="S92" s="105">
        <v>3.0000000000000001E-3</v>
      </c>
      <c r="T92" s="105">
        <f t="shared" si="1"/>
        <v>3.9776087502286514E-3</v>
      </c>
      <c r="U92" s="105">
        <f>R92/'סכום נכסי הקרן'!$C$42</f>
        <v>9.1995098713153407E-4</v>
      </c>
    </row>
    <row r="93" spans="2:21" s="100" customFormat="1">
      <c r="B93" s="103" t="s">
        <v>681</v>
      </c>
      <c r="C93" s="103" t="s">
        <v>682</v>
      </c>
      <c r="D93" s="103" t="s">
        <v>100</v>
      </c>
      <c r="E93" s="103" t="s">
        <v>123</v>
      </c>
      <c r="F93" s="103" t="s">
        <v>679</v>
      </c>
      <c r="G93" s="103" t="s">
        <v>680</v>
      </c>
      <c r="H93" s="103" t="s">
        <v>668</v>
      </c>
      <c r="I93" s="103" t="s">
        <v>150</v>
      </c>
      <c r="J93" s="103" t="s">
        <v>683</v>
      </c>
      <c r="K93" s="104">
        <v>3.68</v>
      </c>
      <c r="L93" s="103" t="s">
        <v>102</v>
      </c>
      <c r="M93" s="105">
        <v>0.01</v>
      </c>
      <c r="N93" s="105">
        <v>4.1000000000000002E-2</v>
      </c>
      <c r="O93" s="104">
        <v>1228761</v>
      </c>
      <c r="P93" s="104">
        <v>97.46</v>
      </c>
      <c r="Q93" s="104">
        <v>0</v>
      </c>
      <c r="R93" s="104">
        <v>1197.5504705999999</v>
      </c>
      <c r="S93" s="105">
        <v>1E-3</v>
      </c>
      <c r="T93" s="105">
        <f t="shared" si="1"/>
        <v>1.8915127680785412E-3</v>
      </c>
      <c r="U93" s="105">
        <f>R93/'סכום נכסי הקרן'!$C$42</f>
        <v>4.3747365501087195E-4</v>
      </c>
    </row>
    <row r="94" spans="2:21" s="100" customFormat="1">
      <c r="B94" s="103" t="s">
        <v>684</v>
      </c>
      <c r="C94" s="103" t="s">
        <v>685</v>
      </c>
      <c r="D94" s="103" t="s">
        <v>100</v>
      </c>
      <c r="E94" s="103" t="s">
        <v>123</v>
      </c>
      <c r="F94" s="103" t="s">
        <v>679</v>
      </c>
      <c r="G94" s="103" t="s">
        <v>680</v>
      </c>
      <c r="H94" s="103" t="s">
        <v>668</v>
      </c>
      <c r="I94" s="103" t="s">
        <v>150</v>
      </c>
      <c r="J94" s="103" t="s">
        <v>686</v>
      </c>
      <c r="K94" s="104">
        <v>1.3</v>
      </c>
      <c r="L94" s="103" t="s">
        <v>102</v>
      </c>
      <c r="M94" s="105">
        <v>1.8499999999999999E-2</v>
      </c>
      <c r="N94" s="105">
        <v>2.0400000000000001E-2</v>
      </c>
      <c r="O94" s="104">
        <v>1636808.16</v>
      </c>
      <c r="P94" s="104">
        <v>111.15</v>
      </c>
      <c r="Q94" s="104">
        <v>0</v>
      </c>
      <c r="R94" s="104">
        <v>1819.31226984</v>
      </c>
      <c r="S94" s="105">
        <v>3.3999999999999998E-3</v>
      </c>
      <c r="T94" s="105">
        <f t="shared" si="1"/>
        <v>2.8735760805138903E-3</v>
      </c>
      <c r="U94" s="105">
        <f>R94/'סכום נכסי הקרן'!$C$42</f>
        <v>6.6460763686583156E-4</v>
      </c>
    </row>
    <row r="95" spans="2:21" s="100" customFormat="1">
      <c r="B95" s="103" t="s">
        <v>687</v>
      </c>
      <c r="C95" s="103" t="s">
        <v>688</v>
      </c>
      <c r="D95" s="103" t="s">
        <v>100</v>
      </c>
      <c r="E95" s="103" t="s">
        <v>123</v>
      </c>
      <c r="F95" s="103" t="s">
        <v>689</v>
      </c>
      <c r="G95" s="103" t="s">
        <v>132</v>
      </c>
      <c r="H95" s="103" t="s">
        <v>660</v>
      </c>
      <c r="I95" s="103" t="s">
        <v>207</v>
      </c>
      <c r="J95" s="103" t="s">
        <v>265</v>
      </c>
      <c r="K95" s="104">
        <v>0.51</v>
      </c>
      <c r="L95" s="103" t="s">
        <v>102</v>
      </c>
      <c r="M95" s="105">
        <v>1.9800000000000002E-2</v>
      </c>
      <c r="N95" s="105">
        <v>3.73E-2</v>
      </c>
      <c r="O95" s="104">
        <v>32273</v>
      </c>
      <c r="P95" s="104">
        <v>110.52</v>
      </c>
      <c r="Q95" s="104">
        <v>0</v>
      </c>
      <c r="R95" s="104">
        <v>35.668119599999997</v>
      </c>
      <c r="S95" s="105">
        <v>2.0000000000000001E-4</v>
      </c>
      <c r="T95" s="105">
        <f t="shared" si="1"/>
        <v>5.6337252828225369E-5</v>
      </c>
      <c r="U95" s="105">
        <f>R95/'סכום נכסי הקרן'!$C$42</f>
        <v>1.3029816305745367E-5</v>
      </c>
    </row>
    <row r="96" spans="2:21" s="100" customFormat="1">
      <c r="B96" s="103" t="s">
        <v>690</v>
      </c>
      <c r="C96" s="103" t="s">
        <v>691</v>
      </c>
      <c r="D96" s="103" t="s">
        <v>100</v>
      </c>
      <c r="E96" s="103" t="s">
        <v>123</v>
      </c>
      <c r="F96" s="103" t="s">
        <v>692</v>
      </c>
      <c r="G96" s="103" t="s">
        <v>693</v>
      </c>
      <c r="H96" s="103" t="s">
        <v>694</v>
      </c>
      <c r="I96" s="103" t="s">
        <v>150</v>
      </c>
      <c r="J96" s="103" t="s">
        <v>695</v>
      </c>
      <c r="K96" s="104">
        <v>3.69</v>
      </c>
      <c r="L96" s="103" t="s">
        <v>102</v>
      </c>
      <c r="M96" s="105">
        <v>2.4500000000000001E-2</v>
      </c>
      <c r="N96" s="105">
        <v>4.0500000000000001E-2</v>
      </c>
      <c r="O96" s="104">
        <v>510794</v>
      </c>
      <c r="P96" s="104">
        <v>105.65</v>
      </c>
      <c r="Q96" s="104">
        <v>0</v>
      </c>
      <c r="R96" s="104">
        <v>539.65386100000001</v>
      </c>
      <c r="S96" s="105">
        <v>1E-3</v>
      </c>
      <c r="T96" s="105">
        <f t="shared" si="1"/>
        <v>8.5237507185225976E-4</v>
      </c>
      <c r="U96" s="105">
        <f>R96/'סכום נכסי הקרן'!$C$42</f>
        <v>1.9713937141548234E-4</v>
      </c>
    </row>
    <row r="97" spans="2:21" s="100" customFormat="1">
      <c r="B97" s="103" t="s">
        <v>696</v>
      </c>
      <c r="C97" s="103" t="s">
        <v>697</v>
      </c>
      <c r="D97" s="103" t="s">
        <v>100</v>
      </c>
      <c r="E97" s="103" t="s">
        <v>123</v>
      </c>
      <c r="F97" s="103" t="s">
        <v>698</v>
      </c>
      <c r="G97" s="103" t="s">
        <v>693</v>
      </c>
      <c r="H97" s="103" t="s">
        <v>694</v>
      </c>
      <c r="I97" s="103" t="s">
        <v>150</v>
      </c>
      <c r="J97" s="103" t="s">
        <v>699</v>
      </c>
      <c r="K97" s="104">
        <v>0.99</v>
      </c>
      <c r="L97" s="103" t="s">
        <v>102</v>
      </c>
      <c r="M97" s="105">
        <v>1.2200000000000001E-2</v>
      </c>
      <c r="N97" s="105">
        <v>2.81E-2</v>
      </c>
      <c r="O97" s="104">
        <v>1224723</v>
      </c>
      <c r="P97" s="104">
        <v>109.7</v>
      </c>
      <c r="Q97" s="104">
        <v>0</v>
      </c>
      <c r="R97" s="104">
        <v>1343.521131</v>
      </c>
      <c r="S97" s="105">
        <v>2.7000000000000001E-3</v>
      </c>
      <c r="T97" s="105">
        <f t="shared" si="1"/>
        <v>2.1220712077350528E-3</v>
      </c>
      <c r="U97" s="105">
        <f>R97/'סכום נכסי הקרן'!$C$42</f>
        <v>4.907977694405079E-4</v>
      </c>
    </row>
    <row r="98" spans="2:21" s="100" customFormat="1">
      <c r="B98" s="103" t="s">
        <v>700</v>
      </c>
      <c r="C98" s="103" t="s">
        <v>701</v>
      </c>
      <c r="D98" s="103" t="s">
        <v>100</v>
      </c>
      <c r="E98" s="103" t="s">
        <v>123</v>
      </c>
      <c r="F98" s="103" t="s">
        <v>698</v>
      </c>
      <c r="G98" s="103" t="s">
        <v>693</v>
      </c>
      <c r="H98" s="103" t="s">
        <v>694</v>
      </c>
      <c r="I98" s="103" t="s">
        <v>150</v>
      </c>
      <c r="J98" s="103" t="s">
        <v>702</v>
      </c>
      <c r="K98" s="104">
        <v>4.87</v>
      </c>
      <c r="L98" s="103" t="s">
        <v>102</v>
      </c>
      <c r="M98" s="105">
        <v>1.09E-2</v>
      </c>
      <c r="N98" s="105">
        <v>3.6499999999999998E-2</v>
      </c>
      <c r="O98" s="104">
        <v>1302000</v>
      </c>
      <c r="P98" s="104">
        <v>97.27</v>
      </c>
      <c r="Q98" s="104">
        <v>0</v>
      </c>
      <c r="R98" s="104">
        <v>1266.4554000000001</v>
      </c>
      <c r="S98" s="105">
        <v>2.3E-3</v>
      </c>
      <c r="T98" s="105">
        <f t="shared" si="1"/>
        <v>2.0003470568566587E-3</v>
      </c>
      <c r="U98" s="105">
        <f>R98/'סכום נכסי הקרן'!$C$42</f>
        <v>4.6264511296018182E-4</v>
      </c>
    </row>
    <row r="99" spans="2:21" s="100" customFormat="1">
      <c r="B99" s="103" t="s">
        <v>703</v>
      </c>
      <c r="C99" s="103" t="s">
        <v>704</v>
      </c>
      <c r="D99" s="103" t="s">
        <v>100</v>
      </c>
      <c r="E99" s="103" t="s">
        <v>123</v>
      </c>
      <c r="F99" s="103" t="s">
        <v>705</v>
      </c>
      <c r="G99" s="103" t="s">
        <v>511</v>
      </c>
      <c r="H99" s="103" t="s">
        <v>706</v>
      </c>
      <c r="I99" s="103" t="s">
        <v>207</v>
      </c>
      <c r="J99" s="103" t="s">
        <v>500</v>
      </c>
      <c r="K99" s="104">
        <v>3.91</v>
      </c>
      <c r="L99" s="103" t="s">
        <v>102</v>
      </c>
      <c r="M99" s="105">
        <v>2.7E-2</v>
      </c>
      <c r="N99" s="105">
        <v>3.0200000000000001E-2</v>
      </c>
      <c r="O99" s="104">
        <v>1225717</v>
      </c>
      <c r="P99" s="104">
        <v>102.24</v>
      </c>
      <c r="Q99" s="104">
        <v>0</v>
      </c>
      <c r="R99" s="104">
        <v>1253.1730608</v>
      </c>
      <c r="S99" s="105">
        <v>2.8E-3</v>
      </c>
      <c r="T99" s="105">
        <f t="shared" si="1"/>
        <v>1.9793678039537205E-3</v>
      </c>
      <c r="U99" s="105">
        <f>R99/'סכום נכסי הקרן'!$C$42</f>
        <v>4.5779298052854665E-4</v>
      </c>
    </row>
    <row r="100" spans="2:21" s="100" customFormat="1">
      <c r="B100" s="103" t="s">
        <v>707</v>
      </c>
      <c r="C100" s="103" t="s">
        <v>708</v>
      </c>
      <c r="D100" s="103" t="s">
        <v>100</v>
      </c>
      <c r="E100" s="103" t="s">
        <v>123</v>
      </c>
      <c r="F100" s="103" t="s">
        <v>709</v>
      </c>
      <c r="G100" s="103" t="s">
        <v>680</v>
      </c>
      <c r="H100" s="103" t="s">
        <v>710</v>
      </c>
      <c r="I100" s="103" t="s">
        <v>150</v>
      </c>
      <c r="J100" s="103" t="s">
        <v>711</v>
      </c>
      <c r="K100" s="104">
        <v>1.94</v>
      </c>
      <c r="L100" s="103" t="s">
        <v>102</v>
      </c>
      <c r="M100" s="105">
        <v>1.2500000000000001E-2</v>
      </c>
      <c r="N100" s="105">
        <v>5.0999999999999997E-2</v>
      </c>
      <c r="O100" s="104">
        <v>575555.56000000006</v>
      </c>
      <c r="P100" s="104">
        <v>98.08</v>
      </c>
      <c r="Q100" s="104">
        <v>0</v>
      </c>
      <c r="R100" s="104">
        <v>564.50489324800003</v>
      </c>
      <c r="S100" s="105">
        <v>4.4999999999999997E-3</v>
      </c>
      <c r="T100" s="105">
        <f t="shared" si="1"/>
        <v>8.9162689960484913E-4</v>
      </c>
      <c r="U100" s="105">
        <f>R100/'סכום נכסי הקרן'!$C$42</f>
        <v>2.0621762922191838E-4</v>
      </c>
    </row>
    <row r="101" spans="2:21" s="100" customFormat="1">
      <c r="B101" s="103" t="s">
        <v>712</v>
      </c>
      <c r="C101" s="103" t="s">
        <v>713</v>
      </c>
      <c r="D101" s="103" t="s">
        <v>100</v>
      </c>
      <c r="E101" s="103" t="s">
        <v>123</v>
      </c>
      <c r="F101" s="103" t="s">
        <v>714</v>
      </c>
      <c r="G101" s="103" t="s">
        <v>693</v>
      </c>
      <c r="H101" s="103" t="s">
        <v>715</v>
      </c>
      <c r="I101" s="103" t="s">
        <v>207</v>
      </c>
      <c r="J101" s="103" t="s">
        <v>716</v>
      </c>
      <c r="K101" s="104">
        <v>2.2000000000000002</v>
      </c>
      <c r="L101" s="103" t="s">
        <v>102</v>
      </c>
      <c r="M101" s="105">
        <v>0.04</v>
      </c>
      <c r="N101" s="105">
        <v>6.5699999999999995E-2</v>
      </c>
      <c r="O101" s="104">
        <v>1054957</v>
      </c>
      <c r="P101" s="104">
        <v>105.42</v>
      </c>
      <c r="Q101" s="104">
        <v>0</v>
      </c>
      <c r="R101" s="104">
        <v>1112.1356694000001</v>
      </c>
      <c r="S101" s="105">
        <v>4.0000000000000002E-4</v>
      </c>
      <c r="T101" s="105">
        <f t="shared" si="1"/>
        <v>1.7566013877074551E-3</v>
      </c>
      <c r="U101" s="105">
        <f>R101/'סכום נכסי הקרן'!$C$42</f>
        <v>4.0627102414866754E-4</v>
      </c>
    </row>
    <row r="102" spans="2:21" s="100" customFormat="1">
      <c r="B102" s="103" t="s">
        <v>717</v>
      </c>
      <c r="C102" s="103" t="s">
        <v>718</v>
      </c>
      <c r="D102" s="103" t="s">
        <v>100</v>
      </c>
      <c r="E102" s="103" t="s">
        <v>123</v>
      </c>
      <c r="F102" s="103" t="s">
        <v>714</v>
      </c>
      <c r="G102" s="103" t="s">
        <v>693</v>
      </c>
      <c r="H102" s="103" t="s">
        <v>715</v>
      </c>
      <c r="I102" s="103" t="s">
        <v>207</v>
      </c>
      <c r="J102" s="103" t="s">
        <v>719</v>
      </c>
      <c r="K102" s="104">
        <v>3.66</v>
      </c>
      <c r="L102" s="103" t="s">
        <v>102</v>
      </c>
      <c r="M102" s="105">
        <v>1.7500000000000002E-2</v>
      </c>
      <c r="N102" s="105">
        <v>0.06</v>
      </c>
      <c r="O102" s="104">
        <v>1649311</v>
      </c>
      <c r="P102" s="104">
        <v>94.32</v>
      </c>
      <c r="Q102" s="104">
        <v>0</v>
      </c>
      <c r="R102" s="104">
        <v>1555.6301352</v>
      </c>
      <c r="S102" s="105">
        <v>1.8E-3</v>
      </c>
      <c r="T102" s="105">
        <f t="shared" si="1"/>
        <v>2.4570941562607304E-3</v>
      </c>
      <c r="U102" s="105">
        <f>R102/'סכום נכסי הקרן'!$C$42</f>
        <v>5.6828268853673558E-4</v>
      </c>
    </row>
    <row r="103" spans="2:21" s="100" customFormat="1">
      <c r="B103" s="103" t="s">
        <v>720</v>
      </c>
      <c r="C103" s="103" t="s">
        <v>721</v>
      </c>
      <c r="D103" s="103" t="s">
        <v>100</v>
      </c>
      <c r="E103" s="103" t="s">
        <v>123</v>
      </c>
      <c r="F103" s="103" t="s">
        <v>714</v>
      </c>
      <c r="G103" s="103" t="s">
        <v>693</v>
      </c>
      <c r="H103" s="103" t="s">
        <v>715</v>
      </c>
      <c r="I103" s="103" t="s">
        <v>207</v>
      </c>
      <c r="J103" s="103" t="s">
        <v>722</v>
      </c>
      <c r="K103" s="104">
        <v>4.74</v>
      </c>
      <c r="L103" s="103" t="s">
        <v>102</v>
      </c>
      <c r="M103" s="105">
        <v>1.7899999999999999E-2</v>
      </c>
      <c r="N103" s="105">
        <v>6.4899999999999999E-2</v>
      </c>
      <c r="O103" s="104">
        <v>3393202.19</v>
      </c>
      <c r="P103" s="104">
        <v>89.15</v>
      </c>
      <c r="Q103" s="104">
        <v>0</v>
      </c>
      <c r="R103" s="104">
        <v>3025.0397523850002</v>
      </c>
      <c r="S103" s="105">
        <v>4.3E-3</v>
      </c>
      <c r="T103" s="105">
        <f t="shared" si="1"/>
        <v>4.7780043146862733E-3</v>
      </c>
      <c r="U103" s="105">
        <f>R103/'סכום נכסי הקרן'!$C$42</f>
        <v>1.1050684121613748E-3</v>
      </c>
    </row>
    <row r="104" spans="2:21" s="100" customFormat="1">
      <c r="B104" s="103" t="s">
        <v>723</v>
      </c>
      <c r="C104" s="103" t="s">
        <v>724</v>
      </c>
      <c r="D104" s="103" t="s">
        <v>100</v>
      </c>
      <c r="E104" s="103" t="s">
        <v>123</v>
      </c>
      <c r="F104" s="103" t="s">
        <v>725</v>
      </c>
      <c r="G104" s="103" t="s">
        <v>511</v>
      </c>
      <c r="H104" s="103" t="s">
        <v>715</v>
      </c>
      <c r="I104" s="103" t="s">
        <v>207</v>
      </c>
      <c r="J104" s="103" t="s">
        <v>726</v>
      </c>
      <c r="K104" s="104">
        <v>3.23</v>
      </c>
      <c r="L104" s="103" t="s">
        <v>102</v>
      </c>
      <c r="M104" s="105">
        <v>3.0000000000000001E-3</v>
      </c>
      <c r="N104" s="105">
        <v>3.3700000000000001E-2</v>
      </c>
      <c r="O104" s="104">
        <v>4510613</v>
      </c>
      <c r="P104" s="104">
        <v>97.61</v>
      </c>
      <c r="Q104" s="104">
        <v>0</v>
      </c>
      <c r="R104" s="104">
        <v>4402.8093492999997</v>
      </c>
      <c r="S104" s="105">
        <v>8.8999999999999999E-3</v>
      </c>
      <c r="T104" s="105">
        <f t="shared" si="1"/>
        <v>6.9541704538298261E-3</v>
      </c>
      <c r="U104" s="105">
        <f>R104/'סכום נכסי הקרן'!$C$42</f>
        <v>1.6083773883778638E-3</v>
      </c>
    </row>
    <row r="105" spans="2:21" s="100" customFormat="1">
      <c r="B105" s="103" t="s">
        <v>727</v>
      </c>
      <c r="C105" s="103" t="s">
        <v>728</v>
      </c>
      <c r="D105" s="103" t="s">
        <v>100</v>
      </c>
      <c r="E105" s="103" t="s">
        <v>123</v>
      </c>
      <c r="F105" s="103" t="s">
        <v>725</v>
      </c>
      <c r="G105" s="103" t="s">
        <v>511</v>
      </c>
      <c r="H105" s="103" t="s">
        <v>715</v>
      </c>
      <c r="I105" s="103" t="s">
        <v>207</v>
      </c>
      <c r="J105" s="103" t="s">
        <v>265</v>
      </c>
      <c r="K105" s="104">
        <v>0.25</v>
      </c>
      <c r="L105" s="103" t="s">
        <v>102</v>
      </c>
      <c r="M105" s="105">
        <v>3.0000000000000001E-3</v>
      </c>
      <c r="N105" s="105">
        <v>5.3999999999999999E-2</v>
      </c>
      <c r="O105" s="104">
        <v>96544</v>
      </c>
      <c r="P105" s="104">
        <v>108.5</v>
      </c>
      <c r="Q105" s="104">
        <v>0</v>
      </c>
      <c r="R105" s="104">
        <v>104.75024000000001</v>
      </c>
      <c r="S105" s="105">
        <v>6.9999999999999999E-4</v>
      </c>
      <c r="T105" s="105">
        <f t="shared" si="1"/>
        <v>1.6545141209791411E-4</v>
      </c>
      <c r="U105" s="105">
        <f>R105/'סכום נכסי הקרן'!$C$42</f>
        <v>3.8266003380305499E-5</v>
      </c>
    </row>
    <row r="106" spans="2:21" s="100" customFormat="1">
      <c r="B106" s="103" t="s">
        <v>729</v>
      </c>
      <c r="C106" s="103" t="s">
        <v>730</v>
      </c>
      <c r="D106" s="103" t="s">
        <v>100</v>
      </c>
      <c r="E106" s="103" t="s">
        <v>123</v>
      </c>
      <c r="F106" s="103" t="s">
        <v>725</v>
      </c>
      <c r="G106" s="103" t="s">
        <v>511</v>
      </c>
      <c r="H106" s="103" t="s">
        <v>715</v>
      </c>
      <c r="I106" s="103" t="s">
        <v>207</v>
      </c>
      <c r="J106" s="103" t="s">
        <v>731</v>
      </c>
      <c r="K106" s="104">
        <v>2</v>
      </c>
      <c r="L106" s="103" t="s">
        <v>102</v>
      </c>
      <c r="M106" s="105">
        <v>1E-3</v>
      </c>
      <c r="N106" s="105">
        <v>2.5999999999999999E-2</v>
      </c>
      <c r="O106" s="104">
        <v>2239612</v>
      </c>
      <c r="P106" s="104">
        <v>106.05</v>
      </c>
      <c r="Q106" s="104">
        <v>0</v>
      </c>
      <c r="R106" s="104">
        <v>2375.108526</v>
      </c>
      <c r="S106" s="105">
        <v>4.0000000000000001E-3</v>
      </c>
      <c r="T106" s="105">
        <f t="shared" si="1"/>
        <v>3.7514478201911071E-3</v>
      </c>
      <c r="U106" s="105">
        <f>R106/'סכום נכסי הקרן'!$C$42</f>
        <v>8.6764393937912134E-4</v>
      </c>
    </row>
    <row r="107" spans="2:21" s="100" customFormat="1">
      <c r="B107" s="103" t="s">
        <v>732</v>
      </c>
      <c r="C107" s="103" t="s">
        <v>733</v>
      </c>
      <c r="D107" s="103" t="s">
        <v>100</v>
      </c>
      <c r="E107" s="103" t="s">
        <v>123</v>
      </c>
      <c r="F107" s="103" t="s">
        <v>725</v>
      </c>
      <c r="G107" s="103" t="s">
        <v>511</v>
      </c>
      <c r="H107" s="103" t="s">
        <v>715</v>
      </c>
      <c r="I107" s="103" t="s">
        <v>207</v>
      </c>
      <c r="J107" s="103" t="s">
        <v>734</v>
      </c>
      <c r="K107" s="104">
        <v>4.72</v>
      </c>
      <c r="L107" s="103" t="s">
        <v>102</v>
      </c>
      <c r="M107" s="105">
        <v>3.0000000000000001E-3</v>
      </c>
      <c r="N107" s="105">
        <v>3.5999999999999997E-2</v>
      </c>
      <c r="O107" s="104">
        <v>784000</v>
      </c>
      <c r="P107" s="104">
        <v>94.75</v>
      </c>
      <c r="Q107" s="104">
        <v>0</v>
      </c>
      <c r="R107" s="104">
        <v>742.84</v>
      </c>
      <c r="S107" s="105">
        <v>1.9E-3</v>
      </c>
      <c r="T107" s="105">
        <f t="shared" si="1"/>
        <v>1.1733044904032154E-3</v>
      </c>
      <c r="U107" s="105">
        <f>R107/'סכום נכסי הקרן'!$C$42</f>
        <v>2.7136470475892121E-4</v>
      </c>
    </row>
    <row r="108" spans="2:21" s="100" customFormat="1">
      <c r="B108" s="103" t="s">
        <v>735</v>
      </c>
      <c r="C108" s="103">
        <v>11921290</v>
      </c>
      <c r="D108" s="103" t="s">
        <v>100</v>
      </c>
      <c r="E108" s="103" t="s">
        <v>123</v>
      </c>
      <c r="F108" s="103" t="s">
        <v>725</v>
      </c>
      <c r="G108" s="103" t="s">
        <v>511</v>
      </c>
      <c r="H108" s="103" t="s">
        <v>715</v>
      </c>
      <c r="I108" s="103" t="s">
        <v>207</v>
      </c>
      <c r="J108" s="103" t="s">
        <v>736</v>
      </c>
      <c r="K108" s="104">
        <v>2.74</v>
      </c>
      <c r="L108" s="103" t="s">
        <v>102</v>
      </c>
      <c r="M108" s="105">
        <v>3.0000000000000001E-3</v>
      </c>
      <c r="N108" s="105">
        <v>3.2599999999999997E-2</v>
      </c>
      <c r="O108" s="104">
        <v>1620000</v>
      </c>
      <c r="P108" s="104">
        <f t="shared" ref="P108:P109" si="2">R108*1000/O108*100</f>
        <v>94.111967213114823</v>
      </c>
      <c r="Q108" s="104">
        <v>0</v>
      </c>
      <c r="R108" s="104">
        <f>1524613.86885246/1000</f>
        <v>1524.61386885246</v>
      </c>
      <c r="S108" s="105">
        <v>6.0000000000000001E-3</v>
      </c>
      <c r="T108" s="105">
        <f t="shared" si="1"/>
        <v>2.4081044349464355E-3</v>
      </c>
      <c r="U108" s="105">
        <f>R108/'סכום נכסי הקרן'!$C$42</f>
        <v>5.5695222711822786E-4</v>
      </c>
    </row>
    <row r="109" spans="2:21" s="100" customFormat="1">
      <c r="B109" s="103" t="s">
        <v>735</v>
      </c>
      <c r="C109" s="103">
        <v>1192129</v>
      </c>
      <c r="D109" s="103" t="s">
        <v>100</v>
      </c>
      <c r="E109" s="103" t="s">
        <v>123</v>
      </c>
      <c r="F109" s="103" t="s">
        <v>725</v>
      </c>
      <c r="G109" s="103" t="s">
        <v>511</v>
      </c>
      <c r="H109" s="103" t="s">
        <v>715</v>
      </c>
      <c r="I109" s="103" t="s">
        <v>207</v>
      </c>
      <c r="J109" s="103" t="s">
        <v>736</v>
      </c>
      <c r="K109" s="104">
        <v>0</v>
      </c>
      <c r="L109" s="103" t="s">
        <v>102</v>
      </c>
      <c r="M109" s="105">
        <v>0</v>
      </c>
      <c r="N109" s="105">
        <v>0</v>
      </c>
      <c r="O109" s="104">
        <v>509335</v>
      </c>
      <c r="P109" s="104">
        <f t="shared" si="2"/>
        <v>95.509999999999991</v>
      </c>
      <c r="Q109" s="104">
        <v>0</v>
      </c>
      <c r="R109" s="104">
        <f>486465.8585/1000</f>
        <v>486.46585849999997</v>
      </c>
      <c r="S109" s="105">
        <v>0</v>
      </c>
      <c r="T109" s="105">
        <f t="shared" si="1"/>
        <v>7.6836543024864728E-4</v>
      </c>
      <c r="U109" s="105">
        <f>R109/'סכום נכסי הקרן'!$C$42</f>
        <v>1.7770941800003719E-4</v>
      </c>
    </row>
    <row r="110" spans="2:21" s="100" customFormat="1">
      <c r="B110" s="103" t="s">
        <v>737</v>
      </c>
      <c r="C110" s="103" t="s">
        <v>738</v>
      </c>
      <c r="D110" s="103" t="s">
        <v>100</v>
      </c>
      <c r="E110" s="103" t="s">
        <v>123</v>
      </c>
      <c r="F110" s="103" t="s">
        <v>739</v>
      </c>
      <c r="G110" s="103" t="s">
        <v>740</v>
      </c>
      <c r="H110" s="103" t="s">
        <v>710</v>
      </c>
      <c r="I110" s="103" t="s">
        <v>150</v>
      </c>
      <c r="J110" s="103" t="s">
        <v>741</v>
      </c>
      <c r="K110" s="104">
        <v>3.89</v>
      </c>
      <c r="L110" s="103" t="s">
        <v>102</v>
      </c>
      <c r="M110" s="105">
        <v>1.8200000000000001E-2</v>
      </c>
      <c r="N110" s="105">
        <v>4.7100000000000003E-2</v>
      </c>
      <c r="O110" s="104">
        <v>862239</v>
      </c>
      <c r="P110" s="104">
        <v>97.23</v>
      </c>
      <c r="Q110" s="104">
        <v>0</v>
      </c>
      <c r="R110" s="104">
        <v>838.35497969999994</v>
      </c>
      <c r="S110" s="105">
        <v>1.9E-3</v>
      </c>
      <c r="T110" s="105">
        <f t="shared" si="1"/>
        <v>1.3241689492137019E-3</v>
      </c>
      <c r="U110" s="105">
        <f>R110/'סכום נכסי הקרן'!$C$42</f>
        <v>3.0625700224740435E-4</v>
      </c>
    </row>
    <row r="111" spans="2:21" s="100" customFormat="1">
      <c r="B111" s="103" t="s">
        <v>742</v>
      </c>
      <c r="C111" s="103" t="s">
        <v>743</v>
      </c>
      <c r="D111" s="103" t="s">
        <v>100</v>
      </c>
      <c r="E111" s="103" t="s">
        <v>123</v>
      </c>
      <c r="F111" s="103" t="s">
        <v>744</v>
      </c>
      <c r="G111" s="103" t="s">
        <v>511</v>
      </c>
      <c r="H111" s="103" t="s">
        <v>715</v>
      </c>
      <c r="I111" s="103" t="s">
        <v>207</v>
      </c>
      <c r="J111" s="103" t="s">
        <v>507</v>
      </c>
      <c r="K111" s="104">
        <v>3.63</v>
      </c>
      <c r="L111" s="103" t="s">
        <v>102</v>
      </c>
      <c r="M111" s="105">
        <v>1.0800000000000001E-2</v>
      </c>
      <c r="N111" s="105">
        <v>3.6200000000000003E-2</v>
      </c>
      <c r="O111" s="104">
        <v>1273502.54</v>
      </c>
      <c r="P111" s="104">
        <v>101.98</v>
      </c>
      <c r="Q111" s="104">
        <v>0</v>
      </c>
      <c r="R111" s="104">
        <v>1298.717890292</v>
      </c>
      <c r="S111" s="105">
        <v>4.1999999999999997E-3</v>
      </c>
      <c r="T111" s="105">
        <f t="shared" si="1"/>
        <v>2.0513051699512599E-3</v>
      </c>
      <c r="U111" s="105">
        <f>R111/'סכום נכסי הקרן'!$C$42</f>
        <v>4.7443082879788055E-4</v>
      </c>
    </row>
    <row r="112" spans="2:21" s="100" customFormat="1">
      <c r="B112" s="103" t="s">
        <v>745</v>
      </c>
      <c r="C112" s="103" t="s">
        <v>746</v>
      </c>
      <c r="D112" s="103" t="s">
        <v>100</v>
      </c>
      <c r="E112" s="103" t="s">
        <v>123</v>
      </c>
      <c r="F112" s="103" t="s">
        <v>747</v>
      </c>
      <c r="G112" s="103" t="s">
        <v>511</v>
      </c>
      <c r="H112" s="103" t="s">
        <v>222</v>
      </c>
      <c r="I112" s="103" t="s">
        <v>748</v>
      </c>
      <c r="J112" s="103" t="s">
        <v>558</v>
      </c>
      <c r="K112" s="104">
        <v>2.99</v>
      </c>
      <c r="L112" s="103" t="s">
        <v>102</v>
      </c>
      <c r="M112" s="105">
        <v>1.9E-2</v>
      </c>
      <c r="N112" s="105">
        <v>3.3500000000000002E-2</v>
      </c>
      <c r="O112" s="104">
        <v>715110</v>
      </c>
      <c r="P112" s="104">
        <v>103</v>
      </c>
      <c r="Q112" s="104">
        <v>0</v>
      </c>
      <c r="R112" s="104">
        <v>736.56330000000003</v>
      </c>
      <c r="S112" s="105">
        <v>1.2999999999999999E-3</v>
      </c>
      <c r="T112" s="105">
        <f t="shared" si="1"/>
        <v>1.1633905381457793E-3</v>
      </c>
      <c r="U112" s="105">
        <f>R112/'סכום נכסי הקרן'!$C$42</f>
        <v>2.6907178186521554E-4</v>
      </c>
    </row>
    <row r="113" spans="2:21" s="100" customFormat="1">
      <c r="B113" s="103" t="s">
        <v>749</v>
      </c>
      <c r="C113" s="103">
        <v>11791340</v>
      </c>
      <c r="D113" s="103" t="s">
        <v>100</v>
      </c>
      <c r="E113" s="103" t="s">
        <v>123</v>
      </c>
      <c r="F113" s="103" t="s">
        <v>750</v>
      </c>
      <c r="G113" s="103" t="s">
        <v>751</v>
      </c>
      <c r="H113" s="103" t="s">
        <v>222</v>
      </c>
      <c r="I113" s="103" t="s">
        <v>748</v>
      </c>
      <c r="J113" s="103" t="s">
        <v>752</v>
      </c>
      <c r="K113" s="104">
        <v>2.95</v>
      </c>
      <c r="L113" s="103" t="s">
        <v>102</v>
      </c>
      <c r="M113" s="105">
        <v>1.5800000000000002E-2</v>
      </c>
      <c r="N113" s="105">
        <v>5.2400000000000002E-2</v>
      </c>
      <c r="O113" s="104">
        <v>2300000</v>
      </c>
      <c r="P113" s="104">
        <f>R113*1000/O113*100</f>
        <v>98.029071038251288</v>
      </c>
      <c r="Q113" s="104">
        <v>0</v>
      </c>
      <c r="R113" s="104">
        <f>2254668.63387978/1000</f>
        <v>2254.6686338797799</v>
      </c>
      <c r="S113" s="105">
        <v>7.0000000000000001E-3</v>
      </c>
      <c r="T113" s="105">
        <f t="shared" si="1"/>
        <v>3.5612148410188314E-3</v>
      </c>
      <c r="U113" s="105">
        <f>R113/'סכום נכסי הקרן'!$C$42</f>
        <v>8.2364639513486974E-4</v>
      </c>
    </row>
    <row r="114" spans="2:21" s="100" customFormat="1">
      <c r="B114" s="103" t="s">
        <v>749</v>
      </c>
      <c r="C114" s="103">
        <v>1179134</v>
      </c>
      <c r="D114" s="103" t="s">
        <v>100</v>
      </c>
      <c r="E114" s="103" t="s">
        <v>123</v>
      </c>
      <c r="F114" s="103" t="s">
        <v>750</v>
      </c>
      <c r="G114" s="103" t="s">
        <v>751</v>
      </c>
      <c r="H114" s="103" t="s">
        <v>222</v>
      </c>
      <c r="I114" s="103" t="s">
        <v>748</v>
      </c>
      <c r="J114" s="103" t="s">
        <v>752</v>
      </c>
      <c r="K114" s="104">
        <v>0</v>
      </c>
      <c r="L114" s="103" t="s">
        <v>102</v>
      </c>
      <c r="M114" s="105">
        <v>0</v>
      </c>
      <c r="N114" s="105">
        <v>0</v>
      </c>
      <c r="O114" s="104">
        <v>3619397.7</v>
      </c>
      <c r="P114" s="104">
        <f>R114*1000/O114*100</f>
        <v>98.75</v>
      </c>
      <c r="Q114" s="104">
        <v>0</v>
      </c>
      <c r="R114" s="104">
        <f>3574155.22875/1000</f>
        <v>3574.1552287499999</v>
      </c>
      <c r="S114" s="105">
        <v>0</v>
      </c>
      <c r="T114" s="105">
        <f t="shared" si="1"/>
        <v>5.645323864211009E-3</v>
      </c>
      <c r="U114" s="105">
        <f>R114/'סכום נכסי הקרן'!$C$42</f>
        <v>1.3056641785745224E-3</v>
      </c>
    </row>
    <row r="115" spans="2:21" s="100" customFormat="1">
      <c r="B115" s="103" t="s">
        <v>753</v>
      </c>
      <c r="C115" s="103" t="s">
        <v>754</v>
      </c>
      <c r="D115" s="103" t="s">
        <v>100</v>
      </c>
      <c r="E115" s="103" t="s">
        <v>123</v>
      </c>
      <c r="F115" s="103" t="s">
        <v>755</v>
      </c>
      <c r="G115" s="103" t="s">
        <v>740</v>
      </c>
      <c r="H115" s="103" t="s">
        <v>222</v>
      </c>
      <c r="I115" s="103" t="s">
        <v>748</v>
      </c>
      <c r="J115" s="103" t="s">
        <v>756</v>
      </c>
      <c r="K115" s="104">
        <v>2.35</v>
      </c>
      <c r="L115" s="103" t="s">
        <v>102</v>
      </c>
      <c r="M115" s="105">
        <v>3.5000000000000003E-2</v>
      </c>
      <c r="N115" s="105">
        <v>5.91E-2</v>
      </c>
      <c r="O115" s="104">
        <v>846862.2</v>
      </c>
      <c r="P115" s="104">
        <v>100</v>
      </c>
      <c r="Q115" s="104">
        <v>0</v>
      </c>
      <c r="R115" s="104">
        <v>846.86220000000003</v>
      </c>
      <c r="S115" s="105">
        <v>5.0000000000000001E-3</v>
      </c>
      <c r="T115" s="105">
        <f t="shared" si="1"/>
        <v>1.3376059743857975E-3</v>
      </c>
      <c r="U115" s="105">
        <f>R115/'סכום נכסי הקרן'!$C$42</f>
        <v>3.093647499791213E-4</v>
      </c>
    </row>
    <row r="116" spans="2:21" s="100" customFormat="1">
      <c r="B116" s="103" t="s">
        <v>757</v>
      </c>
      <c r="C116" s="103" t="s">
        <v>758</v>
      </c>
      <c r="D116" s="103" t="s">
        <v>100</v>
      </c>
      <c r="E116" s="103" t="s">
        <v>123</v>
      </c>
      <c r="F116" s="103" t="s">
        <v>759</v>
      </c>
      <c r="G116" s="103" t="s">
        <v>740</v>
      </c>
      <c r="H116" s="103" t="s">
        <v>222</v>
      </c>
      <c r="I116" s="103" t="s">
        <v>748</v>
      </c>
      <c r="J116" s="103" t="s">
        <v>760</v>
      </c>
      <c r="K116" s="104">
        <v>2.09</v>
      </c>
      <c r="L116" s="103" t="s">
        <v>102</v>
      </c>
      <c r="M116" s="105">
        <v>2.35E-2</v>
      </c>
      <c r="N116" s="105">
        <v>7.4399999999999994E-2</v>
      </c>
      <c r="O116" s="104">
        <v>3206678.79</v>
      </c>
      <c r="P116" s="104">
        <v>101.4</v>
      </c>
      <c r="Q116" s="104">
        <v>0</v>
      </c>
      <c r="R116" s="104">
        <v>3251.57229306</v>
      </c>
      <c r="S116" s="105">
        <v>2.1899999999999999E-2</v>
      </c>
      <c r="T116" s="105">
        <f t="shared" si="1"/>
        <v>5.1358090198669673E-3</v>
      </c>
      <c r="U116" s="105">
        <f>R116/'סכום נכסי הקרן'!$C$42</f>
        <v>1.1878223511234119E-3</v>
      </c>
    </row>
    <row r="117" spans="2:21" s="100" customFormat="1">
      <c r="B117" s="103" t="s">
        <v>761</v>
      </c>
      <c r="C117" s="103" t="s">
        <v>762</v>
      </c>
      <c r="D117" s="103" t="s">
        <v>100</v>
      </c>
      <c r="E117" s="103" t="s">
        <v>123</v>
      </c>
      <c r="F117" s="103" t="s">
        <v>759</v>
      </c>
      <c r="G117" s="103" t="s">
        <v>740</v>
      </c>
      <c r="H117" s="103" t="s">
        <v>222</v>
      </c>
      <c r="I117" s="103" t="s">
        <v>748</v>
      </c>
      <c r="J117" s="103" t="s">
        <v>763</v>
      </c>
      <c r="K117" s="104">
        <v>3.86</v>
      </c>
      <c r="L117" s="103" t="s">
        <v>102</v>
      </c>
      <c r="M117" s="105">
        <v>3.2899999999999999E-2</v>
      </c>
      <c r="N117" s="105">
        <v>7.0099999999999996E-2</v>
      </c>
      <c r="O117" s="104">
        <v>3468450</v>
      </c>
      <c r="P117" s="104">
        <v>91.6</v>
      </c>
      <c r="Q117" s="104">
        <v>0</v>
      </c>
      <c r="R117" s="104">
        <v>3177.1001999999999</v>
      </c>
      <c r="S117" s="105">
        <v>2.7E-2</v>
      </c>
      <c r="T117" s="105">
        <f t="shared" si="1"/>
        <v>5.0181814806969918E-3</v>
      </c>
      <c r="U117" s="105">
        <f>R117/'סכום נכסי הקרן'!$C$42</f>
        <v>1.1606171689226609E-3</v>
      </c>
    </row>
    <row r="118" spans="2:21" s="100" customFormat="1">
      <c r="B118" s="103" t="s">
        <v>764</v>
      </c>
      <c r="C118" s="103" t="s">
        <v>765</v>
      </c>
      <c r="D118" s="103" t="s">
        <v>100</v>
      </c>
      <c r="E118" s="103" t="s">
        <v>123</v>
      </c>
      <c r="F118" s="103" t="s">
        <v>766</v>
      </c>
      <c r="G118" s="103" t="s">
        <v>511</v>
      </c>
      <c r="H118" s="103" t="s">
        <v>222</v>
      </c>
      <c r="I118" s="103" t="s">
        <v>748</v>
      </c>
      <c r="J118" s="103" t="s">
        <v>294</v>
      </c>
      <c r="K118" s="104">
        <v>3.68</v>
      </c>
      <c r="L118" s="103" t="s">
        <v>102</v>
      </c>
      <c r="M118" s="105">
        <v>4.4999999999999998E-2</v>
      </c>
      <c r="N118" s="105">
        <v>4.1300000000000003E-2</v>
      </c>
      <c r="O118" s="104">
        <v>2730000</v>
      </c>
      <c r="P118" s="104">
        <v>101.51</v>
      </c>
      <c r="Q118" s="104">
        <v>0</v>
      </c>
      <c r="R118" s="104">
        <v>2771.223</v>
      </c>
      <c r="S118" s="105">
        <v>2.8E-3</v>
      </c>
      <c r="T118" s="105">
        <f t="shared" si="1"/>
        <v>4.3771046117719419E-3</v>
      </c>
      <c r="U118" s="105">
        <f>R118/'סכום נכסי הקרן'!$C$42</f>
        <v>1.0123473577299713E-3</v>
      </c>
    </row>
    <row r="119" spans="2:21" s="100" customFormat="1">
      <c r="B119" s="103" t="s">
        <v>767</v>
      </c>
      <c r="C119" s="103">
        <v>47301640</v>
      </c>
      <c r="D119" s="103" t="s">
        <v>100</v>
      </c>
      <c r="E119" s="103" t="s">
        <v>123</v>
      </c>
      <c r="F119" s="103" t="s">
        <v>768</v>
      </c>
      <c r="G119" s="103" t="s">
        <v>740</v>
      </c>
      <c r="H119" s="103" t="s">
        <v>222</v>
      </c>
      <c r="I119" s="103" t="s">
        <v>748</v>
      </c>
      <c r="J119" s="103" t="s">
        <v>285</v>
      </c>
      <c r="K119" s="104">
        <v>1.1499999999999999</v>
      </c>
      <c r="L119" s="103" t="s">
        <v>102</v>
      </c>
      <c r="M119" s="105">
        <v>0.05</v>
      </c>
      <c r="N119" s="105">
        <v>2.4299999999999999E-2</v>
      </c>
      <c r="O119" s="104">
        <v>780000</v>
      </c>
      <c r="P119" s="104">
        <f t="shared" ref="P119:P120" si="3">R119*1000/O119*100</f>
        <v>114.24464480874322</v>
      </c>
      <c r="Q119" s="104">
        <v>0</v>
      </c>
      <c r="R119" s="104">
        <f>891108.229508197/1000</f>
        <v>891.10822950819704</v>
      </c>
      <c r="S119" s="105">
        <v>1.03E-2</v>
      </c>
      <c r="T119" s="105">
        <f t="shared" si="1"/>
        <v>1.4074919055479332E-3</v>
      </c>
      <c r="U119" s="105">
        <f>R119/'סכום נכסי הקרן'!$C$42</f>
        <v>3.2552813743031724E-4</v>
      </c>
    </row>
    <row r="120" spans="2:21" s="100" customFormat="1">
      <c r="B120" s="103" t="s">
        <v>767</v>
      </c>
      <c r="C120" s="103">
        <v>4730164</v>
      </c>
      <c r="D120" s="103" t="s">
        <v>100</v>
      </c>
      <c r="E120" s="103" t="s">
        <v>123</v>
      </c>
      <c r="F120" s="103" t="s">
        <v>768</v>
      </c>
      <c r="G120" s="103" t="s">
        <v>740</v>
      </c>
      <c r="H120" s="103" t="s">
        <v>222</v>
      </c>
      <c r="I120" s="103" t="s">
        <v>748</v>
      </c>
      <c r="J120" s="103" t="s">
        <v>285</v>
      </c>
      <c r="K120" s="104">
        <v>0</v>
      </c>
      <c r="L120" s="103" t="s">
        <v>102</v>
      </c>
      <c r="M120" s="105">
        <v>0</v>
      </c>
      <c r="N120" s="105">
        <v>0</v>
      </c>
      <c r="O120" s="104">
        <v>1067164.18</v>
      </c>
      <c r="P120" s="104">
        <f t="shared" si="3"/>
        <v>116.54000000000002</v>
      </c>
      <c r="Q120" s="104">
        <v>0</v>
      </c>
      <c r="R120" s="104">
        <f>1243673.135372/1000</f>
        <v>1243.6731353720002</v>
      </c>
      <c r="S120" s="105">
        <v>0</v>
      </c>
      <c r="T120" s="105">
        <f t="shared" si="1"/>
        <v>1.9643628161189674E-3</v>
      </c>
      <c r="U120" s="105">
        <f>R120/'סכום נכסי הקרן'!$C$42</f>
        <v>4.5432259059396995E-4</v>
      </c>
    </row>
    <row r="121" spans="2:21" s="100" customFormat="1">
      <c r="B121" s="103" t="s">
        <v>769</v>
      </c>
      <c r="C121" s="103" t="s">
        <v>770</v>
      </c>
      <c r="D121" s="103" t="s">
        <v>100</v>
      </c>
      <c r="E121" s="103" t="s">
        <v>123</v>
      </c>
      <c r="F121" s="103" t="s">
        <v>771</v>
      </c>
      <c r="G121" s="103" t="s">
        <v>511</v>
      </c>
      <c r="H121" s="103" t="s">
        <v>222</v>
      </c>
      <c r="I121" s="103" t="s">
        <v>748</v>
      </c>
      <c r="J121" s="103" t="s">
        <v>458</v>
      </c>
      <c r="K121" s="104">
        <v>3.52</v>
      </c>
      <c r="L121" s="103" t="s">
        <v>102</v>
      </c>
      <c r="M121" s="105">
        <v>0.06</v>
      </c>
      <c r="N121" s="105">
        <v>5.45E-2</v>
      </c>
      <c r="O121" s="104">
        <v>505000</v>
      </c>
      <c r="P121" s="104">
        <v>103</v>
      </c>
      <c r="Q121" s="104">
        <v>0</v>
      </c>
      <c r="R121" s="104">
        <v>520.15</v>
      </c>
      <c r="S121" s="105">
        <v>6.6E-3</v>
      </c>
      <c r="T121" s="105">
        <f t="shared" si="1"/>
        <v>8.2156901982019341E-4</v>
      </c>
      <c r="U121" s="105">
        <f>R121/'סכום נכסי הקרן'!$C$42</f>
        <v>1.9001447307677677E-4</v>
      </c>
    </row>
    <row r="122" spans="2:21" s="100" customFormat="1">
      <c r="B122" s="103" t="s">
        <v>772</v>
      </c>
      <c r="C122" s="103" t="s">
        <v>773</v>
      </c>
      <c r="D122" s="103" t="s">
        <v>100</v>
      </c>
      <c r="E122" s="103" t="s">
        <v>123</v>
      </c>
      <c r="F122" s="103" t="s">
        <v>774</v>
      </c>
      <c r="G122" s="103" t="s">
        <v>511</v>
      </c>
      <c r="H122" s="103" t="s">
        <v>222</v>
      </c>
      <c r="I122" s="103" t="s">
        <v>748</v>
      </c>
      <c r="J122" s="103" t="s">
        <v>775</v>
      </c>
      <c r="K122" s="104">
        <v>3.49</v>
      </c>
      <c r="L122" s="103" t="s">
        <v>102</v>
      </c>
      <c r="M122" s="105">
        <v>2.75E-2</v>
      </c>
      <c r="N122" s="105">
        <v>2.5600000000000001E-2</v>
      </c>
      <c r="O122" s="104">
        <v>3076056.73</v>
      </c>
      <c r="P122" s="104">
        <v>111.53</v>
      </c>
      <c r="Q122" s="104">
        <v>0</v>
      </c>
      <c r="R122" s="104">
        <v>3430.7260709689999</v>
      </c>
      <c r="S122" s="105">
        <v>6.4000000000000003E-3</v>
      </c>
      <c r="T122" s="105">
        <f t="shared" si="1"/>
        <v>5.4187796893157445E-3</v>
      </c>
      <c r="U122" s="105">
        <f>R122/'סכום נכסי הקרן'!$C$42</f>
        <v>1.2532684930230418E-3</v>
      </c>
    </row>
    <row r="123" spans="2:21" s="100" customFormat="1">
      <c r="B123" s="103" t="s">
        <v>776</v>
      </c>
      <c r="C123" s="103" t="s">
        <v>777</v>
      </c>
      <c r="D123" s="103" t="s">
        <v>100</v>
      </c>
      <c r="E123" s="103" t="s">
        <v>123</v>
      </c>
      <c r="F123" s="103" t="s">
        <v>774</v>
      </c>
      <c r="G123" s="103" t="s">
        <v>511</v>
      </c>
      <c r="H123" s="103" t="s">
        <v>222</v>
      </c>
      <c r="I123" s="103" t="s">
        <v>748</v>
      </c>
      <c r="J123" s="103" t="s">
        <v>778</v>
      </c>
      <c r="K123" s="104">
        <v>4.96</v>
      </c>
      <c r="L123" s="103" t="s">
        <v>102</v>
      </c>
      <c r="M123" s="105">
        <v>8.5000000000000006E-3</v>
      </c>
      <c r="N123" s="105">
        <v>2.9899999999999999E-2</v>
      </c>
      <c r="O123" s="104">
        <v>5220561</v>
      </c>
      <c r="P123" s="104">
        <v>98.97</v>
      </c>
      <c r="Q123" s="104">
        <v>0</v>
      </c>
      <c r="R123" s="104">
        <v>5166.7892216999999</v>
      </c>
      <c r="S123" s="105">
        <v>8.3000000000000001E-3</v>
      </c>
      <c r="T123" s="105">
        <f t="shared" si="1"/>
        <v>8.1608650514074961E-3</v>
      </c>
      <c r="U123" s="105">
        <f>R123/'סכום נכסי הקרן'!$C$42</f>
        <v>1.8874646380084496E-3</v>
      </c>
    </row>
    <row r="124" spans="2:21" s="100" customFormat="1">
      <c r="B124" s="103" t="s">
        <v>779</v>
      </c>
      <c r="C124" s="103" t="s">
        <v>780</v>
      </c>
      <c r="D124" s="103" t="s">
        <v>100</v>
      </c>
      <c r="E124" s="103" t="s">
        <v>123</v>
      </c>
      <c r="F124" s="103" t="s">
        <v>774</v>
      </c>
      <c r="G124" s="103" t="s">
        <v>511</v>
      </c>
      <c r="H124" s="103" t="s">
        <v>222</v>
      </c>
      <c r="I124" s="103" t="s">
        <v>748</v>
      </c>
      <c r="J124" s="103" t="s">
        <v>778</v>
      </c>
      <c r="K124" s="104">
        <v>6.42</v>
      </c>
      <c r="L124" s="103" t="s">
        <v>102</v>
      </c>
      <c r="M124" s="105">
        <v>3.1800000000000002E-2</v>
      </c>
      <c r="N124" s="105">
        <v>3.2500000000000001E-2</v>
      </c>
      <c r="O124" s="104">
        <v>2802000</v>
      </c>
      <c r="P124" s="104">
        <v>102.29</v>
      </c>
      <c r="Q124" s="104">
        <v>0</v>
      </c>
      <c r="R124" s="104">
        <v>2866.1658000000002</v>
      </c>
      <c r="S124" s="105">
        <v>8.0999999999999996E-3</v>
      </c>
      <c r="T124" s="105">
        <f t="shared" si="1"/>
        <v>4.5270653214422004E-3</v>
      </c>
      <c r="U124" s="105">
        <f>R124/'סכום נכסי הקרן'!$C$42</f>
        <v>1.0470306339280561E-3</v>
      </c>
    </row>
    <row r="125" spans="2:21" s="100" customFormat="1">
      <c r="B125" s="103" t="s">
        <v>781</v>
      </c>
      <c r="C125" s="103" t="s">
        <v>782</v>
      </c>
      <c r="D125" s="103" t="s">
        <v>100</v>
      </c>
      <c r="E125" s="103" t="s">
        <v>123</v>
      </c>
      <c r="F125" s="103" t="s">
        <v>783</v>
      </c>
      <c r="G125" s="103" t="s">
        <v>531</v>
      </c>
      <c r="H125" s="103" t="s">
        <v>222</v>
      </c>
      <c r="I125" s="103" t="s">
        <v>748</v>
      </c>
      <c r="J125" s="103" t="s">
        <v>784</v>
      </c>
      <c r="K125" s="104">
        <v>2.1</v>
      </c>
      <c r="L125" s="103" t="s">
        <v>102</v>
      </c>
      <c r="M125" s="105">
        <v>1.6400000000000001E-2</v>
      </c>
      <c r="N125" s="105">
        <v>3.0200000000000001E-2</v>
      </c>
      <c r="O125" s="104">
        <v>929740.19</v>
      </c>
      <c r="P125" s="104">
        <v>108.85</v>
      </c>
      <c r="Q125" s="104">
        <v>0</v>
      </c>
      <c r="R125" s="104">
        <v>1012.022196815</v>
      </c>
      <c r="S125" s="105">
        <v>3.7000000000000002E-3</v>
      </c>
      <c r="T125" s="105">
        <f t="shared" si="1"/>
        <v>1.5984736792724762E-3</v>
      </c>
      <c r="U125" s="105">
        <f>R125/'סכום נכסי הקרן'!$C$42</f>
        <v>3.6969886469250083E-4</v>
      </c>
    </row>
    <row r="126" spans="2:21" s="100" customFormat="1">
      <c r="B126" s="103" t="s">
        <v>785</v>
      </c>
      <c r="C126" s="103" t="s">
        <v>786</v>
      </c>
      <c r="D126" s="103" t="s">
        <v>100</v>
      </c>
      <c r="E126" s="103" t="s">
        <v>123</v>
      </c>
      <c r="F126" s="103" t="s">
        <v>787</v>
      </c>
      <c r="G126" s="103" t="s">
        <v>751</v>
      </c>
      <c r="H126" s="103" t="s">
        <v>222</v>
      </c>
      <c r="I126" s="103" t="s">
        <v>748</v>
      </c>
      <c r="J126" s="103" t="s">
        <v>788</v>
      </c>
      <c r="K126" s="104">
        <v>3.02</v>
      </c>
      <c r="L126" s="103" t="s">
        <v>102</v>
      </c>
      <c r="M126" s="105">
        <v>1.4800000000000001E-2</v>
      </c>
      <c r="N126" s="105">
        <v>3.5000000000000003E-2</v>
      </c>
      <c r="O126" s="104">
        <v>2649957.2400000002</v>
      </c>
      <c r="P126" s="104">
        <v>102.99</v>
      </c>
      <c r="Q126" s="104">
        <v>0</v>
      </c>
      <c r="R126" s="104">
        <v>2729.1909614760002</v>
      </c>
      <c r="S126" s="105">
        <v>3.3E-3</v>
      </c>
      <c r="T126" s="105">
        <f t="shared" si="1"/>
        <v>4.3107156457213667E-3</v>
      </c>
      <c r="U126" s="105">
        <f>R126/'סכום נכסי הקרן'!$C$42</f>
        <v>9.9699275684084188E-4</v>
      </c>
    </row>
    <row r="127" spans="2:21" s="100" customFormat="1">
      <c r="B127" s="103" t="s">
        <v>789</v>
      </c>
      <c r="C127" s="103" t="s">
        <v>790</v>
      </c>
      <c r="D127" s="103" t="s">
        <v>100</v>
      </c>
      <c r="E127" s="103" t="s">
        <v>123</v>
      </c>
      <c r="F127" s="103" t="s">
        <v>791</v>
      </c>
      <c r="G127" s="103" t="s">
        <v>751</v>
      </c>
      <c r="H127" s="103" t="s">
        <v>222</v>
      </c>
      <c r="I127" s="103" t="s">
        <v>748</v>
      </c>
      <c r="J127" s="103" t="s">
        <v>388</v>
      </c>
      <c r="K127" s="104">
        <v>2.81</v>
      </c>
      <c r="L127" s="103" t="s">
        <v>102</v>
      </c>
      <c r="M127" s="105">
        <v>2.3E-2</v>
      </c>
      <c r="N127" s="105">
        <v>5.28E-2</v>
      </c>
      <c r="O127" s="104">
        <v>2431043.1</v>
      </c>
      <c r="P127" s="104">
        <v>100.03</v>
      </c>
      <c r="Q127" s="104">
        <v>0</v>
      </c>
      <c r="R127" s="104">
        <v>2431.77241293</v>
      </c>
      <c r="S127" s="105">
        <v>8.9999999999999993E-3</v>
      </c>
      <c r="T127" s="105">
        <f t="shared" si="1"/>
        <v>3.8409475684258133E-3</v>
      </c>
      <c r="U127" s="105">
        <f>R127/'סכום נכסי הקרן'!$C$42</f>
        <v>8.8834365795546657E-4</v>
      </c>
    </row>
    <row r="128" spans="2:21" s="100" customFormat="1">
      <c r="B128" s="103" t="s">
        <v>792</v>
      </c>
      <c r="C128" s="103" t="s">
        <v>793</v>
      </c>
      <c r="D128" s="103" t="s">
        <v>100</v>
      </c>
      <c r="E128" s="103" t="s">
        <v>123</v>
      </c>
      <c r="F128" s="103" t="s">
        <v>794</v>
      </c>
      <c r="G128" s="103" t="s">
        <v>751</v>
      </c>
      <c r="H128" s="103" t="s">
        <v>222</v>
      </c>
      <c r="I128" s="103" t="s">
        <v>748</v>
      </c>
      <c r="J128" s="103" t="s">
        <v>795</v>
      </c>
      <c r="K128" s="104">
        <v>2.78</v>
      </c>
      <c r="L128" s="103" t="s">
        <v>102</v>
      </c>
      <c r="M128" s="105">
        <v>2.9499999999999998E-2</v>
      </c>
      <c r="N128" s="105">
        <v>7.4200000000000002E-2</v>
      </c>
      <c r="O128" s="104">
        <v>291753.55</v>
      </c>
      <c r="P128" s="104">
        <v>94.96</v>
      </c>
      <c r="Q128" s="104">
        <v>0</v>
      </c>
      <c r="R128" s="104">
        <v>277.04917108000001</v>
      </c>
      <c r="S128" s="105">
        <v>1.6999999999999999E-3</v>
      </c>
      <c r="T128" s="105">
        <f t="shared" si="1"/>
        <v>4.3759495515945915E-4</v>
      </c>
      <c r="U128" s="105">
        <f>R128/'סכום נכסי הקרן'!$C$42</f>
        <v>1.0120802126141302E-4</v>
      </c>
    </row>
    <row r="129" spans="2:21" s="100" customFormat="1">
      <c r="B129" s="103" t="s">
        <v>796</v>
      </c>
      <c r="C129" s="103" t="s">
        <v>797</v>
      </c>
      <c r="D129" s="103" t="s">
        <v>100</v>
      </c>
      <c r="E129" s="103" t="s">
        <v>123</v>
      </c>
      <c r="F129" s="103" t="s">
        <v>798</v>
      </c>
      <c r="G129" s="103" t="s">
        <v>751</v>
      </c>
      <c r="H129" s="103" t="s">
        <v>222</v>
      </c>
      <c r="I129" s="103" t="s">
        <v>748</v>
      </c>
      <c r="J129" s="103" t="s">
        <v>722</v>
      </c>
      <c r="K129" s="104">
        <v>2.5</v>
      </c>
      <c r="L129" s="103" t="s">
        <v>102</v>
      </c>
      <c r="M129" s="105">
        <v>0.04</v>
      </c>
      <c r="N129" s="105">
        <v>0.1749</v>
      </c>
      <c r="O129" s="104">
        <v>1022001</v>
      </c>
      <c r="P129" s="104">
        <v>78.900000000000006</v>
      </c>
      <c r="Q129" s="104">
        <v>0</v>
      </c>
      <c r="R129" s="104">
        <v>806.358789</v>
      </c>
      <c r="S129" s="105">
        <v>1.9199999999999998E-2</v>
      </c>
      <c r="T129" s="105">
        <f t="shared" si="1"/>
        <v>1.273631452277474E-3</v>
      </c>
      <c r="U129" s="105">
        <f>R129/'סכום נכסי הקרן'!$C$42</f>
        <v>2.9456856753371684E-4</v>
      </c>
    </row>
    <row r="130" spans="2:21" s="100" customFormat="1">
      <c r="B130" s="103" t="s">
        <v>799</v>
      </c>
      <c r="C130" s="103" t="s">
        <v>800</v>
      </c>
      <c r="D130" s="103" t="s">
        <v>100</v>
      </c>
      <c r="E130" s="103" t="s">
        <v>123</v>
      </c>
      <c r="F130" s="103" t="s">
        <v>801</v>
      </c>
      <c r="G130" s="103" t="s">
        <v>511</v>
      </c>
      <c r="H130" s="103" t="s">
        <v>222</v>
      </c>
      <c r="I130" s="103" t="s">
        <v>748</v>
      </c>
      <c r="J130" s="103" t="s">
        <v>380</v>
      </c>
      <c r="K130" s="104">
        <v>5.94</v>
      </c>
      <c r="L130" s="103" t="s">
        <v>102</v>
      </c>
      <c r="M130" s="105">
        <v>6.4000000000000003E-3</v>
      </c>
      <c r="N130" s="105">
        <v>3.2800000000000003E-2</v>
      </c>
      <c r="O130" s="104">
        <v>1258510.52</v>
      </c>
      <c r="P130" s="104">
        <v>94.54</v>
      </c>
      <c r="Q130" s="104">
        <v>0</v>
      </c>
      <c r="R130" s="104">
        <v>1189.795845608</v>
      </c>
      <c r="S130" s="105">
        <v>5.7000000000000002E-3</v>
      </c>
      <c r="T130" s="105">
        <f t="shared" si="1"/>
        <v>1.8792644557575752E-3</v>
      </c>
      <c r="U130" s="105">
        <f>R130/'סכום נכסי הקרן'!$C$42</f>
        <v>4.3464083566690793E-4</v>
      </c>
    </row>
    <row r="131" spans="2:21" s="100" customFormat="1">
      <c r="B131" s="103" t="s">
        <v>802</v>
      </c>
      <c r="C131" s="103" t="s">
        <v>803</v>
      </c>
      <c r="D131" s="103" t="s">
        <v>100</v>
      </c>
      <c r="E131" s="103" t="s">
        <v>123</v>
      </c>
      <c r="F131" s="103" t="s">
        <v>804</v>
      </c>
      <c r="G131" s="103" t="s">
        <v>511</v>
      </c>
      <c r="H131" s="103" t="s">
        <v>222</v>
      </c>
      <c r="I131" s="103" t="s">
        <v>748</v>
      </c>
      <c r="J131" s="103" t="s">
        <v>805</v>
      </c>
      <c r="K131" s="104">
        <v>3.29</v>
      </c>
      <c r="L131" s="103" t="s">
        <v>102</v>
      </c>
      <c r="M131" s="105">
        <v>4.2000000000000003E-2</v>
      </c>
      <c r="N131" s="105">
        <v>3.27E-2</v>
      </c>
      <c r="O131" s="104">
        <v>895000</v>
      </c>
      <c r="P131" s="104">
        <v>103.73</v>
      </c>
      <c r="Q131" s="104">
        <v>0</v>
      </c>
      <c r="R131" s="104">
        <v>928.38350000000003</v>
      </c>
      <c r="S131" s="105">
        <v>8.9999999999999993E-3</v>
      </c>
      <c r="T131" s="105">
        <f t="shared" si="1"/>
        <v>1.4663676287844671E-3</v>
      </c>
      <c r="U131" s="105">
        <f>R131/'סכום נכסי הקרן'!$C$42</f>
        <v>3.3914505732129924E-4</v>
      </c>
    </row>
    <row r="132" spans="2:21" s="100" customFormat="1">
      <c r="B132" s="99" t="s">
        <v>258</v>
      </c>
      <c r="K132" s="101">
        <v>1.72</v>
      </c>
      <c r="N132" s="102">
        <v>0.12670000000000001</v>
      </c>
      <c r="O132" s="101">
        <f>SUM(O133:O222)</f>
        <v>149314663.10000002</v>
      </c>
      <c r="Q132" s="101">
        <v>772.76214000000004</v>
      </c>
      <c r="R132" s="101">
        <v>144213.215984529</v>
      </c>
      <c r="T132" s="102">
        <f t="shared" si="1"/>
        <v>0.22778258291171266</v>
      </c>
      <c r="U132" s="102">
        <f>R132/'סכום נכסי הקרן'!$C$42</f>
        <v>5.268210755745012E-2</v>
      </c>
    </row>
    <row r="133" spans="2:21" s="100" customFormat="1">
      <c r="B133" s="103" t="s">
        <v>806</v>
      </c>
      <c r="C133" s="103" t="s">
        <v>807</v>
      </c>
      <c r="D133" s="103" t="s">
        <v>100</v>
      </c>
      <c r="E133" s="103" t="s">
        <v>123</v>
      </c>
      <c r="F133" s="103" t="s">
        <v>454</v>
      </c>
      <c r="G133" s="103" t="s">
        <v>446</v>
      </c>
      <c r="H133" s="103" t="s">
        <v>206</v>
      </c>
      <c r="I133" s="103" t="s">
        <v>207</v>
      </c>
      <c r="J133" s="103" t="s">
        <v>383</v>
      </c>
      <c r="K133" s="104">
        <v>0.93</v>
      </c>
      <c r="L133" s="103" t="s">
        <v>102</v>
      </c>
      <c r="M133" s="105">
        <v>1.8700000000000001E-2</v>
      </c>
      <c r="N133" s="105">
        <v>4.2799999999999998E-2</v>
      </c>
      <c r="O133" s="104">
        <v>3065083.67</v>
      </c>
      <c r="P133" s="104">
        <v>97.97</v>
      </c>
      <c r="Q133" s="104">
        <v>0</v>
      </c>
      <c r="R133" s="104">
        <v>3002.8624714990001</v>
      </c>
      <c r="S133" s="105">
        <v>1.11E-2</v>
      </c>
      <c r="T133" s="105">
        <f t="shared" si="1"/>
        <v>4.7429756365745977E-3</v>
      </c>
      <c r="U133" s="105">
        <f>R133/'סכום נכסי הקרן'!$C$42</f>
        <v>1.0969668946340673E-3</v>
      </c>
    </row>
    <row r="134" spans="2:21" s="100" customFormat="1">
      <c r="B134" s="103" t="s">
        <v>808</v>
      </c>
      <c r="C134" s="103" t="s">
        <v>809</v>
      </c>
      <c r="D134" s="103" t="s">
        <v>100</v>
      </c>
      <c r="E134" s="103" t="s">
        <v>123</v>
      </c>
      <c r="F134" s="103" t="s">
        <v>810</v>
      </c>
      <c r="G134" s="103" t="s">
        <v>442</v>
      </c>
      <c r="H134" s="103" t="s">
        <v>478</v>
      </c>
      <c r="I134" s="103" t="s">
        <v>150</v>
      </c>
      <c r="J134" s="103" t="s">
        <v>473</v>
      </c>
      <c r="K134" s="104">
        <v>0.6</v>
      </c>
      <c r="L134" s="103" t="s">
        <v>102</v>
      </c>
      <c r="M134" s="105">
        <v>4.99E-2</v>
      </c>
      <c r="N134" s="105">
        <v>4.7100000000000003E-2</v>
      </c>
      <c r="O134" s="104">
        <v>94000</v>
      </c>
      <c r="P134" s="104">
        <v>107.3</v>
      </c>
      <c r="Q134" s="104">
        <v>0</v>
      </c>
      <c r="R134" s="104">
        <v>100.86199999999999</v>
      </c>
      <c r="S134" s="105">
        <v>1E-4</v>
      </c>
      <c r="T134" s="105">
        <f t="shared" si="1"/>
        <v>1.5930999611093788E-4</v>
      </c>
      <c r="U134" s="105">
        <f>R134/'סכום נכסי הקרן'!$C$42</f>
        <v>3.6845601813841888E-5</v>
      </c>
    </row>
    <row r="135" spans="2:21" s="100" customFormat="1">
      <c r="B135" s="103" t="s">
        <v>811</v>
      </c>
      <c r="C135" s="103" t="s">
        <v>812</v>
      </c>
      <c r="D135" s="103" t="s">
        <v>100</v>
      </c>
      <c r="E135" s="103" t="s">
        <v>123</v>
      </c>
      <c r="F135" s="103" t="s">
        <v>810</v>
      </c>
      <c r="G135" s="103" t="s">
        <v>442</v>
      </c>
      <c r="H135" s="103" t="s">
        <v>478</v>
      </c>
      <c r="I135" s="103" t="s">
        <v>150</v>
      </c>
      <c r="J135" s="103" t="s">
        <v>394</v>
      </c>
      <c r="K135" s="104">
        <v>3.07</v>
      </c>
      <c r="L135" s="103" t="s">
        <v>102</v>
      </c>
      <c r="M135" s="105">
        <v>1.2E-2</v>
      </c>
      <c r="N135" s="105">
        <v>4.2099999999999999E-2</v>
      </c>
      <c r="O135" s="104">
        <v>1106830</v>
      </c>
      <c r="P135" s="104">
        <v>95.79</v>
      </c>
      <c r="Q135" s="104">
        <v>0</v>
      </c>
      <c r="R135" s="104">
        <v>1060.2324570000001</v>
      </c>
      <c r="S135" s="105">
        <v>1.01E-2</v>
      </c>
      <c r="T135" s="105">
        <f t="shared" si="1"/>
        <v>1.6746210525407006E-3</v>
      </c>
      <c r="U135" s="105">
        <f>R135/'סכום נכסי הקרן'!$C$42</f>
        <v>3.8731041364174063E-4</v>
      </c>
    </row>
    <row r="136" spans="2:21" s="100" customFormat="1">
      <c r="B136" s="103" t="s">
        <v>813</v>
      </c>
      <c r="C136" s="103" t="s">
        <v>814</v>
      </c>
      <c r="D136" s="103" t="s">
        <v>100</v>
      </c>
      <c r="E136" s="103" t="s">
        <v>123</v>
      </c>
      <c r="F136" s="103" t="s">
        <v>457</v>
      </c>
      <c r="G136" s="103" t="s">
        <v>446</v>
      </c>
      <c r="H136" s="103" t="s">
        <v>206</v>
      </c>
      <c r="I136" s="103" t="s">
        <v>207</v>
      </c>
      <c r="J136" s="103" t="s">
        <v>262</v>
      </c>
      <c r="K136" s="104">
        <v>0.25</v>
      </c>
      <c r="L136" s="103" t="s">
        <v>102</v>
      </c>
      <c r="M136" s="105">
        <v>3.0099999999999998E-2</v>
      </c>
      <c r="N136" s="105">
        <v>4.53E-2</v>
      </c>
      <c r="O136" s="104">
        <v>11695567</v>
      </c>
      <c r="P136" s="104">
        <v>100.36</v>
      </c>
      <c r="Q136" s="104">
        <v>0</v>
      </c>
      <c r="R136" s="104">
        <v>11737.671041199999</v>
      </c>
      <c r="S136" s="105">
        <v>1.0200000000000001E-2</v>
      </c>
      <c r="T136" s="105">
        <f t="shared" si="1"/>
        <v>1.8539473021802467E-2</v>
      </c>
      <c r="U136" s="105">
        <f>R136/'סכום נכסי הקרן'!$C$42</f>
        <v>4.2878542305914823E-3</v>
      </c>
    </row>
    <row r="137" spans="2:21" s="100" customFormat="1">
      <c r="B137" s="103" t="s">
        <v>815</v>
      </c>
      <c r="C137" s="103" t="s">
        <v>816</v>
      </c>
      <c r="D137" s="103" t="s">
        <v>100</v>
      </c>
      <c r="E137" s="103" t="s">
        <v>123</v>
      </c>
      <c r="F137" s="103" t="s">
        <v>457</v>
      </c>
      <c r="G137" s="103" t="s">
        <v>446</v>
      </c>
      <c r="H137" s="103" t="s">
        <v>206</v>
      </c>
      <c r="I137" s="103" t="s">
        <v>207</v>
      </c>
      <c r="J137" s="103" t="s">
        <v>736</v>
      </c>
      <c r="K137" s="104">
        <v>1.1399999999999999</v>
      </c>
      <c r="L137" s="103" t="s">
        <v>102</v>
      </c>
      <c r="M137" s="105">
        <v>2.0199999999999999E-2</v>
      </c>
      <c r="N137" s="105">
        <v>4.2999999999999997E-2</v>
      </c>
      <c r="O137" s="104">
        <v>4494244</v>
      </c>
      <c r="P137" s="104">
        <v>99.14</v>
      </c>
      <c r="Q137" s="104">
        <v>0</v>
      </c>
      <c r="R137" s="104">
        <v>4455.5935016000003</v>
      </c>
      <c r="S137" s="105">
        <v>5.3E-3</v>
      </c>
      <c r="T137" s="105">
        <f t="shared" si="1"/>
        <v>7.0375422201802091E-3</v>
      </c>
      <c r="U137" s="105">
        <f>R137/'סכום נכסי הקרן'!$C$42</f>
        <v>1.6276598124595498E-3</v>
      </c>
    </row>
    <row r="138" spans="2:21" s="100" customFormat="1">
      <c r="B138" s="103" t="s">
        <v>817</v>
      </c>
      <c r="C138" s="103" t="s">
        <v>818</v>
      </c>
      <c r="D138" s="103" t="s">
        <v>100</v>
      </c>
      <c r="E138" s="103" t="s">
        <v>123</v>
      </c>
      <c r="F138" s="103" t="s">
        <v>464</v>
      </c>
      <c r="G138" s="103" t="s">
        <v>446</v>
      </c>
      <c r="H138" s="103" t="s">
        <v>478</v>
      </c>
      <c r="I138" s="103" t="s">
        <v>150</v>
      </c>
      <c r="J138" s="103" t="s">
        <v>265</v>
      </c>
      <c r="K138" s="104">
        <v>0.68</v>
      </c>
      <c r="L138" s="103" t="s">
        <v>102</v>
      </c>
      <c r="M138" s="105">
        <v>1.09E-2</v>
      </c>
      <c r="N138" s="105">
        <v>4.4699999999999997E-2</v>
      </c>
      <c r="O138" s="104">
        <v>1103855</v>
      </c>
      <c r="P138" s="104">
        <v>98.12</v>
      </c>
      <c r="Q138" s="104">
        <v>0</v>
      </c>
      <c r="R138" s="104">
        <v>1083.1025259999999</v>
      </c>
      <c r="S138" s="105">
        <v>1.4E-3</v>
      </c>
      <c r="T138" s="105">
        <f t="shared" si="1"/>
        <v>1.710743978949525E-3</v>
      </c>
      <c r="U138" s="105">
        <f>R138/'סכום נכסי הקרן'!$C$42</f>
        <v>3.9566501156592499E-4</v>
      </c>
    </row>
    <row r="139" spans="2:21" s="100" customFormat="1">
      <c r="B139" s="103" t="s">
        <v>819</v>
      </c>
      <c r="C139" s="103" t="s">
        <v>820</v>
      </c>
      <c r="D139" s="103" t="s">
        <v>100</v>
      </c>
      <c r="E139" s="103" t="s">
        <v>123</v>
      </c>
      <c r="F139" s="103" t="s">
        <v>464</v>
      </c>
      <c r="G139" s="103" t="s">
        <v>446</v>
      </c>
      <c r="H139" s="103" t="s">
        <v>206</v>
      </c>
      <c r="I139" s="103" t="s">
        <v>207</v>
      </c>
      <c r="J139" s="103" t="s">
        <v>262</v>
      </c>
      <c r="K139" s="104">
        <v>1.41</v>
      </c>
      <c r="L139" s="103" t="s">
        <v>102</v>
      </c>
      <c r="M139" s="105">
        <v>2.98E-2</v>
      </c>
      <c r="N139" s="105">
        <v>4.2799999999999998E-2</v>
      </c>
      <c r="O139" s="104">
        <v>2718849</v>
      </c>
      <c r="P139" s="104">
        <v>99.89</v>
      </c>
      <c r="Q139" s="104">
        <v>0</v>
      </c>
      <c r="R139" s="104">
        <v>2715.8582661</v>
      </c>
      <c r="S139" s="105">
        <v>1.1000000000000001E-3</v>
      </c>
      <c r="T139" s="105">
        <f t="shared" si="1"/>
        <v>4.2896568560037429E-3</v>
      </c>
      <c r="U139" s="105">
        <f>R139/'סכום נכסי הקרן'!$C$42</f>
        <v>9.9212222894203613E-4</v>
      </c>
    </row>
    <row r="140" spans="2:21" s="100" customFormat="1">
      <c r="B140" s="103" t="s">
        <v>821</v>
      </c>
      <c r="C140" s="103" t="s">
        <v>822</v>
      </c>
      <c r="D140" s="103" t="s">
        <v>100</v>
      </c>
      <c r="E140" s="103" t="s">
        <v>123</v>
      </c>
      <c r="F140" s="103" t="s">
        <v>510</v>
      </c>
      <c r="G140" s="103" t="s">
        <v>511</v>
      </c>
      <c r="H140" s="103" t="s">
        <v>206</v>
      </c>
      <c r="I140" s="103" t="s">
        <v>207</v>
      </c>
      <c r="J140" s="103" t="s">
        <v>327</v>
      </c>
      <c r="K140" s="104">
        <v>1</v>
      </c>
      <c r="L140" s="103" t="s">
        <v>102</v>
      </c>
      <c r="M140" s="105">
        <v>1.6299999999999999E-2</v>
      </c>
      <c r="N140" s="105">
        <v>4.41E-2</v>
      </c>
      <c r="O140" s="104">
        <v>2553225.92</v>
      </c>
      <c r="P140" s="104">
        <v>97.34</v>
      </c>
      <c r="Q140" s="104">
        <v>0</v>
      </c>
      <c r="R140" s="104">
        <v>2485.3101105280002</v>
      </c>
      <c r="S140" s="105">
        <v>2.4500000000000001E-2</v>
      </c>
      <c r="T140" s="105">
        <f t="shared" ref="T140:T203" si="4">R140/$R$11</f>
        <v>3.9255095481220909E-3</v>
      </c>
      <c r="U140" s="105">
        <f>R140/'סכום נכסי הקרן'!$C$42</f>
        <v>9.0790135746296994E-4</v>
      </c>
    </row>
    <row r="141" spans="2:21" s="100" customFormat="1">
      <c r="B141" s="103" t="s">
        <v>823</v>
      </c>
      <c r="C141" s="103" t="s">
        <v>824</v>
      </c>
      <c r="D141" s="103" t="s">
        <v>100</v>
      </c>
      <c r="E141" s="103" t="s">
        <v>123</v>
      </c>
      <c r="F141" s="103" t="s">
        <v>825</v>
      </c>
      <c r="G141" s="103" t="s">
        <v>511</v>
      </c>
      <c r="H141" s="103" t="s">
        <v>206</v>
      </c>
      <c r="I141" s="103" t="s">
        <v>207</v>
      </c>
      <c r="J141" s="103" t="s">
        <v>826</v>
      </c>
      <c r="K141" s="104">
        <v>2.16</v>
      </c>
      <c r="L141" s="103" t="s">
        <v>102</v>
      </c>
      <c r="M141" s="105">
        <v>1.44E-2</v>
      </c>
      <c r="N141" s="105">
        <v>4.07E-2</v>
      </c>
      <c r="O141" s="104">
        <v>2647894.94</v>
      </c>
      <c r="P141" s="104">
        <v>94.92</v>
      </c>
      <c r="Q141" s="104">
        <v>0</v>
      </c>
      <c r="R141" s="104">
        <v>2513.3818770480002</v>
      </c>
      <c r="S141" s="105">
        <v>5.8999999999999999E-3</v>
      </c>
      <c r="T141" s="105">
        <f t="shared" si="4"/>
        <v>3.9698484767089559E-3</v>
      </c>
      <c r="U141" s="105">
        <f>R141/'סכום נכסי הקרן'!$C$42</f>
        <v>9.1815617227337476E-4</v>
      </c>
    </row>
    <row r="142" spans="2:21" s="100" customFormat="1">
      <c r="B142" s="103" t="s">
        <v>827</v>
      </c>
      <c r="C142" s="103" t="s">
        <v>828</v>
      </c>
      <c r="D142" s="103" t="s">
        <v>100</v>
      </c>
      <c r="E142" s="103" t="s">
        <v>123</v>
      </c>
      <c r="F142" s="103" t="s">
        <v>517</v>
      </c>
      <c r="G142" s="103" t="s">
        <v>446</v>
      </c>
      <c r="H142" s="103" t="s">
        <v>206</v>
      </c>
      <c r="I142" s="103" t="s">
        <v>207</v>
      </c>
      <c r="J142" s="103" t="s">
        <v>415</v>
      </c>
      <c r="K142" s="104">
        <v>1.38</v>
      </c>
      <c r="L142" s="103" t="s">
        <v>102</v>
      </c>
      <c r="M142" s="105">
        <v>3.7600000000000001E-2</v>
      </c>
      <c r="N142" s="105">
        <v>4.1500000000000002E-2</v>
      </c>
      <c r="O142" s="104">
        <v>670348</v>
      </c>
      <c r="P142" s="104">
        <v>99.85</v>
      </c>
      <c r="Q142" s="104">
        <v>0</v>
      </c>
      <c r="R142" s="104">
        <v>669.34247800000003</v>
      </c>
      <c r="S142" s="105">
        <v>5.9999999999999995E-4</v>
      </c>
      <c r="T142" s="105">
        <f t="shared" si="4"/>
        <v>1.0572162714110919E-3</v>
      </c>
      <c r="U142" s="105">
        <f>R142/'סכום נכסי הקרן'!$C$42</f>
        <v>2.4451554025776035E-4</v>
      </c>
    </row>
    <row r="143" spans="2:21" s="100" customFormat="1">
      <c r="B143" s="103" t="s">
        <v>829</v>
      </c>
      <c r="C143" s="103" t="s">
        <v>830</v>
      </c>
      <c r="D143" s="103" t="s">
        <v>100</v>
      </c>
      <c r="E143" s="103" t="s">
        <v>123</v>
      </c>
      <c r="F143" s="103" t="s">
        <v>831</v>
      </c>
      <c r="G143" s="103" t="s">
        <v>832</v>
      </c>
      <c r="H143" s="103" t="s">
        <v>206</v>
      </c>
      <c r="I143" s="103" t="s">
        <v>207</v>
      </c>
      <c r="J143" s="103" t="s">
        <v>833</v>
      </c>
      <c r="K143" s="104">
        <v>0.9</v>
      </c>
      <c r="L143" s="103" t="s">
        <v>102</v>
      </c>
      <c r="M143" s="105">
        <v>0.1045</v>
      </c>
      <c r="N143" s="105">
        <v>9.9199999999999997E-2</v>
      </c>
      <c r="O143" s="104">
        <v>986652.72</v>
      </c>
      <c r="P143" s="104">
        <v>101.48</v>
      </c>
      <c r="Q143" s="104">
        <v>0</v>
      </c>
      <c r="R143" s="104">
        <v>1001.255180256</v>
      </c>
      <c r="S143" s="105">
        <v>6.4000000000000003E-3</v>
      </c>
      <c r="T143" s="105">
        <f t="shared" si="4"/>
        <v>1.5814673402534134E-3</v>
      </c>
      <c r="U143" s="105">
        <f>R143/'סכום נכסי הקרן'!$C$42</f>
        <v>3.657655974079342E-4</v>
      </c>
    </row>
    <row r="144" spans="2:21" s="100" customFormat="1">
      <c r="B144" s="103" t="s">
        <v>834</v>
      </c>
      <c r="C144" s="103" t="s">
        <v>835</v>
      </c>
      <c r="D144" s="103" t="s">
        <v>100</v>
      </c>
      <c r="E144" s="103" t="s">
        <v>123</v>
      </c>
      <c r="F144" s="103" t="s">
        <v>530</v>
      </c>
      <c r="G144" s="103" t="s">
        <v>531</v>
      </c>
      <c r="H144" s="103" t="s">
        <v>532</v>
      </c>
      <c r="I144" s="103" t="s">
        <v>150</v>
      </c>
      <c r="J144" s="103" t="s">
        <v>836</v>
      </c>
      <c r="K144" s="104">
        <v>0.22</v>
      </c>
      <c r="L144" s="103" t="s">
        <v>102</v>
      </c>
      <c r="M144" s="105">
        <v>2.5499999999999998E-2</v>
      </c>
      <c r="N144" s="105">
        <v>4.9200000000000001E-2</v>
      </c>
      <c r="O144" s="104">
        <v>1177738</v>
      </c>
      <c r="P144" s="104">
        <v>100.21</v>
      </c>
      <c r="Q144" s="104">
        <v>0</v>
      </c>
      <c r="R144" s="104">
        <v>1180.2112497999999</v>
      </c>
      <c r="S144" s="105">
        <v>2.2000000000000001E-3</v>
      </c>
      <c r="T144" s="105">
        <f t="shared" si="4"/>
        <v>1.8641257323444224E-3</v>
      </c>
      <c r="U144" s="105">
        <f>R144/'סכום נכסי הקרן'!$C$42</f>
        <v>4.3113951504379725E-4</v>
      </c>
    </row>
    <row r="145" spans="2:21" s="100" customFormat="1">
      <c r="B145" s="103" t="s">
        <v>837</v>
      </c>
      <c r="C145" s="103" t="s">
        <v>838</v>
      </c>
      <c r="D145" s="103" t="s">
        <v>100</v>
      </c>
      <c r="E145" s="103" t="s">
        <v>123</v>
      </c>
      <c r="F145" s="103" t="s">
        <v>839</v>
      </c>
      <c r="G145" s="103" t="s">
        <v>840</v>
      </c>
      <c r="H145" s="103" t="s">
        <v>561</v>
      </c>
      <c r="I145" s="103" t="s">
        <v>207</v>
      </c>
      <c r="J145" s="103" t="s">
        <v>841</v>
      </c>
      <c r="K145" s="104">
        <v>1.93</v>
      </c>
      <c r="L145" s="103" t="s">
        <v>102</v>
      </c>
      <c r="M145" s="105">
        <v>2.6100000000000002E-2</v>
      </c>
      <c r="N145" s="105">
        <v>3.9899999999999998E-2</v>
      </c>
      <c r="O145" s="104">
        <v>5530172.7400000002</v>
      </c>
      <c r="P145" s="104">
        <v>97.47</v>
      </c>
      <c r="Q145" s="104">
        <v>0</v>
      </c>
      <c r="R145" s="104">
        <v>5390.2593696780004</v>
      </c>
      <c r="S145" s="105">
        <v>1.15E-2</v>
      </c>
      <c r="T145" s="105">
        <f t="shared" si="4"/>
        <v>8.5138327538651706E-3</v>
      </c>
      <c r="U145" s="105">
        <f>R145/'סכום נכסי הקרן'!$C$42</f>
        <v>1.9690998632635281E-3</v>
      </c>
    </row>
    <row r="146" spans="2:21" s="100" customFormat="1">
      <c r="B146" s="103" t="s">
        <v>842</v>
      </c>
      <c r="C146" s="103" t="s">
        <v>843</v>
      </c>
      <c r="D146" s="103" t="s">
        <v>100</v>
      </c>
      <c r="E146" s="103" t="s">
        <v>123</v>
      </c>
      <c r="F146" s="103" t="s">
        <v>844</v>
      </c>
      <c r="G146" s="103" t="s">
        <v>832</v>
      </c>
      <c r="H146" s="103" t="s">
        <v>570</v>
      </c>
      <c r="I146" s="103" t="s">
        <v>207</v>
      </c>
      <c r="J146" s="103" t="s">
        <v>845</v>
      </c>
      <c r="K146" s="104">
        <v>2.86</v>
      </c>
      <c r="L146" s="103" t="s">
        <v>102</v>
      </c>
      <c r="M146" s="105">
        <v>1.0800000000000001E-2</v>
      </c>
      <c r="N146" s="105">
        <v>4.0500000000000001E-2</v>
      </c>
      <c r="O146" s="104">
        <v>945932.57</v>
      </c>
      <c r="P146" s="104">
        <v>91.94</v>
      </c>
      <c r="Q146" s="104">
        <v>0</v>
      </c>
      <c r="R146" s="104">
        <v>869.69040485799997</v>
      </c>
      <c r="S146" s="105">
        <v>8.0000000000000004E-4</v>
      </c>
      <c r="T146" s="105">
        <f t="shared" si="4"/>
        <v>1.3736627770185796E-3</v>
      </c>
      <c r="U146" s="105">
        <f>R146/'סכום נכסי הקרן'!$C$42</f>
        <v>3.1770405463620401E-4</v>
      </c>
    </row>
    <row r="147" spans="2:21" s="100" customFormat="1">
      <c r="B147" s="103" t="s">
        <v>846</v>
      </c>
      <c r="C147" s="103" t="s">
        <v>847</v>
      </c>
      <c r="D147" s="103" t="s">
        <v>100</v>
      </c>
      <c r="E147" s="103" t="s">
        <v>123</v>
      </c>
      <c r="F147" s="103" t="s">
        <v>848</v>
      </c>
      <c r="G147" s="103" t="s">
        <v>511</v>
      </c>
      <c r="H147" s="103" t="s">
        <v>570</v>
      </c>
      <c r="I147" s="103" t="s">
        <v>207</v>
      </c>
      <c r="J147" s="103" t="s">
        <v>481</v>
      </c>
      <c r="K147" s="104">
        <v>1.49</v>
      </c>
      <c r="L147" s="103" t="s">
        <v>102</v>
      </c>
      <c r="M147" s="105">
        <v>3.39E-2</v>
      </c>
      <c r="N147" s="105">
        <v>0</v>
      </c>
      <c r="O147" s="104">
        <v>0</v>
      </c>
      <c r="P147" s="104">
        <v>0</v>
      </c>
      <c r="Q147" s="104">
        <v>181.52895000000001</v>
      </c>
      <c r="R147" s="104">
        <v>181.52895000000001</v>
      </c>
      <c r="S147" s="105">
        <v>0</v>
      </c>
      <c r="T147" s="105">
        <f t="shared" si="4"/>
        <v>2.8672221766892032E-4</v>
      </c>
      <c r="U147" s="105">
        <f>R147/'סכום נכסי הקרן'!$C$42</f>
        <v>6.6313809059753072E-5</v>
      </c>
    </row>
    <row r="148" spans="2:21" s="100" customFormat="1">
      <c r="B148" s="103" t="s">
        <v>849</v>
      </c>
      <c r="C148" s="103" t="s">
        <v>850</v>
      </c>
      <c r="D148" s="103" t="s">
        <v>100</v>
      </c>
      <c r="E148" s="103" t="s">
        <v>123</v>
      </c>
      <c r="F148" s="103" t="s">
        <v>851</v>
      </c>
      <c r="G148" s="103" t="s">
        <v>852</v>
      </c>
      <c r="H148" s="103" t="s">
        <v>570</v>
      </c>
      <c r="I148" s="103" t="s">
        <v>207</v>
      </c>
      <c r="J148" s="103" t="s">
        <v>265</v>
      </c>
      <c r="K148" s="104">
        <v>0.25</v>
      </c>
      <c r="L148" s="103" t="s">
        <v>102</v>
      </c>
      <c r="M148" s="105">
        <v>2.4500000000000001E-2</v>
      </c>
      <c r="N148" s="105">
        <v>4.5600000000000002E-2</v>
      </c>
      <c r="O148" s="104">
        <v>4945710.67</v>
      </c>
      <c r="P148" s="104">
        <v>100.1</v>
      </c>
      <c r="Q148" s="104">
        <v>0</v>
      </c>
      <c r="R148" s="104">
        <v>4950.6563806699996</v>
      </c>
      <c r="S148" s="105">
        <v>1.26E-2</v>
      </c>
      <c r="T148" s="105">
        <f t="shared" si="4"/>
        <v>7.8194865137626406E-3</v>
      </c>
      <c r="U148" s="105">
        <f>R148/'סכום נכסי הקרן'!$C$42</f>
        <v>1.8085097828649289E-3</v>
      </c>
    </row>
    <row r="149" spans="2:21" s="100" customFormat="1">
      <c r="B149" s="103" t="s">
        <v>853</v>
      </c>
      <c r="C149" s="103" t="s">
        <v>854</v>
      </c>
      <c r="D149" s="103" t="s">
        <v>100</v>
      </c>
      <c r="E149" s="103" t="s">
        <v>123</v>
      </c>
      <c r="F149" s="103" t="s">
        <v>855</v>
      </c>
      <c r="G149" s="103" t="s">
        <v>856</v>
      </c>
      <c r="H149" s="103" t="s">
        <v>570</v>
      </c>
      <c r="I149" s="103" t="s">
        <v>207</v>
      </c>
      <c r="J149" s="103" t="s">
        <v>857</v>
      </c>
      <c r="K149" s="104">
        <v>0.59</v>
      </c>
      <c r="L149" s="103" t="s">
        <v>102</v>
      </c>
      <c r="M149" s="105">
        <v>2.3599999999999999E-2</v>
      </c>
      <c r="N149" s="105">
        <v>4.9599999999999998E-2</v>
      </c>
      <c r="O149" s="104">
        <v>2342315.87</v>
      </c>
      <c r="P149" s="104">
        <v>99.55</v>
      </c>
      <c r="Q149" s="104">
        <v>0</v>
      </c>
      <c r="R149" s="104">
        <v>2331.775448585</v>
      </c>
      <c r="S149" s="105">
        <v>2.6200000000000001E-2</v>
      </c>
      <c r="T149" s="105">
        <f t="shared" si="4"/>
        <v>3.6830038829852355E-3</v>
      </c>
      <c r="U149" s="105">
        <f>R149/'סכום נכסי הקרן'!$C$42</f>
        <v>8.5181405978322319E-4</v>
      </c>
    </row>
    <row r="150" spans="2:21" s="100" customFormat="1">
      <c r="B150" s="103" t="s">
        <v>858</v>
      </c>
      <c r="C150" s="103" t="s">
        <v>859</v>
      </c>
      <c r="D150" s="103" t="s">
        <v>100</v>
      </c>
      <c r="E150" s="103" t="s">
        <v>123</v>
      </c>
      <c r="F150" s="103" t="s">
        <v>624</v>
      </c>
      <c r="G150" s="103" t="s">
        <v>499</v>
      </c>
      <c r="H150" s="103" t="s">
        <v>570</v>
      </c>
      <c r="I150" s="103" t="s">
        <v>207</v>
      </c>
      <c r="J150" s="103" t="s">
        <v>388</v>
      </c>
      <c r="K150" s="104">
        <v>1.31</v>
      </c>
      <c r="L150" s="103" t="s">
        <v>102</v>
      </c>
      <c r="M150" s="105">
        <v>2.7E-2</v>
      </c>
      <c r="N150" s="105">
        <v>4.6100000000000002E-2</v>
      </c>
      <c r="O150" s="104">
        <v>358062.71</v>
      </c>
      <c r="P150" s="104">
        <v>97.71</v>
      </c>
      <c r="Q150" s="104">
        <v>0</v>
      </c>
      <c r="R150" s="104">
        <v>349.86307394099998</v>
      </c>
      <c r="S150" s="105">
        <v>2.3E-3</v>
      </c>
      <c r="T150" s="105">
        <f t="shared" si="4"/>
        <v>5.5260340811109714E-4</v>
      </c>
      <c r="U150" s="105">
        <f>R150/'סכום נכסי הקרן'!$C$42</f>
        <v>1.2780745485709987E-4</v>
      </c>
    </row>
    <row r="151" spans="2:21" s="100" customFormat="1">
      <c r="B151" s="103" t="s">
        <v>860</v>
      </c>
      <c r="C151" s="103" t="s">
        <v>861</v>
      </c>
      <c r="D151" s="103" t="s">
        <v>100</v>
      </c>
      <c r="E151" s="103" t="s">
        <v>123</v>
      </c>
      <c r="F151" s="103" t="s">
        <v>862</v>
      </c>
      <c r="G151" s="103" t="s">
        <v>863</v>
      </c>
      <c r="H151" s="103" t="s">
        <v>633</v>
      </c>
      <c r="I151" s="103" t="s">
        <v>207</v>
      </c>
      <c r="J151" s="103" t="s">
        <v>864</v>
      </c>
      <c r="K151" s="104">
        <v>3.53</v>
      </c>
      <c r="L151" s="103" t="s">
        <v>102</v>
      </c>
      <c r="M151" s="105">
        <v>2.1000000000000001E-2</v>
      </c>
      <c r="N151" s="105">
        <v>4.9500000000000002E-2</v>
      </c>
      <c r="O151" s="104">
        <v>1414696.5</v>
      </c>
      <c r="P151" s="104">
        <v>90.66</v>
      </c>
      <c r="Q151" s="104">
        <v>0</v>
      </c>
      <c r="R151" s="104">
        <v>1282.5638469</v>
      </c>
      <c r="S151" s="105">
        <v>3.8E-3</v>
      </c>
      <c r="T151" s="105">
        <f t="shared" si="4"/>
        <v>2.0257901039208875E-3</v>
      </c>
      <c r="U151" s="105">
        <f>R151/'סכום נכסי הקרן'!$C$42</f>
        <v>4.6852964251855678E-4</v>
      </c>
    </row>
    <row r="152" spans="2:21" s="100" customFormat="1">
      <c r="B152" s="103" t="s">
        <v>865</v>
      </c>
      <c r="C152" s="103" t="s">
        <v>866</v>
      </c>
      <c r="D152" s="103" t="s">
        <v>100</v>
      </c>
      <c r="E152" s="103" t="s">
        <v>123</v>
      </c>
      <c r="F152" s="103" t="s">
        <v>631</v>
      </c>
      <c r="G152" s="103" t="s">
        <v>632</v>
      </c>
      <c r="H152" s="103" t="s">
        <v>633</v>
      </c>
      <c r="I152" s="103" t="s">
        <v>207</v>
      </c>
      <c r="J152" s="103" t="s">
        <v>867</v>
      </c>
      <c r="K152" s="104">
        <v>2.46</v>
      </c>
      <c r="L152" s="103" t="s">
        <v>102</v>
      </c>
      <c r="M152" s="105">
        <v>2.18E-2</v>
      </c>
      <c r="N152" s="105">
        <v>4.8300000000000003E-2</v>
      </c>
      <c r="O152" s="104">
        <v>2013092.05</v>
      </c>
      <c r="P152" s="104">
        <v>94.16</v>
      </c>
      <c r="Q152" s="104">
        <v>0</v>
      </c>
      <c r="R152" s="104">
        <v>1895.52747428</v>
      </c>
      <c r="S152" s="105">
        <v>5.0000000000000001E-3</v>
      </c>
      <c r="T152" s="105">
        <f t="shared" si="4"/>
        <v>2.9939568376169691E-3</v>
      </c>
      <c r="U152" s="105">
        <f>R152/'סכום נכסי הקרן'!$C$42</f>
        <v>6.9244958997955917E-4</v>
      </c>
    </row>
    <row r="153" spans="2:21" s="100" customFormat="1">
      <c r="B153" s="103" t="s">
        <v>868</v>
      </c>
      <c r="C153" s="103" t="s">
        <v>869</v>
      </c>
      <c r="D153" s="103" t="s">
        <v>100</v>
      </c>
      <c r="E153" s="103" t="s">
        <v>123</v>
      </c>
      <c r="F153" s="103" t="s">
        <v>870</v>
      </c>
      <c r="G153" s="103" t="s">
        <v>871</v>
      </c>
      <c r="H153" s="103" t="s">
        <v>633</v>
      </c>
      <c r="I153" s="103" t="s">
        <v>207</v>
      </c>
      <c r="J153" s="103" t="s">
        <v>872</v>
      </c>
      <c r="K153" s="104">
        <v>3.89</v>
      </c>
      <c r="L153" s="103" t="s">
        <v>102</v>
      </c>
      <c r="M153" s="105">
        <v>2.8000000000000001E-2</v>
      </c>
      <c r="N153" s="105">
        <v>4.0899999999999999E-2</v>
      </c>
      <c r="O153" s="104">
        <v>378000</v>
      </c>
      <c r="P153" s="104">
        <v>97.6</v>
      </c>
      <c r="Q153" s="104">
        <v>0</v>
      </c>
      <c r="R153" s="104">
        <v>368.928</v>
      </c>
      <c r="S153" s="105">
        <v>2.5000000000000001E-3</v>
      </c>
      <c r="T153" s="105">
        <f t="shared" si="4"/>
        <v>5.8271616907473668E-4</v>
      </c>
      <c r="U153" s="105">
        <f>R153/'סכום נכסי הקרן'!$C$42</f>
        <v>1.3477200715806805E-4</v>
      </c>
    </row>
    <row r="154" spans="2:21" s="100" customFormat="1">
      <c r="B154" s="103" t="s">
        <v>873</v>
      </c>
      <c r="C154" s="103" t="s">
        <v>874</v>
      </c>
      <c r="D154" s="103" t="s">
        <v>100</v>
      </c>
      <c r="E154" s="103" t="s">
        <v>123</v>
      </c>
      <c r="F154" s="103" t="s">
        <v>875</v>
      </c>
      <c r="G154" s="103" t="s">
        <v>876</v>
      </c>
      <c r="H154" s="103" t="s">
        <v>633</v>
      </c>
      <c r="I154" s="103" t="s">
        <v>207</v>
      </c>
      <c r="J154" s="103" t="s">
        <v>669</v>
      </c>
      <c r="K154" s="104">
        <v>0.5</v>
      </c>
      <c r="L154" s="103" t="s">
        <v>102</v>
      </c>
      <c r="M154" s="105">
        <v>2.8000000000000001E-2</v>
      </c>
      <c r="N154" s="105">
        <v>4.87E-2</v>
      </c>
      <c r="O154" s="104">
        <v>771474.95</v>
      </c>
      <c r="P154" s="104">
        <v>99</v>
      </c>
      <c r="Q154" s="104">
        <v>10.800649999999999</v>
      </c>
      <c r="R154" s="104">
        <v>774.56085050000002</v>
      </c>
      <c r="S154" s="105">
        <v>2.2599999999999999E-2</v>
      </c>
      <c r="T154" s="105">
        <f t="shared" si="4"/>
        <v>1.223407091678132E-3</v>
      </c>
      <c r="U154" s="105">
        <f>R154/'סכום נכסי הקרן'!$C$42</f>
        <v>2.8295255575056725E-4</v>
      </c>
    </row>
    <row r="155" spans="2:21" s="100" customFormat="1">
      <c r="B155" s="103" t="s">
        <v>877</v>
      </c>
      <c r="C155" s="103" t="s">
        <v>878</v>
      </c>
      <c r="D155" s="103" t="s">
        <v>100</v>
      </c>
      <c r="E155" s="103" t="s">
        <v>123</v>
      </c>
      <c r="F155" s="103" t="s">
        <v>875</v>
      </c>
      <c r="G155" s="103" t="s">
        <v>876</v>
      </c>
      <c r="H155" s="103" t="s">
        <v>633</v>
      </c>
      <c r="I155" s="103" t="s">
        <v>207</v>
      </c>
      <c r="J155" s="103" t="s">
        <v>879</v>
      </c>
      <c r="K155" s="104">
        <v>2.0699999999999998</v>
      </c>
      <c r="L155" s="103" t="s">
        <v>102</v>
      </c>
      <c r="M155" s="105">
        <v>2.29E-2</v>
      </c>
      <c r="N155" s="105">
        <v>4.2599999999999999E-2</v>
      </c>
      <c r="O155" s="104">
        <v>2010546.82</v>
      </c>
      <c r="P155" s="104">
        <v>96.33</v>
      </c>
      <c r="Q155" s="104">
        <v>0</v>
      </c>
      <c r="R155" s="104">
        <v>1936.7597517060001</v>
      </c>
      <c r="S155" s="105">
        <v>4.8999999999999998E-3</v>
      </c>
      <c r="T155" s="105">
        <f t="shared" si="4"/>
        <v>3.0590825931679317E-3</v>
      </c>
      <c r="U155" s="105">
        <f>R155/'סכום נכסי הקרן'!$C$42</f>
        <v>7.0751203248433075E-4</v>
      </c>
    </row>
    <row r="156" spans="2:21" s="100" customFormat="1">
      <c r="B156" s="103" t="s">
        <v>880</v>
      </c>
      <c r="C156" s="103" t="s">
        <v>881</v>
      </c>
      <c r="D156" s="103" t="s">
        <v>100</v>
      </c>
      <c r="E156" s="103" t="s">
        <v>123</v>
      </c>
      <c r="F156" s="103" t="s">
        <v>882</v>
      </c>
      <c r="G156" s="103" t="s">
        <v>632</v>
      </c>
      <c r="H156" s="103" t="s">
        <v>633</v>
      </c>
      <c r="I156" s="103" t="s">
        <v>207</v>
      </c>
      <c r="J156" s="103" t="s">
        <v>763</v>
      </c>
      <c r="K156" s="104">
        <v>2.37</v>
      </c>
      <c r="L156" s="103" t="s">
        <v>102</v>
      </c>
      <c r="M156" s="105">
        <v>2.1499999999999998E-2</v>
      </c>
      <c r="N156" s="105">
        <v>5.1700000000000003E-2</v>
      </c>
      <c r="O156" s="104">
        <v>3572428.7999999998</v>
      </c>
      <c r="P156" s="104">
        <v>93.26</v>
      </c>
      <c r="Q156" s="104">
        <v>207.93669</v>
      </c>
      <c r="R156" s="104">
        <v>3539.5837888800002</v>
      </c>
      <c r="S156" s="105">
        <v>3.5000000000000001E-3</v>
      </c>
      <c r="T156" s="105">
        <f t="shared" si="4"/>
        <v>5.590718800349107E-3</v>
      </c>
      <c r="U156" s="105">
        <f>R156/'סכום נכסי הקרן'!$C$42</f>
        <v>1.293034987128971E-3</v>
      </c>
    </row>
    <row r="157" spans="2:21" s="100" customFormat="1">
      <c r="B157" s="103" t="s">
        <v>883</v>
      </c>
      <c r="C157" s="103" t="s">
        <v>884</v>
      </c>
      <c r="D157" s="103" t="s">
        <v>100</v>
      </c>
      <c r="E157" s="103" t="s">
        <v>123</v>
      </c>
      <c r="F157" s="103" t="s">
        <v>882</v>
      </c>
      <c r="G157" s="103" t="s">
        <v>632</v>
      </c>
      <c r="H157" s="103" t="s">
        <v>633</v>
      </c>
      <c r="I157" s="103" t="s">
        <v>207</v>
      </c>
      <c r="J157" s="103" t="s">
        <v>885</v>
      </c>
      <c r="K157" s="104">
        <v>1.37</v>
      </c>
      <c r="L157" s="103" t="s">
        <v>102</v>
      </c>
      <c r="M157" s="105">
        <v>2.75E-2</v>
      </c>
      <c r="N157" s="105">
        <v>4.9299999999999997E-2</v>
      </c>
      <c r="O157" s="104">
        <v>1096644.3400000001</v>
      </c>
      <c r="P157" s="104">
        <v>98.05</v>
      </c>
      <c r="Q157" s="104">
        <v>0</v>
      </c>
      <c r="R157" s="104">
        <v>1075.2597753699999</v>
      </c>
      <c r="S157" s="105">
        <v>4.1000000000000003E-3</v>
      </c>
      <c r="T157" s="105">
        <f t="shared" si="4"/>
        <v>1.6983564735226612E-3</v>
      </c>
      <c r="U157" s="105">
        <f>R157/'סכום נכסי הקרן'!$C$42</f>
        <v>3.9279999930324691E-4</v>
      </c>
    </row>
    <row r="158" spans="2:21" s="100" customFormat="1">
      <c r="B158" s="103" t="s">
        <v>886</v>
      </c>
      <c r="C158" s="103" t="s">
        <v>887</v>
      </c>
      <c r="D158" s="103" t="s">
        <v>100</v>
      </c>
      <c r="E158" s="103" t="s">
        <v>123</v>
      </c>
      <c r="F158" s="103" t="s">
        <v>882</v>
      </c>
      <c r="G158" s="103" t="s">
        <v>632</v>
      </c>
      <c r="H158" s="103" t="s">
        <v>633</v>
      </c>
      <c r="I158" s="103" t="s">
        <v>207</v>
      </c>
      <c r="J158" s="103" t="s">
        <v>285</v>
      </c>
      <c r="K158" s="104">
        <v>0.3</v>
      </c>
      <c r="L158" s="103" t="s">
        <v>102</v>
      </c>
      <c r="M158" s="105">
        <v>2.4E-2</v>
      </c>
      <c r="N158" s="105">
        <v>5.62E-2</v>
      </c>
      <c r="O158" s="104">
        <v>2532041.2400000002</v>
      </c>
      <c r="P158" s="104">
        <v>99.29</v>
      </c>
      <c r="Q158" s="104">
        <v>0</v>
      </c>
      <c r="R158" s="104">
        <v>2514.0637471959999</v>
      </c>
      <c r="S158" s="105">
        <v>5.3900000000000003E-2</v>
      </c>
      <c r="T158" s="105">
        <f t="shared" si="4"/>
        <v>3.9709254802447374E-3</v>
      </c>
      <c r="U158" s="105">
        <f>R158/'סכום נכסי הקרן'!$C$42</f>
        <v>9.1840526426006886E-4</v>
      </c>
    </row>
    <row r="159" spans="2:21" s="100" customFormat="1">
      <c r="B159" s="103" t="s">
        <v>888</v>
      </c>
      <c r="C159" s="103" t="s">
        <v>889</v>
      </c>
      <c r="D159" s="103" t="s">
        <v>100</v>
      </c>
      <c r="E159" s="103" t="s">
        <v>123</v>
      </c>
      <c r="F159" s="103" t="s">
        <v>890</v>
      </c>
      <c r="G159" s="103" t="s">
        <v>891</v>
      </c>
      <c r="H159" s="103" t="s">
        <v>660</v>
      </c>
      <c r="I159" s="103" t="s">
        <v>207</v>
      </c>
      <c r="J159" s="103" t="s">
        <v>892</v>
      </c>
      <c r="K159" s="104">
        <v>0.99</v>
      </c>
      <c r="L159" s="103" t="s">
        <v>102</v>
      </c>
      <c r="M159" s="105">
        <v>4.7500000000000001E-2</v>
      </c>
      <c r="N159" s="105">
        <v>5.2200000000000003E-2</v>
      </c>
      <c r="O159" s="104">
        <v>32204.07</v>
      </c>
      <c r="P159" s="104">
        <v>99.6</v>
      </c>
      <c r="Q159" s="104">
        <v>0</v>
      </c>
      <c r="R159" s="104">
        <v>32.075253719999999</v>
      </c>
      <c r="S159" s="105">
        <v>4.0000000000000002E-4</v>
      </c>
      <c r="T159" s="105">
        <f t="shared" si="4"/>
        <v>5.0662375774727311E-5</v>
      </c>
      <c r="U159" s="105">
        <f>R159/'סכום נכסי הקרן'!$C$42</f>
        <v>1.1717316993962749E-5</v>
      </c>
    </row>
    <row r="160" spans="2:21" s="100" customFormat="1">
      <c r="B160" s="103" t="s">
        <v>893</v>
      </c>
      <c r="C160" s="103" t="s">
        <v>894</v>
      </c>
      <c r="D160" s="103" t="s">
        <v>100</v>
      </c>
      <c r="E160" s="103" t="s">
        <v>123</v>
      </c>
      <c r="F160" s="103" t="s">
        <v>658</v>
      </c>
      <c r="G160" s="103" t="s">
        <v>659</v>
      </c>
      <c r="H160" s="103" t="s">
        <v>660</v>
      </c>
      <c r="I160" s="103" t="s">
        <v>207</v>
      </c>
      <c r="J160" s="103" t="s">
        <v>664</v>
      </c>
      <c r="K160" s="104">
        <v>4.4400000000000004</v>
      </c>
      <c r="L160" s="103" t="s">
        <v>102</v>
      </c>
      <c r="M160" s="105">
        <v>5.5E-2</v>
      </c>
      <c r="N160" s="105">
        <v>5.7500000000000002E-2</v>
      </c>
      <c r="O160" s="104">
        <v>850620</v>
      </c>
      <c r="P160" s="104">
        <v>99.23</v>
      </c>
      <c r="Q160" s="104">
        <v>0</v>
      </c>
      <c r="R160" s="104">
        <v>844.07022600000005</v>
      </c>
      <c r="S160" s="105">
        <v>3.5000000000000001E-3</v>
      </c>
      <c r="T160" s="105">
        <f t="shared" si="4"/>
        <v>1.3331960938848971E-3</v>
      </c>
      <c r="U160" s="105">
        <f>R160/'סכום נכסי הקרן'!$C$42</f>
        <v>3.0834482213435718E-4</v>
      </c>
    </row>
    <row r="161" spans="2:21" s="100" customFormat="1">
      <c r="B161" s="103" t="s">
        <v>895</v>
      </c>
      <c r="C161" s="103" t="s">
        <v>896</v>
      </c>
      <c r="D161" s="103" t="s">
        <v>100</v>
      </c>
      <c r="E161" s="103" t="s">
        <v>123</v>
      </c>
      <c r="F161" s="103" t="s">
        <v>897</v>
      </c>
      <c r="G161" s="103" t="s">
        <v>680</v>
      </c>
      <c r="H161" s="103" t="s">
        <v>660</v>
      </c>
      <c r="I161" s="103" t="s">
        <v>207</v>
      </c>
      <c r="J161" s="103" t="s">
        <v>276</v>
      </c>
      <c r="K161" s="104">
        <v>1.43</v>
      </c>
      <c r="L161" s="103" t="s">
        <v>102</v>
      </c>
      <c r="M161" s="105">
        <v>4.7500000000000001E-2</v>
      </c>
      <c r="N161" s="105">
        <v>6.9099999999999995E-2</v>
      </c>
      <c r="O161" s="104">
        <v>4616980.55</v>
      </c>
      <c r="P161" s="104">
        <v>98.47</v>
      </c>
      <c r="Q161" s="104">
        <v>0</v>
      </c>
      <c r="R161" s="104">
        <v>4546.3407475849999</v>
      </c>
      <c r="S161" s="105">
        <v>5.5999999999999999E-3</v>
      </c>
      <c r="T161" s="105">
        <f t="shared" si="4"/>
        <v>7.1808761160473203E-3</v>
      </c>
      <c r="U161" s="105">
        <f>R161/'סכום נכסי הקרן'!$C$42</f>
        <v>1.660810423108417E-3</v>
      </c>
    </row>
    <row r="162" spans="2:21" s="100" customFormat="1">
      <c r="B162" s="103" t="s">
        <v>898</v>
      </c>
      <c r="C162" s="103" t="s">
        <v>899</v>
      </c>
      <c r="D162" s="103" t="s">
        <v>100</v>
      </c>
      <c r="E162" s="103" t="s">
        <v>123</v>
      </c>
      <c r="F162" s="103" t="s">
        <v>900</v>
      </c>
      <c r="G162" s="103" t="s">
        <v>531</v>
      </c>
      <c r="H162" s="103" t="s">
        <v>660</v>
      </c>
      <c r="I162" s="103" t="s">
        <v>207</v>
      </c>
      <c r="J162" s="103" t="s">
        <v>892</v>
      </c>
      <c r="K162" s="104">
        <v>0.5</v>
      </c>
      <c r="L162" s="103" t="s">
        <v>102</v>
      </c>
      <c r="M162" s="105">
        <v>5.8999999999999997E-2</v>
      </c>
      <c r="N162" s="105">
        <v>5.0500000000000003E-2</v>
      </c>
      <c r="O162" s="104">
        <v>236652</v>
      </c>
      <c r="P162" s="104">
        <v>100.45</v>
      </c>
      <c r="Q162" s="104">
        <v>0</v>
      </c>
      <c r="R162" s="104">
        <v>237.71693400000001</v>
      </c>
      <c r="S162" s="105">
        <v>8.9999999999999998E-4</v>
      </c>
      <c r="T162" s="105">
        <f t="shared" si="4"/>
        <v>3.7547028445840934E-4</v>
      </c>
      <c r="U162" s="105">
        <f>R162/'סכום נכסי הקרן'!$C$42</f>
        <v>8.6839676930571804E-5</v>
      </c>
    </row>
    <row r="163" spans="2:21" s="100" customFormat="1">
      <c r="B163" s="103" t="s">
        <v>901</v>
      </c>
      <c r="C163" s="103" t="s">
        <v>902</v>
      </c>
      <c r="D163" s="103" t="s">
        <v>100</v>
      </c>
      <c r="E163" s="103" t="s">
        <v>123</v>
      </c>
      <c r="F163" s="103" t="s">
        <v>903</v>
      </c>
      <c r="G163" s="103" t="s">
        <v>693</v>
      </c>
      <c r="H163" s="103" t="s">
        <v>660</v>
      </c>
      <c r="I163" s="103" t="s">
        <v>207</v>
      </c>
      <c r="J163" s="103" t="s">
        <v>788</v>
      </c>
      <c r="K163" s="104">
        <v>1.56</v>
      </c>
      <c r="L163" s="103" t="s">
        <v>102</v>
      </c>
      <c r="M163" s="105">
        <v>5.45E-2</v>
      </c>
      <c r="N163" s="105">
        <v>8.6900000000000005E-2</v>
      </c>
      <c r="O163" s="104">
        <v>2936794.36</v>
      </c>
      <c r="P163" s="104">
        <v>95.98</v>
      </c>
      <c r="Q163" s="104">
        <v>0</v>
      </c>
      <c r="R163" s="104">
        <v>2818.7352267279998</v>
      </c>
      <c r="S163" s="105">
        <v>1.01E-2</v>
      </c>
      <c r="T163" s="105">
        <f t="shared" si="4"/>
        <v>4.4521494518034669E-3</v>
      </c>
      <c r="U163" s="105">
        <f>R163/'סכום נכסי הקרן'!$C$42</f>
        <v>1.0297039101214453E-3</v>
      </c>
    </row>
    <row r="164" spans="2:21" s="100" customFormat="1">
      <c r="B164" s="103" t="s">
        <v>904</v>
      </c>
      <c r="C164" s="103" t="s">
        <v>905</v>
      </c>
      <c r="D164" s="103" t="s">
        <v>100</v>
      </c>
      <c r="E164" s="103" t="s">
        <v>123</v>
      </c>
      <c r="F164" s="103" t="s">
        <v>906</v>
      </c>
      <c r="G164" s="103" t="s">
        <v>740</v>
      </c>
      <c r="H164" s="103" t="s">
        <v>668</v>
      </c>
      <c r="I164" s="103" t="s">
        <v>150</v>
      </c>
      <c r="J164" s="103" t="s">
        <v>553</v>
      </c>
      <c r="K164" s="104">
        <v>0.82</v>
      </c>
      <c r="L164" s="103" t="s">
        <v>102</v>
      </c>
      <c r="M164" s="105">
        <v>3.0499999999999999E-2</v>
      </c>
      <c r="N164" s="105">
        <v>4.82E-2</v>
      </c>
      <c r="O164" s="104">
        <v>327022.2</v>
      </c>
      <c r="P164" s="104">
        <v>98.63</v>
      </c>
      <c r="Q164" s="104">
        <v>0</v>
      </c>
      <c r="R164" s="104">
        <v>322.54199585999999</v>
      </c>
      <c r="S164" s="105">
        <v>4.8999999999999998E-3</v>
      </c>
      <c r="T164" s="105">
        <f t="shared" si="4"/>
        <v>5.0945018050475648E-4</v>
      </c>
      <c r="U164" s="105">
        <f>R164/'סכום נכסי הקרן'!$C$42</f>
        <v>1.1782687184171837E-4</v>
      </c>
    </row>
    <row r="165" spans="2:21" s="100" customFormat="1">
      <c r="B165" s="103" t="s">
        <v>907</v>
      </c>
      <c r="C165" s="103" t="s">
        <v>908</v>
      </c>
      <c r="D165" s="103" t="s">
        <v>100</v>
      </c>
      <c r="E165" s="103" t="s">
        <v>123</v>
      </c>
      <c r="F165" s="103" t="s">
        <v>909</v>
      </c>
      <c r="G165" s="103" t="s">
        <v>840</v>
      </c>
      <c r="H165" s="103" t="s">
        <v>668</v>
      </c>
      <c r="I165" s="103" t="s">
        <v>150</v>
      </c>
      <c r="J165" s="103" t="s">
        <v>291</v>
      </c>
      <c r="K165" s="104">
        <v>0.99</v>
      </c>
      <c r="L165" s="103" t="s">
        <v>102</v>
      </c>
      <c r="M165" s="105">
        <v>3.2000000000000001E-2</v>
      </c>
      <c r="N165" s="105">
        <v>4.8000000000000001E-2</v>
      </c>
      <c r="O165" s="104">
        <v>218066.83</v>
      </c>
      <c r="P165" s="104">
        <v>98.5</v>
      </c>
      <c r="Q165" s="104">
        <v>0</v>
      </c>
      <c r="R165" s="104">
        <v>214.79582755000001</v>
      </c>
      <c r="S165" s="105">
        <v>1.12E-2</v>
      </c>
      <c r="T165" s="105">
        <f t="shared" si="4"/>
        <v>3.3926674517297087E-4</v>
      </c>
      <c r="U165" s="105">
        <f>R165/'סכום נכסי הקרן'!$C$42</f>
        <v>7.8466434665007143E-5</v>
      </c>
    </row>
    <row r="166" spans="2:21" s="100" customFormat="1">
      <c r="B166" s="103" t="s">
        <v>910</v>
      </c>
      <c r="C166" s="103" t="s">
        <v>911</v>
      </c>
      <c r="D166" s="103" t="s">
        <v>100</v>
      </c>
      <c r="E166" s="103" t="s">
        <v>123</v>
      </c>
      <c r="F166" s="103" t="s">
        <v>912</v>
      </c>
      <c r="G166" s="103" t="s">
        <v>499</v>
      </c>
      <c r="H166" s="103" t="s">
        <v>660</v>
      </c>
      <c r="I166" s="103" t="s">
        <v>207</v>
      </c>
      <c r="J166" s="103" t="s">
        <v>276</v>
      </c>
      <c r="K166" s="104">
        <v>0.75</v>
      </c>
      <c r="L166" s="103" t="s">
        <v>102</v>
      </c>
      <c r="M166" s="105">
        <v>2.9499999999999998E-2</v>
      </c>
      <c r="N166" s="105">
        <v>5.4300000000000001E-2</v>
      </c>
      <c r="O166" s="104">
        <v>491276.05</v>
      </c>
      <c r="P166" s="104">
        <v>98.25</v>
      </c>
      <c r="Q166" s="104">
        <v>0</v>
      </c>
      <c r="R166" s="104">
        <v>482.67871912499999</v>
      </c>
      <c r="S166" s="105">
        <v>1.37E-2</v>
      </c>
      <c r="T166" s="105">
        <f t="shared" si="4"/>
        <v>7.6238370116234297E-4</v>
      </c>
      <c r="U166" s="105">
        <f>R166/'סכום נכסי הקרן'!$C$42</f>
        <v>1.763259492067873E-4</v>
      </c>
    </row>
    <row r="167" spans="2:21" s="100" customFormat="1">
      <c r="B167" s="103" t="s">
        <v>913</v>
      </c>
      <c r="C167" s="103" t="s">
        <v>914</v>
      </c>
      <c r="D167" s="103" t="s">
        <v>100</v>
      </c>
      <c r="E167" s="103" t="s">
        <v>123</v>
      </c>
      <c r="F167" s="103" t="s">
        <v>689</v>
      </c>
      <c r="G167" s="103" t="s">
        <v>132</v>
      </c>
      <c r="H167" s="103" t="s">
        <v>660</v>
      </c>
      <c r="I167" s="103" t="s">
        <v>207</v>
      </c>
      <c r="J167" s="103" t="s">
        <v>915</v>
      </c>
      <c r="K167" s="104">
        <v>2.56</v>
      </c>
      <c r="L167" s="103" t="s">
        <v>102</v>
      </c>
      <c r="M167" s="105">
        <v>2.5000000000000001E-2</v>
      </c>
      <c r="N167" s="105">
        <v>4.9000000000000002E-2</v>
      </c>
      <c r="O167" s="104">
        <v>737580.12</v>
      </c>
      <c r="P167" s="104">
        <v>94.18</v>
      </c>
      <c r="Q167" s="104">
        <v>180.44371000000001</v>
      </c>
      <c r="R167" s="104">
        <v>875.09666701599997</v>
      </c>
      <c r="S167" s="105">
        <v>8.0000000000000004E-4</v>
      </c>
      <c r="T167" s="105">
        <f t="shared" si="4"/>
        <v>1.3822018859333909E-3</v>
      </c>
      <c r="U167" s="105">
        <f>R167/'סכום נכסי הקרן'!$C$42</f>
        <v>3.1967900043120023E-4</v>
      </c>
    </row>
    <row r="168" spans="2:21" s="100" customFormat="1">
      <c r="B168" s="103" t="s">
        <v>916</v>
      </c>
      <c r="C168" s="103" t="s">
        <v>917</v>
      </c>
      <c r="D168" s="103" t="s">
        <v>100</v>
      </c>
      <c r="E168" s="103" t="s">
        <v>123</v>
      </c>
      <c r="F168" s="103" t="s">
        <v>918</v>
      </c>
      <c r="G168" s="103" t="s">
        <v>693</v>
      </c>
      <c r="H168" s="103" t="s">
        <v>660</v>
      </c>
      <c r="I168" s="103" t="s">
        <v>207</v>
      </c>
      <c r="J168" s="103" t="s">
        <v>919</v>
      </c>
      <c r="K168" s="104">
        <v>0.9</v>
      </c>
      <c r="L168" s="103" t="s">
        <v>102</v>
      </c>
      <c r="M168" s="105">
        <v>3.9E-2</v>
      </c>
      <c r="N168" s="105">
        <v>6.1100000000000002E-2</v>
      </c>
      <c r="O168" s="104">
        <v>5571363.0700000003</v>
      </c>
      <c r="P168" s="104">
        <v>98.47</v>
      </c>
      <c r="Q168" s="104">
        <v>0</v>
      </c>
      <c r="R168" s="104">
        <v>5486.1212150290003</v>
      </c>
      <c r="S168" s="105">
        <v>1.41E-2</v>
      </c>
      <c r="T168" s="105">
        <f t="shared" si="4"/>
        <v>8.6652450816997878E-3</v>
      </c>
      <c r="U168" s="105">
        <f>R168/'סכום נכסי הקרן'!$C$42</f>
        <v>2.0041188732270727E-3</v>
      </c>
    </row>
    <row r="169" spans="2:21" s="100" customFormat="1">
      <c r="B169" s="103" t="s">
        <v>920</v>
      </c>
      <c r="C169" s="103" t="s">
        <v>921</v>
      </c>
      <c r="D169" s="103" t="s">
        <v>100</v>
      </c>
      <c r="E169" s="103" t="s">
        <v>123</v>
      </c>
      <c r="F169" s="103" t="s">
        <v>922</v>
      </c>
      <c r="G169" s="103" t="s">
        <v>531</v>
      </c>
      <c r="H169" s="103" t="s">
        <v>660</v>
      </c>
      <c r="I169" s="103" t="s">
        <v>207</v>
      </c>
      <c r="J169" s="103" t="s">
        <v>298</v>
      </c>
      <c r="K169" s="104">
        <v>0.41</v>
      </c>
      <c r="L169" s="103" t="s">
        <v>102</v>
      </c>
      <c r="M169" s="105">
        <v>6.4000000000000001E-2</v>
      </c>
      <c r="N169" s="105">
        <v>5.9299999999999999E-2</v>
      </c>
      <c r="O169" s="104">
        <v>59685</v>
      </c>
      <c r="P169" s="104">
        <v>100.78</v>
      </c>
      <c r="Q169" s="104">
        <v>0</v>
      </c>
      <c r="R169" s="104">
        <v>60.150542999999999</v>
      </c>
      <c r="S169" s="105">
        <v>1E-4</v>
      </c>
      <c r="T169" s="105">
        <f t="shared" si="4"/>
        <v>9.5006868507473599E-5</v>
      </c>
      <c r="U169" s="105">
        <f>R169/'סכום נכסי הקרן'!$C$42</f>
        <v>2.1973418693505726E-5</v>
      </c>
    </row>
    <row r="170" spans="2:21" s="100" customFormat="1">
      <c r="B170" s="103" t="s">
        <v>923</v>
      </c>
      <c r="C170" s="103" t="s">
        <v>924</v>
      </c>
      <c r="D170" s="103" t="s">
        <v>100</v>
      </c>
      <c r="E170" s="103" t="s">
        <v>123</v>
      </c>
      <c r="F170" s="103" t="s">
        <v>925</v>
      </c>
      <c r="G170" s="103" t="s">
        <v>132</v>
      </c>
      <c r="H170" s="103" t="s">
        <v>660</v>
      </c>
      <c r="I170" s="103" t="s">
        <v>207</v>
      </c>
      <c r="J170" s="103" t="s">
        <v>512</v>
      </c>
      <c r="K170" s="104">
        <v>0.48</v>
      </c>
      <c r="L170" s="103" t="s">
        <v>102</v>
      </c>
      <c r="M170" s="105">
        <v>2.1600000000000001E-2</v>
      </c>
      <c r="N170" s="105">
        <v>5.04E-2</v>
      </c>
      <c r="O170" s="104">
        <v>768380.65</v>
      </c>
      <c r="P170" s="104">
        <v>98.7</v>
      </c>
      <c r="Q170" s="104">
        <v>0</v>
      </c>
      <c r="R170" s="104">
        <v>758.39170154999999</v>
      </c>
      <c r="S170" s="105">
        <v>6.0000000000000001E-3</v>
      </c>
      <c r="T170" s="105">
        <f t="shared" si="4"/>
        <v>1.197868166648471E-3</v>
      </c>
      <c r="U170" s="105">
        <f>R170/'סכום נכסי הקרן'!$C$42</f>
        <v>2.770458513040919E-4</v>
      </c>
    </row>
    <row r="171" spans="2:21" s="100" customFormat="1">
      <c r="B171" s="103" t="s">
        <v>926</v>
      </c>
      <c r="C171" s="103" t="s">
        <v>927</v>
      </c>
      <c r="D171" s="103" t="s">
        <v>100</v>
      </c>
      <c r="E171" s="103" t="s">
        <v>123</v>
      </c>
      <c r="F171" s="103" t="s">
        <v>928</v>
      </c>
      <c r="G171" s="103" t="s">
        <v>751</v>
      </c>
      <c r="H171" s="103" t="s">
        <v>694</v>
      </c>
      <c r="I171" s="103" t="s">
        <v>150</v>
      </c>
      <c r="J171" s="103" t="s">
        <v>327</v>
      </c>
      <c r="K171" s="104">
        <v>4.58</v>
      </c>
      <c r="L171" s="103" t="s">
        <v>102</v>
      </c>
      <c r="M171" s="105">
        <v>7.4999999999999997E-3</v>
      </c>
      <c r="N171" s="105">
        <v>5.4100000000000002E-2</v>
      </c>
      <c r="O171" s="104">
        <v>4185000</v>
      </c>
      <c r="P171" s="104">
        <v>81.5</v>
      </c>
      <c r="Q171" s="104">
        <v>0</v>
      </c>
      <c r="R171" s="104">
        <v>3410.7750000000001</v>
      </c>
      <c r="S171" s="105">
        <v>7.9000000000000008E-3</v>
      </c>
      <c r="T171" s="105">
        <f t="shared" si="4"/>
        <v>5.3872672759342887E-3</v>
      </c>
      <c r="U171" s="105">
        <f>R171/'סכום נכסי הקרן'!$C$42</f>
        <v>1.2459802257203563E-3</v>
      </c>
    </row>
    <row r="172" spans="2:21" s="100" customFormat="1">
      <c r="B172" s="103" t="s">
        <v>929</v>
      </c>
      <c r="C172" s="103" t="s">
        <v>930</v>
      </c>
      <c r="D172" s="103" t="s">
        <v>100</v>
      </c>
      <c r="E172" s="103" t="s">
        <v>123</v>
      </c>
      <c r="F172" s="103" t="s">
        <v>698</v>
      </c>
      <c r="G172" s="103" t="s">
        <v>693</v>
      </c>
      <c r="H172" s="103" t="s">
        <v>694</v>
      </c>
      <c r="I172" s="103" t="s">
        <v>150</v>
      </c>
      <c r="J172" s="103" t="s">
        <v>484</v>
      </c>
      <c r="K172" s="104">
        <v>3.17</v>
      </c>
      <c r="L172" s="103" t="s">
        <v>102</v>
      </c>
      <c r="M172" s="105">
        <v>2.3E-2</v>
      </c>
      <c r="N172" s="105">
        <v>5.0200000000000002E-2</v>
      </c>
      <c r="O172" s="104">
        <v>1030852.31</v>
      </c>
      <c r="P172" s="104">
        <v>92.64</v>
      </c>
      <c r="Q172" s="104">
        <v>0</v>
      </c>
      <c r="R172" s="104">
        <v>954.98157998399995</v>
      </c>
      <c r="S172" s="105">
        <v>1.8E-3</v>
      </c>
      <c r="T172" s="105">
        <f t="shared" si="4"/>
        <v>1.5083788918846381E-3</v>
      </c>
      <c r="U172" s="105">
        <f>R172/'סכום נכסי הקרן'!$C$42</f>
        <v>3.4886152401939342E-4</v>
      </c>
    </row>
    <row r="173" spans="2:21" s="100" customFormat="1">
      <c r="B173" s="103" t="s">
        <v>931</v>
      </c>
      <c r="C173" s="103" t="s">
        <v>932</v>
      </c>
      <c r="D173" s="103" t="s">
        <v>100</v>
      </c>
      <c r="E173" s="103" t="s">
        <v>123</v>
      </c>
      <c r="F173" s="103" t="s">
        <v>933</v>
      </c>
      <c r="G173" s="103" t="s">
        <v>693</v>
      </c>
      <c r="H173" s="103" t="s">
        <v>706</v>
      </c>
      <c r="I173" s="103" t="s">
        <v>207</v>
      </c>
      <c r="J173" s="103" t="s">
        <v>934</v>
      </c>
      <c r="K173" s="104">
        <v>2.67</v>
      </c>
      <c r="L173" s="103" t="s">
        <v>102</v>
      </c>
      <c r="M173" s="105">
        <v>6.8000000000000005E-2</v>
      </c>
      <c r="N173" s="105">
        <v>6.7799999999999999E-2</v>
      </c>
      <c r="O173" s="104">
        <v>910014.9</v>
      </c>
      <c r="P173" s="104">
        <v>100.32</v>
      </c>
      <c r="Q173" s="104">
        <v>0</v>
      </c>
      <c r="R173" s="104">
        <v>912.92694768000001</v>
      </c>
      <c r="S173" s="105">
        <v>2.7000000000000001E-3</v>
      </c>
      <c r="T173" s="105">
        <f t="shared" si="4"/>
        <v>1.4419542393019295E-3</v>
      </c>
      <c r="U173" s="105">
        <f>R173/'סכום נכסי הקרן'!$C$42</f>
        <v>3.3349866946266531E-4</v>
      </c>
    </row>
    <row r="174" spans="2:21" s="100" customFormat="1">
      <c r="B174" s="103" t="s">
        <v>935</v>
      </c>
      <c r="C174" s="103" t="s">
        <v>936</v>
      </c>
      <c r="D174" s="103" t="s">
        <v>100</v>
      </c>
      <c r="E174" s="103" t="s">
        <v>123</v>
      </c>
      <c r="F174" s="103" t="s">
        <v>937</v>
      </c>
      <c r="G174" s="103" t="s">
        <v>938</v>
      </c>
      <c r="H174" s="103" t="s">
        <v>694</v>
      </c>
      <c r="I174" s="103" t="s">
        <v>150</v>
      </c>
      <c r="J174" s="103" t="s">
        <v>512</v>
      </c>
      <c r="K174" s="104">
        <v>1.45</v>
      </c>
      <c r="L174" s="103" t="s">
        <v>102</v>
      </c>
      <c r="M174" s="105">
        <v>1.4999999999999999E-2</v>
      </c>
      <c r="N174" s="105">
        <v>5.3499999999999999E-2</v>
      </c>
      <c r="O174" s="104">
        <v>543581</v>
      </c>
      <c r="P174" s="104">
        <v>95.4</v>
      </c>
      <c r="Q174" s="104">
        <v>0</v>
      </c>
      <c r="R174" s="104">
        <v>518.57627400000001</v>
      </c>
      <c r="S174" s="105">
        <v>1.06E-2</v>
      </c>
      <c r="T174" s="105">
        <f t="shared" si="4"/>
        <v>8.1908334352049999E-4</v>
      </c>
      <c r="U174" s="105">
        <f>R174/'סכום נכסי הקרן'!$C$42</f>
        <v>1.894395798408694E-4</v>
      </c>
    </row>
    <row r="175" spans="2:21" s="100" customFormat="1">
      <c r="B175" s="103" t="s">
        <v>939</v>
      </c>
      <c r="C175" s="103" t="s">
        <v>940</v>
      </c>
      <c r="D175" s="103" t="s">
        <v>100</v>
      </c>
      <c r="E175" s="103" t="s">
        <v>123</v>
      </c>
      <c r="F175" s="103" t="s">
        <v>941</v>
      </c>
      <c r="G175" s="103" t="s">
        <v>680</v>
      </c>
      <c r="H175" s="103" t="s">
        <v>706</v>
      </c>
      <c r="I175" s="103" t="s">
        <v>207</v>
      </c>
      <c r="J175" s="103" t="s">
        <v>507</v>
      </c>
      <c r="K175" s="104">
        <v>0.26</v>
      </c>
      <c r="L175" s="103" t="s">
        <v>102</v>
      </c>
      <c r="M175" s="105">
        <v>0.02</v>
      </c>
      <c r="N175" s="105">
        <v>7.0499999999999993E-2</v>
      </c>
      <c r="O175" s="104">
        <v>175370.46</v>
      </c>
      <c r="P175" s="104">
        <v>98.75</v>
      </c>
      <c r="Q175" s="104">
        <v>177.12416999999999</v>
      </c>
      <c r="R175" s="104">
        <v>350.30249924999998</v>
      </c>
      <c r="S175" s="105">
        <v>2.3999999999999998E-3</v>
      </c>
      <c r="T175" s="105">
        <f t="shared" si="4"/>
        <v>5.5329747370832746E-4</v>
      </c>
      <c r="U175" s="105">
        <f>R175/'סכום נכסי הקרן'!$C$42</f>
        <v>1.2796798002973514E-4</v>
      </c>
    </row>
    <row r="176" spans="2:21" s="100" customFormat="1">
      <c r="B176" s="103" t="s">
        <v>942</v>
      </c>
      <c r="C176" s="103" t="s">
        <v>943</v>
      </c>
      <c r="D176" s="103" t="s">
        <v>100</v>
      </c>
      <c r="E176" s="103" t="s">
        <v>123</v>
      </c>
      <c r="F176" s="103" t="s">
        <v>944</v>
      </c>
      <c r="G176" s="103" t="s">
        <v>693</v>
      </c>
      <c r="H176" s="103" t="s">
        <v>694</v>
      </c>
      <c r="I176" s="103" t="s">
        <v>150</v>
      </c>
      <c r="J176" s="103" t="s">
        <v>383</v>
      </c>
      <c r="K176" s="104">
        <v>1.91</v>
      </c>
      <c r="L176" s="103" t="s">
        <v>102</v>
      </c>
      <c r="M176" s="105">
        <v>4.99E-2</v>
      </c>
      <c r="N176" s="105">
        <v>4.6699999999999998E-2</v>
      </c>
      <c r="O176" s="104">
        <v>826788.65</v>
      </c>
      <c r="P176" s="104">
        <v>101.94</v>
      </c>
      <c r="Q176" s="104">
        <v>0</v>
      </c>
      <c r="R176" s="104">
        <v>842.82834980999996</v>
      </c>
      <c r="S176" s="105">
        <v>2.3999999999999998E-3</v>
      </c>
      <c r="T176" s="105">
        <f t="shared" si="4"/>
        <v>1.3312345693166831E-3</v>
      </c>
      <c r="U176" s="105">
        <f>R176/'סכום נכסי הקרן'!$C$42</f>
        <v>3.0789115598061414E-4</v>
      </c>
    </row>
    <row r="177" spans="2:21" s="100" customFormat="1">
      <c r="B177" s="103" t="s">
        <v>945</v>
      </c>
      <c r="C177" s="103" t="s">
        <v>946</v>
      </c>
      <c r="D177" s="103" t="s">
        <v>100</v>
      </c>
      <c r="E177" s="103" t="s">
        <v>123</v>
      </c>
      <c r="F177" s="103" t="s">
        <v>947</v>
      </c>
      <c r="G177" s="103" t="s">
        <v>948</v>
      </c>
      <c r="H177" s="103" t="s">
        <v>694</v>
      </c>
      <c r="I177" s="103" t="s">
        <v>150</v>
      </c>
      <c r="J177" s="103" t="s">
        <v>949</v>
      </c>
      <c r="K177" s="104">
        <v>1.69</v>
      </c>
      <c r="L177" s="103" t="s">
        <v>102</v>
      </c>
      <c r="M177" s="105">
        <v>3.2500000000000001E-2</v>
      </c>
      <c r="N177" s="105">
        <v>5.3499999999999999E-2</v>
      </c>
      <c r="O177" s="104">
        <v>825134.04</v>
      </c>
      <c r="P177" s="104">
        <v>96.68</v>
      </c>
      <c r="Q177" s="104">
        <v>0</v>
      </c>
      <c r="R177" s="104">
        <v>797.73958987200001</v>
      </c>
      <c r="S177" s="105">
        <v>2.5999999999999999E-3</v>
      </c>
      <c r="T177" s="105">
        <f t="shared" si="4"/>
        <v>1.2600175582483939E-3</v>
      </c>
      <c r="U177" s="105">
        <f>R177/'סכום נכסי הקרן'!$C$42</f>
        <v>2.9141991314430855E-4</v>
      </c>
    </row>
    <row r="178" spans="2:21" s="100" customFormat="1">
      <c r="B178" s="103" t="s">
        <v>950</v>
      </c>
      <c r="C178" s="103" t="s">
        <v>951</v>
      </c>
      <c r="D178" s="103" t="s">
        <v>100</v>
      </c>
      <c r="E178" s="103" t="s">
        <v>123</v>
      </c>
      <c r="F178" s="103" t="s">
        <v>952</v>
      </c>
      <c r="G178" s="103" t="s">
        <v>499</v>
      </c>
      <c r="H178" s="103" t="s">
        <v>715</v>
      </c>
      <c r="I178" s="103" t="s">
        <v>207</v>
      </c>
      <c r="J178" s="103" t="s">
        <v>953</v>
      </c>
      <c r="K178" s="104">
        <v>1.98</v>
      </c>
      <c r="L178" s="103" t="s">
        <v>102</v>
      </c>
      <c r="M178" s="105">
        <v>3.2500000000000001E-2</v>
      </c>
      <c r="N178" s="105">
        <v>5.4399999999999997E-2</v>
      </c>
      <c r="O178" s="104">
        <v>1825661.9</v>
      </c>
      <c r="P178" s="104">
        <v>95.95</v>
      </c>
      <c r="Q178" s="104">
        <v>0</v>
      </c>
      <c r="R178" s="104">
        <v>1751.7225930499999</v>
      </c>
      <c r="S178" s="105">
        <v>2.93E-2</v>
      </c>
      <c r="T178" s="105">
        <f t="shared" si="4"/>
        <v>2.7668192132442103E-3</v>
      </c>
      <c r="U178" s="105">
        <f>R178/'סכום נכסי הקרן'!$C$42</f>
        <v>6.3991664999534903E-4</v>
      </c>
    </row>
    <row r="179" spans="2:21" s="100" customFormat="1">
      <c r="B179" s="103" t="s">
        <v>954</v>
      </c>
      <c r="C179" s="103" t="s">
        <v>955</v>
      </c>
      <c r="D179" s="103" t="s">
        <v>100</v>
      </c>
      <c r="E179" s="103" t="s">
        <v>123</v>
      </c>
      <c r="F179" s="103" t="s">
        <v>956</v>
      </c>
      <c r="G179" s="103" t="s">
        <v>680</v>
      </c>
      <c r="H179" s="103" t="s">
        <v>710</v>
      </c>
      <c r="I179" s="103" t="s">
        <v>150</v>
      </c>
      <c r="J179" s="103" t="s">
        <v>957</v>
      </c>
      <c r="K179" s="104">
        <v>0.01</v>
      </c>
      <c r="L179" s="103" t="s">
        <v>102</v>
      </c>
      <c r="M179" s="105">
        <v>3.61E-2</v>
      </c>
      <c r="N179" s="105">
        <v>0.38140000000000002</v>
      </c>
      <c r="O179" s="104">
        <v>697134.75</v>
      </c>
      <c r="P179" s="104">
        <v>101.37</v>
      </c>
      <c r="Q179" s="104">
        <v>0</v>
      </c>
      <c r="R179" s="104">
        <v>706.68549607499995</v>
      </c>
      <c r="S179" s="105">
        <v>1.7399999999999999E-2</v>
      </c>
      <c r="T179" s="105">
        <f t="shared" si="4"/>
        <v>1.1161990009256654E-3</v>
      </c>
      <c r="U179" s="105">
        <f>R179/'סכום נכסי הקרן'!$C$42</f>
        <v>2.5815720881993987E-4</v>
      </c>
    </row>
    <row r="180" spans="2:21" s="100" customFormat="1">
      <c r="B180" s="103" t="s">
        <v>958</v>
      </c>
      <c r="C180" s="103" t="s">
        <v>959</v>
      </c>
      <c r="D180" s="103" t="s">
        <v>100</v>
      </c>
      <c r="E180" s="103" t="s">
        <v>123</v>
      </c>
      <c r="F180" s="103" t="s">
        <v>960</v>
      </c>
      <c r="G180" s="103" t="s">
        <v>693</v>
      </c>
      <c r="H180" s="103" t="s">
        <v>710</v>
      </c>
      <c r="I180" s="103" t="s">
        <v>150</v>
      </c>
      <c r="J180" s="103" t="s">
        <v>291</v>
      </c>
      <c r="K180" s="104">
        <v>0.5</v>
      </c>
      <c r="L180" s="103" t="s">
        <v>102</v>
      </c>
      <c r="M180" s="105">
        <v>4.8000000000000001E-2</v>
      </c>
      <c r="N180" s="105">
        <v>9.9000000000000005E-2</v>
      </c>
      <c r="O180" s="104">
        <v>537944.93000000005</v>
      </c>
      <c r="P180" s="104">
        <v>99.97</v>
      </c>
      <c r="Q180" s="104">
        <v>14.92797</v>
      </c>
      <c r="R180" s="104">
        <v>552.71151652100002</v>
      </c>
      <c r="S180" s="105">
        <v>1.5900000000000001E-2</v>
      </c>
      <c r="T180" s="105">
        <f t="shared" si="4"/>
        <v>8.729994402989342E-4</v>
      </c>
      <c r="U180" s="105">
        <f>R180/'סכום נכסי הקרן'!$C$42</f>
        <v>2.0190942531039897E-4</v>
      </c>
    </row>
    <row r="181" spans="2:21" s="100" customFormat="1">
      <c r="B181" s="103" t="s">
        <v>961</v>
      </c>
      <c r="C181" s="103" t="s">
        <v>962</v>
      </c>
      <c r="D181" s="103" t="s">
        <v>100</v>
      </c>
      <c r="E181" s="103" t="s">
        <v>123</v>
      </c>
      <c r="F181" s="103" t="s">
        <v>709</v>
      </c>
      <c r="G181" s="103" t="s">
        <v>680</v>
      </c>
      <c r="H181" s="103" t="s">
        <v>710</v>
      </c>
      <c r="I181" s="103" t="s">
        <v>150</v>
      </c>
      <c r="J181" s="103" t="s">
        <v>963</v>
      </c>
      <c r="K181" s="104">
        <v>0.49</v>
      </c>
      <c r="L181" s="103" t="s">
        <v>102</v>
      </c>
      <c r="M181" s="105">
        <v>3.2399999999999998E-2</v>
      </c>
      <c r="N181" s="105">
        <v>9.5500000000000002E-2</v>
      </c>
      <c r="O181" s="104">
        <v>745740.16</v>
      </c>
      <c r="P181" s="104">
        <v>97.12</v>
      </c>
      <c r="Q181" s="104">
        <v>0</v>
      </c>
      <c r="R181" s="104">
        <v>724.26284339200004</v>
      </c>
      <c r="S181" s="105">
        <v>6.4999999999999997E-3</v>
      </c>
      <c r="T181" s="105">
        <f t="shared" si="4"/>
        <v>1.1439621538743665E-3</v>
      </c>
      <c r="U181" s="105">
        <f>R181/'סכום נכסי הקרן'!$C$42</f>
        <v>2.6457833808751123E-4</v>
      </c>
    </row>
    <row r="182" spans="2:21" s="100" customFormat="1">
      <c r="B182" s="103" t="s">
        <v>964</v>
      </c>
      <c r="C182" s="103" t="s">
        <v>965</v>
      </c>
      <c r="D182" s="103" t="s">
        <v>100</v>
      </c>
      <c r="E182" s="103" t="s">
        <v>123</v>
      </c>
      <c r="F182" s="103" t="s">
        <v>966</v>
      </c>
      <c r="G182" s="103" t="s">
        <v>531</v>
      </c>
      <c r="H182" s="103" t="s">
        <v>710</v>
      </c>
      <c r="I182" s="103" t="s">
        <v>150</v>
      </c>
      <c r="J182" s="103" t="s">
        <v>294</v>
      </c>
      <c r="K182" s="104">
        <v>3.34</v>
      </c>
      <c r="L182" s="103" t="s">
        <v>102</v>
      </c>
      <c r="M182" s="105">
        <v>7.4999999999999997E-2</v>
      </c>
      <c r="N182" s="105">
        <v>5.8200000000000002E-2</v>
      </c>
      <c r="O182" s="104">
        <v>3474000</v>
      </c>
      <c r="P182" s="104">
        <v>106.22</v>
      </c>
      <c r="Q182" s="104">
        <v>0</v>
      </c>
      <c r="R182" s="104">
        <v>3690.0828000000001</v>
      </c>
      <c r="S182" s="105">
        <v>4.3E-3</v>
      </c>
      <c r="T182" s="105">
        <f t="shared" si="4"/>
        <v>5.8284297011465059E-3</v>
      </c>
      <c r="U182" s="105">
        <f>R182/'סכום נכסי הקרן'!$C$42</f>
        <v>1.3480133400974278E-3</v>
      </c>
    </row>
    <row r="183" spans="2:21" s="100" customFormat="1">
      <c r="B183" s="103" t="s">
        <v>967</v>
      </c>
      <c r="C183" s="103" t="s">
        <v>968</v>
      </c>
      <c r="D183" s="103" t="s">
        <v>100</v>
      </c>
      <c r="E183" s="103" t="s">
        <v>123</v>
      </c>
      <c r="F183" s="103" t="s">
        <v>714</v>
      </c>
      <c r="G183" s="103" t="s">
        <v>693</v>
      </c>
      <c r="H183" s="103" t="s">
        <v>715</v>
      </c>
      <c r="I183" s="103" t="s">
        <v>207</v>
      </c>
      <c r="J183" s="103" t="s">
        <v>969</v>
      </c>
      <c r="K183" s="104">
        <v>4.43</v>
      </c>
      <c r="L183" s="103" t="s">
        <v>102</v>
      </c>
      <c r="M183" s="105">
        <v>5.5E-2</v>
      </c>
      <c r="N183" s="105">
        <v>6.3899999999999998E-2</v>
      </c>
      <c r="O183" s="104">
        <v>1380000</v>
      </c>
      <c r="P183" s="104">
        <v>98.6</v>
      </c>
      <c r="Q183" s="104">
        <v>0</v>
      </c>
      <c r="R183" s="104">
        <v>1360.68</v>
      </c>
      <c r="S183" s="105">
        <v>2.3999999999999998E-3</v>
      </c>
      <c r="T183" s="105">
        <f t="shared" si="4"/>
        <v>2.1491733805420374E-3</v>
      </c>
      <c r="U183" s="105">
        <f>R183/'סכום נכסי הקרן'!$C$42</f>
        <v>4.9706602561974168E-4</v>
      </c>
    </row>
    <row r="184" spans="2:21" s="100" customFormat="1">
      <c r="B184" s="103" t="s">
        <v>970</v>
      </c>
      <c r="C184" s="103" t="s">
        <v>971</v>
      </c>
      <c r="D184" s="103" t="s">
        <v>100</v>
      </c>
      <c r="E184" s="103" t="s">
        <v>123</v>
      </c>
      <c r="F184" s="103" t="s">
        <v>903</v>
      </c>
      <c r="G184" s="103" t="s">
        <v>693</v>
      </c>
      <c r="H184" s="103" t="s">
        <v>715</v>
      </c>
      <c r="I184" s="103" t="s">
        <v>207</v>
      </c>
      <c r="J184" s="103" t="s">
        <v>972</v>
      </c>
      <c r="K184" s="104">
        <v>1.33</v>
      </c>
      <c r="L184" s="103" t="s">
        <v>102</v>
      </c>
      <c r="M184" s="105">
        <v>5.6000000000000001E-2</v>
      </c>
      <c r="N184" s="105">
        <v>0.4496</v>
      </c>
      <c r="O184" s="104">
        <v>452580.71</v>
      </c>
      <c r="P184" s="104">
        <v>61.75</v>
      </c>
      <c r="Q184" s="104">
        <v>0</v>
      </c>
      <c r="R184" s="104">
        <v>279.46858842500001</v>
      </c>
      <c r="S184" s="105">
        <v>5.0000000000000001E-4</v>
      </c>
      <c r="T184" s="105">
        <f t="shared" si="4"/>
        <v>4.4141638808586041E-4</v>
      </c>
      <c r="U184" s="105">
        <f>R184/'סכום נכסי הקרן'!$C$42</f>
        <v>1.0209185152568869E-4</v>
      </c>
    </row>
    <row r="185" spans="2:21" s="100" customFormat="1">
      <c r="B185" s="103" t="s">
        <v>973</v>
      </c>
      <c r="C185" s="103" t="s">
        <v>974</v>
      </c>
      <c r="D185" s="103" t="s">
        <v>100</v>
      </c>
      <c r="E185" s="103" t="s">
        <v>123</v>
      </c>
      <c r="F185" s="103" t="s">
        <v>975</v>
      </c>
      <c r="G185" s="103" t="s">
        <v>856</v>
      </c>
      <c r="H185" s="103" t="s">
        <v>710</v>
      </c>
      <c r="I185" s="103" t="s">
        <v>150</v>
      </c>
      <c r="J185" s="103" t="s">
        <v>976</v>
      </c>
      <c r="K185" s="104">
        <v>4.4400000000000004</v>
      </c>
      <c r="L185" s="103" t="s">
        <v>102</v>
      </c>
      <c r="M185" s="105">
        <v>6.5199999999999994E-2</v>
      </c>
      <c r="N185" s="105">
        <v>5.7599999999999998E-2</v>
      </c>
      <c r="O185" s="104">
        <v>1864000</v>
      </c>
      <c r="P185" s="104">
        <v>105.73</v>
      </c>
      <c r="Q185" s="104">
        <v>0</v>
      </c>
      <c r="R185" s="104">
        <v>1970.8072</v>
      </c>
      <c r="S185" s="105">
        <v>2.3E-3</v>
      </c>
      <c r="T185" s="105">
        <f t="shared" si="4"/>
        <v>3.1128600202991056E-3</v>
      </c>
      <c r="U185" s="105">
        <f>R185/'סכום נכסי הקרן'!$C$42</f>
        <v>7.1994980610192794E-4</v>
      </c>
    </row>
    <row r="186" spans="2:21" s="100" customFormat="1">
      <c r="B186" s="103" t="s">
        <v>977</v>
      </c>
      <c r="C186" s="103" t="s">
        <v>978</v>
      </c>
      <c r="D186" s="103" t="s">
        <v>100</v>
      </c>
      <c r="E186" s="103" t="s">
        <v>123</v>
      </c>
      <c r="F186" s="103" t="s">
        <v>975</v>
      </c>
      <c r="G186" s="103" t="s">
        <v>856</v>
      </c>
      <c r="H186" s="103" t="s">
        <v>710</v>
      </c>
      <c r="I186" s="103" t="s">
        <v>150</v>
      </c>
      <c r="J186" s="103" t="s">
        <v>979</v>
      </c>
      <c r="K186" s="104">
        <v>3.29</v>
      </c>
      <c r="L186" s="103" t="s">
        <v>102</v>
      </c>
      <c r="M186" s="105">
        <v>6.7500000000000004E-2</v>
      </c>
      <c r="N186" s="105">
        <v>5.7000000000000002E-2</v>
      </c>
      <c r="O186" s="104">
        <v>1987554.78</v>
      </c>
      <c r="P186" s="104">
        <v>106.55</v>
      </c>
      <c r="Q186" s="104">
        <v>0</v>
      </c>
      <c r="R186" s="104">
        <v>2117.73961809</v>
      </c>
      <c r="S186" s="105">
        <v>1.1000000000000001E-3</v>
      </c>
      <c r="T186" s="105">
        <f t="shared" si="4"/>
        <v>3.3449375416102893E-3</v>
      </c>
      <c r="U186" s="105">
        <f>R186/'סכום נכסי הקרן'!$C$42</f>
        <v>7.7362525741648722E-4</v>
      </c>
    </row>
    <row r="187" spans="2:21" s="100" customFormat="1">
      <c r="B187" s="103" t="s">
        <v>980</v>
      </c>
      <c r="C187" s="103" t="s">
        <v>981</v>
      </c>
      <c r="D187" s="103" t="s">
        <v>100</v>
      </c>
      <c r="E187" s="103" t="s">
        <v>123</v>
      </c>
      <c r="F187" s="103" t="s">
        <v>982</v>
      </c>
      <c r="G187" s="103" t="s">
        <v>680</v>
      </c>
      <c r="H187" s="103" t="s">
        <v>710</v>
      </c>
      <c r="I187" s="103" t="s">
        <v>150</v>
      </c>
      <c r="J187" s="103" t="s">
        <v>719</v>
      </c>
      <c r="K187" s="104">
        <v>1.63</v>
      </c>
      <c r="L187" s="103" t="s">
        <v>102</v>
      </c>
      <c r="M187" s="105">
        <v>7.1499999999999994E-2</v>
      </c>
      <c r="N187" s="105">
        <v>8.6199999999999999E-2</v>
      </c>
      <c r="O187" s="104">
        <v>2093286</v>
      </c>
      <c r="P187" s="104">
        <v>99.7</v>
      </c>
      <c r="Q187" s="104">
        <v>0</v>
      </c>
      <c r="R187" s="104">
        <v>2087.0061420000002</v>
      </c>
      <c r="S187" s="105">
        <v>6.4999999999999997E-3</v>
      </c>
      <c r="T187" s="105">
        <f t="shared" si="4"/>
        <v>3.2963944832099653E-3</v>
      </c>
      <c r="U187" s="105">
        <f>R187/'סכום נכסי הקרן'!$C$42</f>
        <v>7.6239810127872116E-4</v>
      </c>
    </row>
    <row r="188" spans="2:21" s="100" customFormat="1">
      <c r="B188" s="103" t="s">
        <v>983</v>
      </c>
      <c r="C188" s="103" t="s">
        <v>984</v>
      </c>
      <c r="D188" s="103" t="s">
        <v>100</v>
      </c>
      <c r="E188" s="103" t="s">
        <v>123</v>
      </c>
      <c r="F188" s="103" t="s">
        <v>985</v>
      </c>
      <c r="G188" s="103" t="s">
        <v>856</v>
      </c>
      <c r="H188" s="103" t="s">
        <v>715</v>
      </c>
      <c r="I188" s="103" t="s">
        <v>207</v>
      </c>
      <c r="J188" s="103" t="s">
        <v>986</v>
      </c>
      <c r="K188" s="104">
        <v>3</v>
      </c>
      <c r="L188" s="103" t="s">
        <v>102</v>
      </c>
      <c r="M188" s="105">
        <v>5.2499999999999998E-2</v>
      </c>
      <c r="N188" s="105">
        <v>6.4299999999999996E-2</v>
      </c>
      <c r="O188" s="104">
        <v>672000</v>
      </c>
      <c r="P188" s="104">
        <v>99.23</v>
      </c>
      <c r="Q188" s="104">
        <v>0</v>
      </c>
      <c r="R188" s="104">
        <v>666.82560000000001</v>
      </c>
      <c r="S188" s="105">
        <v>2E-3</v>
      </c>
      <c r="T188" s="105">
        <f t="shared" si="4"/>
        <v>1.0532409008613137E-3</v>
      </c>
      <c r="U188" s="105">
        <f>R188/'סכום נכסי הקרן'!$C$42</f>
        <v>2.4359610692705088E-4</v>
      </c>
    </row>
    <row r="189" spans="2:21" s="100" customFormat="1">
      <c r="B189" s="103" t="s">
        <v>987</v>
      </c>
      <c r="C189" s="103" t="s">
        <v>988</v>
      </c>
      <c r="D189" s="103" t="s">
        <v>100</v>
      </c>
      <c r="E189" s="103" t="s">
        <v>123</v>
      </c>
      <c r="F189" s="103" t="s">
        <v>989</v>
      </c>
      <c r="G189" s="103" t="s">
        <v>740</v>
      </c>
      <c r="H189" s="103" t="s">
        <v>715</v>
      </c>
      <c r="I189" s="103" t="s">
        <v>207</v>
      </c>
      <c r="J189" s="103" t="s">
        <v>990</v>
      </c>
      <c r="K189" s="104">
        <v>1.22</v>
      </c>
      <c r="L189" s="103" t="s">
        <v>102</v>
      </c>
      <c r="M189" s="105">
        <v>4.9500000000000002E-2</v>
      </c>
      <c r="N189" s="105">
        <v>5.57E-2</v>
      </c>
      <c r="O189" s="104">
        <v>968000</v>
      </c>
      <c r="P189" s="104">
        <v>99.34</v>
      </c>
      <c r="Q189" s="104">
        <v>0</v>
      </c>
      <c r="R189" s="104">
        <v>961.61120000000005</v>
      </c>
      <c r="S189" s="105">
        <v>1.0999999999999999E-2</v>
      </c>
      <c r="T189" s="105">
        <f t="shared" si="4"/>
        <v>1.5188502759437086E-3</v>
      </c>
      <c r="U189" s="105">
        <f>R189/'סכום נכסי הקרן'!$C$42</f>
        <v>3.5128337109050661E-4</v>
      </c>
    </row>
    <row r="190" spans="2:21" s="100" customFormat="1">
      <c r="B190" s="103" t="s">
        <v>991</v>
      </c>
      <c r="C190" s="103" t="s">
        <v>992</v>
      </c>
      <c r="D190" s="103" t="s">
        <v>100</v>
      </c>
      <c r="E190" s="103" t="s">
        <v>123</v>
      </c>
      <c r="F190" s="103" t="s">
        <v>993</v>
      </c>
      <c r="G190" s="103" t="s">
        <v>693</v>
      </c>
      <c r="H190" s="103" t="s">
        <v>994</v>
      </c>
      <c r="I190" s="103" t="s">
        <v>150</v>
      </c>
      <c r="J190" s="103" t="s">
        <v>857</v>
      </c>
      <c r="K190" s="104">
        <v>1.07</v>
      </c>
      <c r="L190" s="103" t="s">
        <v>102</v>
      </c>
      <c r="M190" s="105">
        <v>7.7499999999999999E-2</v>
      </c>
      <c r="N190" s="105">
        <v>8.5400000000000004E-2</v>
      </c>
      <c r="O190" s="104">
        <v>2046854.42</v>
      </c>
      <c r="P190" s="104">
        <v>102.25</v>
      </c>
      <c r="Q190" s="104">
        <v>0</v>
      </c>
      <c r="R190" s="104">
        <v>2092.9086444499999</v>
      </c>
      <c r="S190" s="105">
        <v>1.37E-2</v>
      </c>
      <c r="T190" s="105">
        <f t="shared" si="4"/>
        <v>3.3057173961241874E-3</v>
      </c>
      <c r="U190" s="105">
        <f>R190/'סכום נכסי הקרן'!$C$42</f>
        <v>7.645543271613917E-4</v>
      </c>
    </row>
    <row r="191" spans="2:21" s="100" customFormat="1">
      <c r="B191" s="103" t="s">
        <v>995</v>
      </c>
      <c r="C191" s="103" t="s">
        <v>996</v>
      </c>
      <c r="D191" s="103" t="s">
        <v>100</v>
      </c>
      <c r="E191" s="103" t="s">
        <v>123</v>
      </c>
      <c r="F191" s="103" t="s">
        <v>997</v>
      </c>
      <c r="G191" s="103" t="s">
        <v>740</v>
      </c>
      <c r="H191" s="103" t="s">
        <v>994</v>
      </c>
      <c r="I191" s="103" t="s">
        <v>150</v>
      </c>
      <c r="J191" s="103" t="s">
        <v>495</v>
      </c>
      <c r="K191" s="104">
        <v>2.64</v>
      </c>
      <c r="L191" s="103" t="s">
        <v>102</v>
      </c>
      <c r="M191" s="105">
        <v>5.5500000000000001E-2</v>
      </c>
      <c r="N191" s="105">
        <v>6.4899999999999999E-2</v>
      </c>
      <c r="O191" s="104">
        <v>209679</v>
      </c>
      <c r="P191" s="104">
        <v>97.66</v>
      </c>
      <c r="Q191" s="104">
        <v>0</v>
      </c>
      <c r="R191" s="104">
        <v>204.77251140000001</v>
      </c>
      <c r="S191" s="105">
        <v>1.2999999999999999E-3</v>
      </c>
      <c r="T191" s="105">
        <f t="shared" si="4"/>
        <v>3.234350696472506E-4</v>
      </c>
      <c r="U191" s="105">
        <f>R191/'סכום נכסי הקרן'!$C$42</f>
        <v>7.4804846398691271E-5</v>
      </c>
    </row>
    <row r="192" spans="2:21" s="100" customFormat="1">
      <c r="B192" s="103" t="s">
        <v>998</v>
      </c>
      <c r="C192" s="103" t="s">
        <v>999</v>
      </c>
      <c r="D192" s="103" t="s">
        <v>100</v>
      </c>
      <c r="E192" s="103" t="s">
        <v>123</v>
      </c>
      <c r="F192" s="103" t="s">
        <v>1000</v>
      </c>
      <c r="G192" s="103" t="s">
        <v>740</v>
      </c>
      <c r="H192" s="103" t="s">
        <v>1001</v>
      </c>
      <c r="I192" s="103" t="s">
        <v>207</v>
      </c>
      <c r="J192" s="103" t="s">
        <v>1002</v>
      </c>
      <c r="K192" s="104">
        <v>1.21</v>
      </c>
      <c r="L192" s="103" t="s">
        <v>102</v>
      </c>
      <c r="M192" s="105">
        <v>4.8000000000000001E-2</v>
      </c>
      <c r="N192" s="105">
        <v>6.3500000000000001E-2</v>
      </c>
      <c r="O192" s="104">
        <v>416318.17</v>
      </c>
      <c r="P192" s="104">
        <v>99.47</v>
      </c>
      <c r="Q192" s="104">
        <v>0</v>
      </c>
      <c r="R192" s="104">
        <v>414.11168369900003</v>
      </c>
      <c r="S192" s="105">
        <v>3.8E-3</v>
      </c>
      <c r="T192" s="105">
        <f t="shared" si="4"/>
        <v>6.5408311078088519E-4</v>
      </c>
      <c r="U192" s="105">
        <f>R192/'סכום נכסי הקרן'!$C$42</f>
        <v>1.5127792631549041E-4</v>
      </c>
    </row>
    <row r="193" spans="2:21" s="100" customFormat="1">
      <c r="B193" s="103" t="s">
        <v>1003</v>
      </c>
      <c r="C193" s="103" t="s">
        <v>1004</v>
      </c>
      <c r="D193" s="103" t="s">
        <v>100</v>
      </c>
      <c r="E193" s="103" t="s">
        <v>123</v>
      </c>
      <c r="F193" s="103" t="s">
        <v>1005</v>
      </c>
      <c r="G193" s="103" t="s">
        <v>659</v>
      </c>
      <c r="H193" s="103" t="s">
        <v>1006</v>
      </c>
      <c r="I193" s="103" t="s">
        <v>207</v>
      </c>
      <c r="J193" s="103" t="s">
        <v>1007</v>
      </c>
      <c r="K193" s="104">
        <v>1.9</v>
      </c>
      <c r="L193" s="103" t="s">
        <v>102</v>
      </c>
      <c r="M193" s="105">
        <v>4.8000000000000001E-2</v>
      </c>
      <c r="N193" s="105">
        <v>7.3200000000000001E-2</v>
      </c>
      <c r="O193" s="104">
        <v>1133989.73</v>
      </c>
      <c r="P193" s="104">
        <v>95.67</v>
      </c>
      <c r="Q193" s="104">
        <v>0</v>
      </c>
      <c r="R193" s="104">
        <v>1084.887974691</v>
      </c>
      <c r="S193" s="105">
        <v>1.2999999999999999E-3</v>
      </c>
      <c r="T193" s="105">
        <f t="shared" si="4"/>
        <v>1.7135640680219161E-3</v>
      </c>
      <c r="U193" s="105">
        <f>R193/'סכום נכסי הקרן'!$C$42</f>
        <v>3.9631724859798501E-4</v>
      </c>
    </row>
    <row r="194" spans="2:21" s="100" customFormat="1">
      <c r="B194" s="103" t="s">
        <v>1008</v>
      </c>
      <c r="C194" s="103" t="s">
        <v>1009</v>
      </c>
      <c r="D194" s="103" t="s">
        <v>100</v>
      </c>
      <c r="E194" s="103" t="s">
        <v>123</v>
      </c>
      <c r="F194" s="103" t="s">
        <v>1010</v>
      </c>
      <c r="G194" s="103" t="s">
        <v>693</v>
      </c>
      <c r="H194" s="103" t="s">
        <v>1011</v>
      </c>
      <c r="I194" s="103" t="s">
        <v>150</v>
      </c>
      <c r="J194" s="103" t="s">
        <v>1012</v>
      </c>
      <c r="K194" s="104">
        <v>1.96</v>
      </c>
      <c r="L194" s="103" t="s">
        <v>102</v>
      </c>
      <c r="M194" s="105">
        <v>5.1999999999999998E-2</v>
      </c>
      <c r="N194" s="105">
        <v>0.1711</v>
      </c>
      <c r="O194" s="104">
        <v>1616142.9</v>
      </c>
      <c r="P194" s="104">
        <v>82.43</v>
      </c>
      <c r="Q194" s="104">
        <v>0</v>
      </c>
      <c r="R194" s="104">
        <v>1332.1865924700001</v>
      </c>
      <c r="S194" s="105">
        <v>7.7999999999999996E-3</v>
      </c>
      <c r="T194" s="105">
        <f t="shared" si="4"/>
        <v>2.1041684763879291E-3</v>
      </c>
      <c r="U194" s="105">
        <f>R194/'סכום נכסי הקרן'!$C$42</f>
        <v>4.8665718236688227E-4</v>
      </c>
    </row>
    <row r="195" spans="2:21" s="100" customFormat="1">
      <c r="B195" s="103" t="s">
        <v>1013</v>
      </c>
      <c r="C195" s="103" t="s">
        <v>1014</v>
      </c>
      <c r="D195" s="103" t="s">
        <v>100</v>
      </c>
      <c r="E195" s="103" t="s">
        <v>123</v>
      </c>
      <c r="F195" s="103" t="s">
        <v>1015</v>
      </c>
      <c r="G195" s="103" t="s">
        <v>693</v>
      </c>
      <c r="H195" s="103" t="s">
        <v>222</v>
      </c>
      <c r="I195" s="103" t="s">
        <v>748</v>
      </c>
      <c r="J195" s="103" t="s">
        <v>1016</v>
      </c>
      <c r="K195" s="104">
        <v>0</v>
      </c>
      <c r="L195" s="103" t="s">
        <v>102</v>
      </c>
      <c r="M195" s="105">
        <v>0.03</v>
      </c>
      <c r="N195" s="105">
        <v>0</v>
      </c>
      <c r="O195" s="104">
        <v>744118.1</v>
      </c>
      <c r="P195" s="104">
        <v>4.51</v>
      </c>
      <c r="Q195" s="104">
        <v>0</v>
      </c>
      <c r="R195" s="104">
        <v>33.559726310000002</v>
      </c>
      <c r="S195" s="105">
        <v>9.1000000000000004E-3</v>
      </c>
      <c r="T195" s="105">
        <f t="shared" si="4"/>
        <v>5.3007077669788823E-5</v>
      </c>
      <c r="U195" s="105">
        <f>R195/'סכום נכסי הקרן'!$C$42</f>
        <v>1.2259605328069773E-5</v>
      </c>
    </row>
    <row r="196" spans="2:21" s="100" customFormat="1">
      <c r="B196" s="103" t="s">
        <v>1017</v>
      </c>
      <c r="C196" s="103" t="s">
        <v>1018</v>
      </c>
      <c r="D196" s="103" t="s">
        <v>100</v>
      </c>
      <c r="E196" s="103" t="s">
        <v>123</v>
      </c>
      <c r="F196" s="103" t="s">
        <v>1015</v>
      </c>
      <c r="G196" s="103" t="s">
        <v>693</v>
      </c>
      <c r="H196" s="103" t="s">
        <v>222</v>
      </c>
      <c r="I196" s="103" t="s">
        <v>748</v>
      </c>
      <c r="J196" s="103" t="s">
        <v>1016</v>
      </c>
      <c r="K196" s="104">
        <v>0.16</v>
      </c>
      <c r="L196" s="103" t="s">
        <v>102</v>
      </c>
      <c r="M196" s="105">
        <v>3.95E-2</v>
      </c>
      <c r="N196" s="105">
        <v>2.6143000000000001</v>
      </c>
      <c r="O196" s="104">
        <v>4295999.28</v>
      </c>
      <c r="P196" s="104">
        <v>82.85</v>
      </c>
      <c r="Q196" s="104">
        <v>0</v>
      </c>
      <c r="R196" s="104">
        <v>3559.2354034800001</v>
      </c>
      <c r="S196" s="105">
        <v>7.4000000000000003E-3</v>
      </c>
      <c r="T196" s="105">
        <f t="shared" si="4"/>
        <v>5.6217582269468313E-3</v>
      </c>
      <c r="U196" s="105">
        <f>R196/'סכום נכסי הקרן'!$C$42</f>
        <v>1.3002138609025497E-3</v>
      </c>
    </row>
    <row r="197" spans="2:21" s="100" customFormat="1">
      <c r="B197" s="103" t="s">
        <v>1019</v>
      </c>
      <c r="C197" s="103" t="s">
        <v>1020</v>
      </c>
      <c r="D197" s="103" t="s">
        <v>100</v>
      </c>
      <c r="E197" s="103" t="s">
        <v>123</v>
      </c>
      <c r="F197" s="103" t="s">
        <v>1021</v>
      </c>
      <c r="G197" s="103" t="s">
        <v>948</v>
      </c>
      <c r="H197" s="103" t="s">
        <v>222</v>
      </c>
      <c r="I197" s="103" t="s">
        <v>748</v>
      </c>
      <c r="J197" s="103" t="s">
        <v>1022</v>
      </c>
      <c r="K197" s="104">
        <v>4.09</v>
      </c>
      <c r="L197" s="103" t="s">
        <v>102</v>
      </c>
      <c r="M197" s="105">
        <v>4.8500000000000001E-2</v>
      </c>
      <c r="N197" s="105">
        <v>5.5300000000000002E-2</v>
      </c>
      <c r="O197" s="104">
        <v>1213000</v>
      </c>
      <c r="P197" s="104">
        <v>97.6</v>
      </c>
      <c r="Q197" s="104">
        <v>0</v>
      </c>
      <c r="R197" s="104">
        <v>1183.8879999999999</v>
      </c>
      <c r="S197" s="105">
        <v>4.8999999999999998E-3</v>
      </c>
      <c r="T197" s="105">
        <f t="shared" si="4"/>
        <v>1.8699331034064963E-3</v>
      </c>
      <c r="U197" s="105">
        <f>R197/'סכום נכסי הקרן'!$C$42</f>
        <v>4.3248265789083739E-4</v>
      </c>
    </row>
    <row r="198" spans="2:21" s="100" customFormat="1">
      <c r="B198" s="103" t="s">
        <v>1023</v>
      </c>
      <c r="C198" s="103" t="s">
        <v>1024</v>
      </c>
      <c r="D198" s="103" t="s">
        <v>123</v>
      </c>
      <c r="E198" s="103" t="s">
        <v>123</v>
      </c>
      <c r="F198" s="103" t="s">
        <v>1025</v>
      </c>
      <c r="G198" s="103" t="s">
        <v>659</v>
      </c>
      <c r="H198" s="103" t="s">
        <v>222</v>
      </c>
      <c r="I198" s="103" t="s">
        <v>748</v>
      </c>
      <c r="J198" s="103" t="s">
        <v>380</v>
      </c>
      <c r="K198" s="104">
        <v>2.86</v>
      </c>
      <c r="L198" s="103" t="s">
        <v>102</v>
      </c>
      <c r="M198" s="105">
        <v>8.2500000000000004E-2</v>
      </c>
      <c r="N198" s="105">
        <v>7.5499999999999998E-2</v>
      </c>
      <c r="O198" s="104">
        <v>1455186.52</v>
      </c>
      <c r="P198" s="104">
        <v>102.31</v>
      </c>
      <c r="Q198" s="104">
        <v>0</v>
      </c>
      <c r="R198" s="104">
        <v>1488.8013286119999</v>
      </c>
      <c r="S198" s="105">
        <v>1.8100000000000002E-2</v>
      </c>
      <c r="T198" s="105">
        <f t="shared" si="4"/>
        <v>2.3515390719114917E-3</v>
      </c>
      <c r="U198" s="105">
        <f>R198/'סכום נכסי הקרן'!$C$42</f>
        <v>5.4386965293129735E-4</v>
      </c>
    </row>
    <row r="199" spans="2:21" s="100" customFormat="1">
      <c r="B199" s="103" t="s">
        <v>1026</v>
      </c>
      <c r="C199" s="103" t="s">
        <v>1027</v>
      </c>
      <c r="D199" s="103" t="s">
        <v>100</v>
      </c>
      <c r="E199" s="103" t="s">
        <v>123</v>
      </c>
      <c r="F199" s="103" t="s">
        <v>1028</v>
      </c>
      <c r="G199" s="103" t="s">
        <v>751</v>
      </c>
      <c r="H199" s="103" t="s">
        <v>222</v>
      </c>
      <c r="I199" s="103" t="s">
        <v>748</v>
      </c>
      <c r="J199" s="103" t="s">
        <v>1029</v>
      </c>
      <c r="K199" s="104">
        <v>3.34</v>
      </c>
      <c r="L199" s="103" t="s">
        <v>102</v>
      </c>
      <c r="M199" s="105">
        <v>6.0499999999999998E-2</v>
      </c>
      <c r="N199" s="105">
        <v>5.8799999999999998E-2</v>
      </c>
      <c r="O199" s="104">
        <v>1166000</v>
      </c>
      <c r="P199" s="104">
        <v>102.3</v>
      </c>
      <c r="Q199" s="104">
        <v>0</v>
      </c>
      <c r="R199" s="104">
        <v>1192.818</v>
      </c>
      <c r="S199" s="105">
        <v>5.3E-3</v>
      </c>
      <c r="T199" s="105">
        <f t="shared" si="4"/>
        <v>1.8840379026893847E-3</v>
      </c>
      <c r="U199" s="105">
        <f>R199/'סכום נכסי הקרן'!$C$42</f>
        <v>4.3574485003651774E-4</v>
      </c>
    </row>
    <row r="200" spans="2:21" s="100" customFormat="1">
      <c r="B200" s="103" t="s">
        <v>1030</v>
      </c>
      <c r="C200" s="103" t="s">
        <v>1031</v>
      </c>
      <c r="D200" s="103" t="s">
        <v>100</v>
      </c>
      <c r="E200" s="103" t="s">
        <v>123</v>
      </c>
      <c r="F200" s="103" t="s">
        <v>1028</v>
      </c>
      <c r="G200" s="103" t="s">
        <v>751</v>
      </c>
      <c r="H200" s="103" t="s">
        <v>222</v>
      </c>
      <c r="I200" s="103" t="s">
        <v>748</v>
      </c>
      <c r="J200" s="103" t="s">
        <v>1032</v>
      </c>
      <c r="K200" s="104">
        <v>0.98</v>
      </c>
      <c r="L200" s="103" t="s">
        <v>102</v>
      </c>
      <c r="M200" s="105">
        <v>3.3000000000000002E-2</v>
      </c>
      <c r="N200" s="105">
        <v>6.9900000000000004E-2</v>
      </c>
      <c r="O200" s="104">
        <v>4760536.8</v>
      </c>
      <c r="P200" s="104">
        <v>96.63</v>
      </c>
      <c r="Q200" s="104">
        <v>0</v>
      </c>
      <c r="R200" s="104">
        <v>4600.1067098399999</v>
      </c>
      <c r="S200" s="105">
        <v>1.66E-2</v>
      </c>
      <c r="T200" s="105">
        <f t="shared" si="4"/>
        <v>7.2657986363001891E-3</v>
      </c>
      <c r="U200" s="105">
        <f>R200/'סכום נכסי הקרן'!$C$42</f>
        <v>1.6804515093092238E-3</v>
      </c>
    </row>
    <row r="201" spans="2:21" s="100" customFormat="1">
      <c r="B201" s="103" t="s">
        <v>1033</v>
      </c>
      <c r="C201" s="103" t="s">
        <v>1034</v>
      </c>
      <c r="D201" s="103" t="s">
        <v>100</v>
      </c>
      <c r="E201" s="103" t="s">
        <v>123</v>
      </c>
      <c r="F201" s="103" t="s">
        <v>1035</v>
      </c>
      <c r="G201" s="103" t="s">
        <v>693</v>
      </c>
      <c r="H201" s="103" t="s">
        <v>222</v>
      </c>
      <c r="I201" s="103" t="s">
        <v>748</v>
      </c>
      <c r="J201" s="103" t="s">
        <v>1036</v>
      </c>
      <c r="K201" s="104">
        <v>1.1399999999999999</v>
      </c>
      <c r="L201" s="103" t="s">
        <v>102</v>
      </c>
      <c r="M201" s="105">
        <v>7.2499999999999995E-2</v>
      </c>
      <c r="N201" s="105">
        <v>7.4700000000000003E-2</v>
      </c>
      <c r="O201" s="104">
        <v>2681844.2400000002</v>
      </c>
      <c r="P201" s="104">
        <v>101.99</v>
      </c>
      <c r="Q201" s="104">
        <v>0</v>
      </c>
      <c r="R201" s="104">
        <v>2735.212940376</v>
      </c>
      <c r="S201" s="105">
        <v>1.78E-2</v>
      </c>
      <c r="T201" s="105">
        <f t="shared" si="4"/>
        <v>4.3202272698725742E-3</v>
      </c>
      <c r="U201" s="105">
        <f>R201/'סכום נכסי הקרן'!$C$42</f>
        <v>9.9919262831553749E-4</v>
      </c>
    </row>
    <row r="202" spans="2:21" s="100" customFormat="1">
      <c r="B202" s="103" t="s">
        <v>1037</v>
      </c>
      <c r="C202" s="103" t="s">
        <v>1038</v>
      </c>
      <c r="D202" s="103" t="s">
        <v>100</v>
      </c>
      <c r="E202" s="103" t="s">
        <v>123</v>
      </c>
      <c r="F202" s="103" t="s">
        <v>928</v>
      </c>
      <c r="G202" s="103" t="s">
        <v>751</v>
      </c>
      <c r="H202" s="103" t="s">
        <v>222</v>
      </c>
      <c r="I202" s="103" t="s">
        <v>748</v>
      </c>
      <c r="J202" s="103" t="s">
        <v>388</v>
      </c>
      <c r="K202" s="104">
        <v>1.06</v>
      </c>
      <c r="L202" s="103" t="s">
        <v>102</v>
      </c>
      <c r="M202" s="105">
        <v>4.2500000000000003E-2</v>
      </c>
      <c r="N202" s="105">
        <v>5.1900000000000002E-2</v>
      </c>
      <c r="O202" s="104">
        <v>1849833.21</v>
      </c>
      <c r="P202" s="104">
        <v>100.48</v>
      </c>
      <c r="Q202" s="104">
        <v>0</v>
      </c>
      <c r="R202" s="104">
        <v>1858.712409408</v>
      </c>
      <c r="S202" s="105">
        <v>2.1100000000000001E-2</v>
      </c>
      <c r="T202" s="105">
        <f t="shared" si="4"/>
        <v>2.935808002162762E-3</v>
      </c>
      <c r="U202" s="105">
        <f>R202/'סכום נכסי הקרן'!$C$42</f>
        <v>6.7900078645569031E-4</v>
      </c>
    </row>
    <row r="203" spans="2:21" s="100" customFormat="1">
      <c r="B203" s="103" t="s">
        <v>1039</v>
      </c>
      <c r="C203" s="103" t="s">
        <v>1040</v>
      </c>
      <c r="D203" s="103" t="s">
        <v>100</v>
      </c>
      <c r="E203" s="103" t="s">
        <v>123</v>
      </c>
      <c r="F203" s="103" t="s">
        <v>1041</v>
      </c>
      <c r="G203" s="103" t="s">
        <v>740</v>
      </c>
      <c r="H203" s="103" t="s">
        <v>222</v>
      </c>
      <c r="I203" s="103" t="s">
        <v>748</v>
      </c>
      <c r="J203" s="103" t="s">
        <v>276</v>
      </c>
      <c r="K203" s="104">
        <v>0.5</v>
      </c>
      <c r="L203" s="103" t="s">
        <v>102</v>
      </c>
      <c r="M203" s="105">
        <v>3.1800000000000002E-2</v>
      </c>
      <c r="N203" s="105">
        <v>2.7400000000000001E-2</v>
      </c>
      <c r="O203" s="104">
        <v>476756.37</v>
      </c>
      <c r="P203" s="104">
        <v>100.23</v>
      </c>
      <c r="Q203" s="104">
        <v>0</v>
      </c>
      <c r="R203" s="104">
        <v>477.852909651</v>
      </c>
      <c r="S203" s="105">
        <v>1.8200000000000001E-2</v>
      </c>
      <c r="T203" s="105">
        <f t="shared" si="4"/>
        <v>7.5476140844025672E-4</v>
      </c>
      <c r="U203" s="105">
        <f>R203/'סכום נכסי הקרן'!$C$42</f>
        <v>1.7456304688174447E-4</v>
      </c>
    </row>
    <row r="204" spans="2:21" s="100" customFormat="1">
      <c r="B204" s="103" t="s">
        <v>1042</v>
      </c>
      <c r="C204" s="103" t="s">
        <v>1043</v>
      </c>
      <c r="D204" s="103" t="s">
        <v>100</v>
      </c>
      <c r="E204" s="103" t="s">
        <v>123</v>
      </c>
      <c r="F204" s="103" t="s">
        <v>1041</v>
      </c>
      <c r="G204" s="103" t="s">
        <v>740</v>
      </c>
      <c r="H204" s="103" t="s">
        <v>222</v>
      </c>
      <c r="I204" s="103" t="s">
        <v>748</v>
      </c>
      <c r="J204" s="103" t="s">
        <v>1044</v>
      </c>
      <c r="K204" s="104">
        <v>2.65</v>
      </c>
      <c r="L204" s="103" t="s">
        <v>102</v>
      </c>
      <c r="M204" s="105">
        <v>8.5000000000000006E-2</v>
      </c>
      <c r="N204" s="105">
        <v>9.2100000000000001E-2</v>
      </c>
      <c r="O204" s="104">
        <v>1801000</v>
      </c>
      <c r="P204" s="104">
        <v>101.1</v>
      </c>
      <c r="Q204" s="104">
        <v>0</v>
      </c>
      <c r="R204" s="104">
        <v>1820.8109999999999</v>
      </c>
      <c r="S204" s="105">
        <v>1.8700000000000001E-2</v>
      </c>
      <c r="T204" s="105">
        <f t="shared" ref="T204:T267" si="5">R204/$R$11</f>
        <v>2.8759433020240817E-3</v>
      </c>
      <c r="U204" s="105">
        <f>R204/'סכום נכסי הקרן'!$C$42</f>
        <v>6.651551335910775E-4</v>
      </c>
    </row>
    <row r="205" spans="2:21" s="100" customFormat="1">
      <c r="B205" s="103" t="s">
        <v>1045</v>
      </c>
      <c r="C205" s="103" t="s">
        <v>1046</v>
      </c>
      <c r="D205" s="103" t="s">
        <v>100</v>
      </c>
      <c r="E205" s="103" t="s">
        <v>123</v>
      </c>
      <c r="F205" s="103" t="s">
        <v>1047</v>
      </c>
      <c r="G205" s="103" t="s">
        <v>751</v>
      </c>
      <c r="H205" s="103" t="s">
        <v>222</v>
      </c>
      <c r="I205" s="103" t="s">
        <v>748</v>
      </c>
      <c r="J205" s="103" t="s">
        <v>276</v>
      </c>
      <c r="K205" s="104">
        <v>2.4300000000000002</v>
      </c>
      <c r="L205" s="103" t="s">
        <v>102</v>
      </c>
      <c r="M205" s="105">
        <v>2.5000000000000001E-2</v>
      </c>
      <c r="N205" s="105">
        <v>9.8599999999999993E-2</v>
      </c>
      <c r="O205" s="104">
        <v>2318813</v>
      </c>
      <c r="P205" s="104">
        <v>84.5</v>
      </c>
      <c r="Q205" s="104">
        <v>0</v>
      </c>
      <c r="R205" s="104">
        <v>1959.3969850000001</v>
      </c>
      <c r="S205" s="105">
        <v>6.8999999999999999E-3</v>
      </c>
      <c r="T205" s="105">
        <f t="shared" si="5"/>
        <v>3.0948377591177396E-3</v>
      </c>
      <c r="U205" s="105">
        <f>R205/'סכום נכסי הקרן'!$C$42</f>
        <v>7.1578157387868901E-4</v>
      </c>
    </row>
    <row r="206" spans="2:21" s="100" customFormat="1">
      <c r="B206" s="103" t="s">
        <v>1048</v>
      </c>
      <c r="C206" s="103" t="s">
        <v>1049</v>
      </c>
      <c r="D206" s="103" t="s">
        <v>100</v>
      </c>
      <c r="E206" s="103" t="s">
        <v>123</v>
      </c>
      <c r="F206" s="103" t="s">
        <v>1050</v>
      </c>
      <c r="G206" s="103" t="s">
        <v>132</v>
      </c>
      <c r="H206" s="103" t="s">
        <v>222</v>
      </c>
      <c r="I206" s="103" t="s">
        <v>748</v>
      </c>
      <c r="J206" s="103" t="s">
        <v>1051</v>
      </c>
      <c r="K206" s="104">
        <v>2.78</v>
      </c>
      <c r="L206" s="103" t="s">
        <v>102</v>
      </c>
      <c r="M206" s="105">
        <v>3.6499999999999998E-2</v>
      </c>
      <c r="N206" s="105">
        <v>5.2999999999999999E-2</v>
      </c>
      <c r="O206" s="104">
        <v>3069594</v>
      </c>
      <c r="P206" s="104">
        <v>96.07</v>
      </c>
      <c r="Q206" s="104">
        <v>0</v>
      </c>
      <c r="R206" s="104">
        <v>2948.9589557999998</v>
      </c>
      <c r="S206" s="105">
        <v>1.5E-3</v>
      </c>
      <c r="T206" s="105">
        <f t="shared" si="5"/>
        <v>4.6578358527474516E-3</v>
      </c>
      <c r="U206" s="105">
        <f>R206/'סכום נכסי הקרן'!$C$42</f>
        <v>1.0772755591875014E-3</v>
      </c>
    </row>
    <row r="207" spans="2:21" s="100" customFormat="1">
      <c r="B207" s="103" t="s">
        <v>1052</v>
      </c>
      <c r="C207" s="103" t="s">
        <v>1053</v>
      </c>
      <c r="D207" s="103" t="s">
        <v>100</v>
      </c>
      <c r="E207" s="103" t="s">
        <v>123</v>
      </c>
      <c r="F207" s="103" t="s">
        <v>1054</v>
      </c>
      <c r="G207" s="103" t="s">
        <v>740</v>
      </c>
      <c r="H207" s="103" t="s">
        <v>222</v>
      </c>
      <c r="I207" s="103" t="s">
        <v>748</v>
      </c>
      <c r="J207" s="103" t="s">
        <v>1055</v>
      </c>
      <c r="K207" s="104">
        <v>0</v>
      </c>
      <c r="L207" s="103" t="s">
        <v>102</v>
      </c>
      <c r="M207" s="105">
        <v>9.8500000000000004E-2</v>
      </c>
      <c r="N207" s="105">
        <v>0</v>
      </c>
      <c r="O207" s="104">
        <v>446897.55</v>
      </c>
      <c r="P207" s="104">
        <v>5.27</v>
      </c>
      <c r="Q207" s="104">
        <v>0</v>
      </c>
      <c r="R207" s="104">
        <v>23.551500884999999</v>
      </c>
      <c r="S207" s="105">
        <v>7.0000000000000001E-3</v>
      </c>
      <c r="T207" s="105">
        <f t="shared" si="5"/>
        <v>3.719923771485892E-5</v>
      </c>
      <c r="U207" s="105">
        <f>R207/'סכום נכסי הקרן'!$C$42</f>
        <v>8.603529810305713E-6</v>
      </c>
    </row>
    <row r="208" spans="2:21" s="100" customFormat="1">
      <c r="B208" s="103" t="s">
        <v>1056</v>
      </c>
      <c r="C208" s="103" t="s">
        <v>1057</v>
      </c>
      <c r="D208" s="103" t="s">
        <v>100</v>
      </c>
      <c r="E208" s="103" t="s">
        <v>123</v>
      </c>
      <c r="F208" s="103" t="s">
        <v>1058</v>
      </c>
      <c r="G208" s="103" t="s">
        <v>1059</v>
      </c>
      <c r="H208" s="103" t="s">
        <v>222</v>
      </c>
      <c r="I208" s="103" t="s">
        <v>748</v>
      </c>
      <c r="J208" s="103" t="s">
        <v>1060</v>
      </c>
      <c r="K208" s="104">
        <v>1.45</v>
      </c>
      <c r="L208" s="103" t="s">
        <v>102</v>
      </c>
      <c r="M208" s="105">
        <v>5.6000000000000001E-2</v>
      </c>
      <c r="N208" s="105">
        <v>6.3299999999999995E-2</v>
      </c>
      <c r="O208" s="104">
        <v>3192088.67</v>
      </c>
      <c r="P208" s="104">
        <v>99.1</v>
      </c>
      <c r="Q208" s="104">
        <v>0</v>
      </c>
      <c r="R208" s="104">
        <v>3163.3598719699999</v>
      </c>
      <c r="S208" s="105">
        <v>7.9799999999999996E-2</v>
      </c>
      <c r="T208" s="105">
        <f t="shared" si="5"/>
        <v>4.9964788413975302E-3</v>
      </c>
      <c r="U208" s="105">
        <f>R208/'סכום נכסי הקרן'!$C$42</f>
        <v>1.1555977299329031E-3</v>
      </c>
    </row>
    <row r="209" spans="2:21" s="100" customFormat="1">
      <c r="B209" s="103" t="s">
        <v>1061</v>
      </c>
      <c r="C209" s="103" t="s">
        <v>1062</v>
      </c>
      <c r="D209" s="103" t="s">
        <v>100</v>
      </c>
      <c r="E209" s="103" t="s">
        <v>123</v>
      </c>
      <c r="F209" s="103" t="s">
        <v>1063</v>
      </c>
      <c r="G209" s="103" t="s">
        <v>740</v>
      </c>
      <c r="H209" s="103" t="s">
        <v>222</v>
      </c>
      <c r="I209" s="103" t="s">
        <v>748</v>
      </c>
      <c r="J209" s="103" t="s">
        <v>1064</v>
      </c>
      <c r="K209" s="104">
        <v>2.29</v>
      </c>
      <c r="L209" s="103" t="s">
        <v>102</v>
      </c>
      <c r="M209" s="105">
        <v>3.8699999999999998E-2</v>
      </c>
      <c r="N209" s="105">
        <v>5.6500000000000002E-2</v>
      </c>
      <c r="O209" s="104">
        <v>1502304.39</v>
      </c>
      <c r="P209" s="104">
        <v>96.25</v>
      </c>
      <c r="Q209" s="104">
        <v>0</v>
      </c>
      <c r="R209" s="104">
        <v>1445.9679753749999</v>
      </c>
      <c r="S209" s="105">
        <v>4.5999999999999999E-3</v>
      </c>
      <c r="T209" s="105">
        <f t="shared" si="5"/>
        <v>2.2838844414500205E-3</v>
      </c>
      <c r="U209" s="105">
        <f>R209/'סכום נכסי הקרן'!$C$42</f>
        <v>5.2822232611126469E-4</v>
      </c>
    </row>
    <row r="210" spans="2:21" s="100" customFormat="1">
      <c r="B210" s="103" t="s">
        <v>1065</v>
      </c>
      <c r="C210" s="103" t="s">
        <v>1066</v>
      </c>
      <c r="D210" s="103" t="s">
        <v>100</v>
      </c>
      <c r="E210" s="103" t="s">
        <v>123</v>
      </c>
      <c r="F210" s="103" t="s">
        <v>975</v>
      </c>
      <c r="G210" s="103" t="s">
        <v>856</v>
      </c>
      <c r="H210" s="103" t="s">
        <v>222</v>
      </c>
      <c r="I210" s="103" t="s">
        <v>748</v>
      </c>
      <c r="J210" s="103" t="s">
        <v>405</v>
      </c>
      <c r="K210" s="104">
        <v>2.69</v>
      </c>
      <c r="L210" s="103" t="s">
        <v>102</v>
      </c>
      <c r="M210" s="105">
        <v>7.1999999999999995E-2</v>
      </c>
      <c r="N210" s="105">
        <v>5.6399999999999999E-2</v>
      </c>
      <c r="O210" s="104">
        <v>245147.23</v>
      </c>
      <c r="P210" s="104">
        <v>104.33</v>
      </c>
      <c r="Q210" s="104">
        <v>0</v>
      </c>
      <c r="R210" s="104">
        <v>255.76210505899999</v>
      </c>
      <c r="S210" s="105">
        <v>5.0000000000000001E-4</v>
      </c>
      <c r="T210" s="105">
        <f t="shared" si="5"/>
        <v>4.0397235789766788E-4</v>
      </c>
      <c r="U210" s="105">
        <f>R210/'סכום נכסי הקרן'!$C$42</f>
        <v>9.3431705519163904E-5</v>
      </c>
    </row>
    <row r="211" spans="2:21" s="100" customFormat="1">
      <c r="B211" s="103" t="s">
        <v>1067</v>
      </c>
      <c r="C211" s="103" t="s">
        <v>1068</v>
      </c>
      <c r="D211" s="103" t="s">
        <v>100</v>
      </c>
      <c r="E211" s="103" t="s">
        <v>123</v>
      </c>
      <c r="F211" s="103" t="s">
        <v>975</v>
      </c>
      <c r="G211" s="103" t="s">
        <v>856</v>
      </c>
      <c r="H211" s="103" t="s">
        <v>222</v>
      </c>
      <c r="I211" s="103" t="s">
        <v>748</v>
      </c>
      <c r="J211" s="103" t="s">
        <v>655</v>
      </c>
      <c r="K211" s="104">
        <v>2.57</v>
      </c>
      <c r="L211" s="103" t="s">
        <v>102</v>
      </c>
      <c r="M211" s="105">
        <v>6.2E-2</v>
      </c>
      <c r="N211" s="105">
        <v>5.8799999999999998E-2</v>
      </c>
      <c r="O211" s="104">
        <v>1270984</v>
      </c>
      <c r="P211" s="104">
        <v>102.03</v>
      </c>
      <c r="Q211" s="104">
        <v>0</v>
      </c>
      <c r="R211" s="104">
        <v>1296.7849752</v>
      </c>
      <c r="S211" s="105">
        <v>2.2000000000000001E-3</v>
      </c>
      <c r="T211" s="105">
        <f t="shared" si="5"/>
        <v>2.048252159939667E-3</v>
      </c>
      <c r="U211" s="105">
        <f>R211/'סכום נכסי הקרן'!$C$42</f>
        <v>4.737247212467731E-4</v>
      </c>
    </row>
    <row r="212" spans="2:21" s="100" customFormat="1">
      <c r="B212" s="103" t="s">
        <v>1069</v>
      </c>
      <c r="C212" s="103" t="s">
        <v>1070</v>
      </c>
      <c r="D212" s="103" t="s">
        <v>100</v>
      </c>
      <c r="E212" s="103" t="s">
        <v>123</v>
      </c>
      <c r="F212" s="103" t="s">
        <v>759</v>
      </c>
      <c r="G212" s="103" t="s">
        <v>740</v>
      </c>
      <c r="H212" s="103" t="s">
        <v>222</v>
      </c>
      <c r="I212" s="103" t="s">
        <v>748</v>
      </c>
      <c r="J212" s="103" t="s">
        <v>1071</v>
      </c>
      <c r="K212" s="104">
        <v>1.67</v>
      </c>
      <c r="L212" s="103" t="s">
        <v>102</v>
      </c>
      <c r="M212" s="105">
        <v>4.3999999999999997E-2</v>
      </c>
      <c r="N212" s="105">
        <v>0.86429999999999996</v>
      </c>
      <c r="O212" s="104">
        <v>1286818</v>
      </c>
      <c r="P212" s="104">
        <v>35.65</v>
      </c>
      <c r="Q212" s="104">
        <v>0</v>
      </c>
      <c r="R212" s="104">
        <v>458.75061699999998</v>
      </c>
      <c r="S212" s="105">
        <v>7.6E-3</v>
      </c>
      <c r="T212" s="105">
        <f t="shared" si="5"/>
        <v>7.2458962751244629E-4</v>
      </c>
      <c r="U212" s="105">
        <f>R212/'סכום נכסי הקרן'!$C$42</f>
        <v>1.6758484430049261E-4</v>
      </c>
    </row>
    <row r="213" spans="2:21" s="100" customFormat="1">
      <c r="B213" s="103" t="s">
        <v>1072</v>
      </c>
      <c r="C213" s="103" t="s">
        <v>1073</v>
      </c>
      <c r="D213" s="103" t="s">
        <v>100</v>
      </c>
      <c r="E213" s="103" t="s">
        <v>123</v>
      </c>
      <c r="F213" s="103" t="s">
        <v>1074</v>
      </c>
      <c r="G213" s="103" t="s">
        <v>740</v>
      </c>
      <c r="H213" s="103" t="s">
        <v>222</v>
      </c>
      <c r="I213" s="103" t="s">
        <v>748</v>
      </c>
      <c r="J213" s="103" t="s">
        <v>1075</v>
      </c>
      <c r="K213" s="104">
        <v>2.41</v>
      </c>
      <c r="L213" s="103" t="s">
        <v>102</v>
      </c>
      <c r="M213" s="105">
        <v>3.95E-2</v>
      </c>
      <c r="N213" s="105">
        <v>7.3200000000000001E-2</v>
      </c>
      <c r="O213" s="104">
        <v>192839</v>
      </c>
      <c r="P213" s="104">
        <v>92.62</v>
      </c>
      <c r="Q213" s="104">
        <v>0</v>
      </c>
      <c r="R213" s="104">
        <v>178.60748179999999</v>
      </c>
      <c r="S213" s="105">
        <v>2.0000000000000001E-4</v>
      </c>
      <c r="T213" s="105">
        <f t="shared" si="5"/>
        <v>2.8210780304715761E-4</v>
      </c>
      <c r="U213" s="105">
        <f>R213/'סכום נכסי הקרן'!$C$42</f>
        <v>6.5246576068051515E-5</v>
      </c>
    </row>
    <row r="214" spans="2:21" s="100" customFormat="1">
      <c r="B214" s="103" t="s">
        <v>1076</v>
      </c>
      <c r="C214" s="103" t="s">
        <v>1077</v>
      </c>
      <c r="D214" s="103" t="s">
        <v>100</v>
      </c>
      <c r="E214" s="103" t="s">
        <v>123</v>
      </c>
      <c r="F214" s="103" t="s">
        <v>1078</v>
      </c>
      <c r="G214" s="103" t="s">
        <v>740</v>
      </c>
      <c r="H214" s="103" t="s">
        <v>222</v>
      </c>
      <c r="I214" s="103" t="s">
        <v>748</v>
      </c>
      <c r="J214" s="103" t="s">
        <v>1079</v>
      </c>
      <c r="K214" s="104">
        <v>1.87</v>
      </c>
      <c r="L214" s="103" t="s">
        <v>102</v>
      </c>
      <c r="M214" s="105">
        <v>7.0000000000000007E-2</v>
      </c>
      <c r="N214" s="105">
        <v>0.1031</v>
      </c>
      <c r="O214" s="104">
        <v>1540588</v>
      </c>
      <c r="P214" s="104">
        <v>96.23</v>
      </c>
      <c r="Q214" s="104">
        <v>0</v>
      </c>
      <c r="R214" s="104">
        <v>1482.5078324000001</v>
      </c>
      <c r="S214" s="105">
        <v>1.8800000000000001E-2</v>
      </c>
      <c r="T214" s="105">
        <f t="shared" si="5"/>
        <v>2.3415985902924688E-3</v>
      </c>
      <c r="U214" s="105">
        <f>R214/'סכום נכסי הקרן'!$C$42</f>
        <v>5.4157059426257904E-4</v>
      </c>
    </row>
    <row r="215" spans="2:21" s="100" customFormat="1">
      <c r="B215" s="103" t="s">
        <v>1080</v>
      </c>
      <c r="C215" s="103" t="s">
        <v>1081</v>
      </c>
      <c r="D215" s="103" t="s">
        <v>100</v>
      </c>
      <c r="E215" s="103" t="s">
        <v>123</v>
      </c>
      <c r="F215" s="103" t="s">
        <v>1082</v>
      </c>
      <c r="G215" s="103" t="s">
        <v>659</v>
      </c>
      <c r="H215" s="103" t="s">
        <v>222</v>
      </c>
      <c r="I215" s="103" t="s">
        <v>748</v>
      </c>
      <c r="J215" s="103" t="s">
        <v>553</v>
      </c>
      <c r="K215" s="104">
        <v>1.47</v>
      </c>
      <c r="L215" s="103" t="s">
        <v>102</v>
      </c>
      <c r="M215" s="105">
        <v>3.5000000000000003E-2</v>
      </c>
      <c r="N215" s="105">
        <v>5.2200000000000003E-2</v>
      </c>
      <c r="O215" s="104">
        <v>68175.33</v>
      </c>
      <c r="P215" s="104">
        <v>97.64</v>
      </c>
      <c r="Q215" s="104">
        <v>0</v>
      </c>
      <c r="R215" s="104">
        <v>66.566392211999997</v>
      </c>
      <c r="S215" s="105">
        <v>8.9999999999999998E-4</v>
      </c>
      <c r="T215" s="105">
        <f t="shared" si="5"/>
        <v>1.0514060483049004E-4</v>
      </c>
      <c r="U215" s="105">
        <f>R215/'סכום נכסי הקרן'!$C$42</f>
        <v>2.431717377830479E-5</v>
      </c>
    </row>
    <row r="216" spans="2:21" s="100" customFormat="1">
      <c r="B216" s="103" t="s">
        <v>1083</v>
      </c>
      <c r="C216" s="103" t="s">
        <v>1084</v>
      </c>
      <c r="D216" s="103" t="s">
        <v>100</v>
      </c>
      <c r="E216" s="103" t="s">
        <v>123</v>
      </c>
      <c r="F216" s="103" t="s">
        <v>787</v>
      </c>
      <c r="G216" s="103" t="s">
        <v>751</v>
      </c>
      <c r="H216" s="103" t="s">
        <v>222</v>
      </c>
      <c r="I216" s="103" t="s">
        <v>748</v>
      </c>
      <c r="J216" s="103" t="s">
        <v>424</v>
      </c>
      <c r="K216" s="104">
        <v>4.5</v>
      </c>
      <c r="L216" s="103" t="s">
        <v>102</v>
      </c>
      <c r="M216" s="105">
        <v>0.05</v>
      </c>
      <c r="N216" s="105">
        <v>4.2799999999999998E-2</v>
      </c>
      <c r="O216" s="104">
        <v>1182000</v>
      </c>
      <c r="P216" s="104">
        <v>103.4</v>
      </c>
      <c r="Q216" s="104">
        <v>0</v>
      </c>
      <c r="R216" s="104">
        <v>1222.1880000000001</v>
      </c>
      <c r="S216" s="105">
        <v>2.8999999999999998E-3</v>
      </c>
      <c r="T216" s="105">
        <f t="shared" si="5"/>
        <v>1.9304273713275067E-3</v>
      </c>
      <c r="U216" s="105">
        <f>R216/'סכום נכסי הקרן'!$C$42</f>
        <v>4.4647391871721555E-4</v>
      </c>
    </row>
    <row r="217" spans="2:21" s="100" customFormat="1">
      <c r="B217" s="103" t="s">
        <v>1085</v>
      </c>
      <c r="C217" s="103" t="s">
        <v>1086</v>
      </c>
      <c r="D217" s="103" t="s">
        <v>100</v>
      </c>
      <c r="E217" s="103" t="s">
        <v>123</v>
      </c>
      <c r="F217" s="103" t="s">
        <v>1087</v>
      </c>
      <c r="G217" s="103" t="s">
        <v>740</v>
      </c>
      <c r="H217" s="103" t="s">
        <v>222</v>
      </c>
      <c r="I217" s="103" t="s">
        <v>748</v>
      </c>
      <c r="J217" s="103" t="s">
        <v>1088</v>
      </c>
      <c r="K217" s="104">
        <v>2.41</v>
      </c>
      <c r="L217" s="103" t="s">
        <v>102</v>
      </c>
      <c r="M217" s="105">
        <v>4.4999999999999998E-2</v>
      </c>
      <c r="N217" s="105">
        <v>8.9700000000000002E-2</v>
      </c>
      <c r="O217" s="104">
        <v>1273200</v>
      </c>
      <c r="P217" s="104">
        <v>90.67</v>
      </c>
      <c r="Q217" s="104">
        <v>0</v>
      </c>
      <c r="R217" s="104">
        <v>1154.4104400000001</v>
      </c>
      <c r="S217" s="105">
        <v>1.2E-2</v>
      </c>
      <c r="T217" s="105">
        <f t="shared" si="5"/>
        <v>1.8233737453830592E-3</v>
      </c>
      <c r="U217" s="105">
        <f>R217/'סכום נכסי הקרן'!$C$42</f>
        <v>4.2171429678156309E-4</v>
      </c>
    </row>
    <row r="218" spans="2:21" s="100" customFormat="1">
      <c r="B218" s="103" t="s">
        <v>1089</v>
      </c>
      <c r="C218" s="103" t="s">
        <v>1090</v>
      </c>
      <c r="D218" s="103" t="s">
        <v>100</v>
      </c>
      <c r="E218" s="103" t="s">
        <v>123</v>
      </c>
      <c r="F218" s="103" t="s">
        <v>1091</v>
      </c>
      <c r="G218" s="103" t="s">
        <v>740</v>
      </c>
      <c r="H218" s="103" t="s">
        <v>222</v>
      </c>
      <c r="I218" s="103" t="s">
        <v>748</v>
      </c>
      <c r="J218" s="103" t="s">
        <v>775</v>
      </c>
      <c r="K218" s="104">
        <v>3.6</v>
      </c>
      <c r="L218" s="103" t="s">
        <v>102</v>
      </c>
      <c r="M218" s="105">
        <v>5.5E-2</v>
      </c>
      <c r="N218" s="105">
        <v>6.59E-2</v>
      </c>
      <c r="O218" s="104">
        <v>815233</v>
      </c>
      <c r="P218" s="104">
        <v>96.6</v>
      </c>
      <c r="Q218" s="104">
        <v>0</v>
      </c>
      <c r="R218" s="104">
        <v>787.51507800000002</v>
      </c>
      <c r="S218" s="105">
        <v>1.5100000000000001E-2</v>
      </c>
      <c r="T218" s="105">
        <f t="shared" si="5"/>
        <v>1.2438680971375241E-3</v>
      </c>
      <c r="U218" s="105">
        <f>R218/'סכום נכסי הקרן'!$C$42</f>
        <v>2.8768482665805393E-4</v>
      </c>
    </row>
    <row r="219" spans="2:21" s="100" customFormat="1">
      <c r="B219" s="103" t="s">
        <v>1092</v>
      </c>
      <c r="C219" s="103" t="s">
        <v>1093</v>
      </c>
      <c r="D219" s="103" t="s">
        <v>100</v>
      </c>
      <c r="E219" s="103" t="s">
        <v>123</v>
      </c>
      <c r="F219" s="103" t="s">
        <v>1094</v>
      </c>
      <c r="G219" s="103" t="s">
        <v>531</v>
      </c>
      <c r="H219" s="103" t="s">
        <v>222</v>
      </c>
      <c r="I219" s="103" t="s">
        <v>748</v>
      </c>
      <c r="J219" s="103" t="s">
        <v>1095</v>
      </c>
      <c r="K219" s="104">
        <v>3.33</v>
      </c>
      <c r="L219" s="103" t="s">
        <v>102</v>
      </c>
      <c r="M219" s="105">
        <v>7.4999999999999997E-2</v>
      </c>
      <c r="N219" s="105">
        <v>7.3800000000000004E-2</v>
      </c>
      <c r="O219" s="104">
        <v>1582529.66</v>
      </c>
      <c r="P219" s="104">
        <v>110.29</v>
      </c>
      <c r="Q219" s="104">
        <v>0</v>
      </c>
      <c r="R219" s="104">
        <v>1745.371962014</v>
      </c>
      <c r="S219" s="105">
        <v>5.7000000000000002E-3</v>
      </c>
      <c r="T219" s="105">
        <f t="shared" si="5"/>
        <v>2.7567884880390077E-3</v>
      </c>
      <c r="U219" s="105">
        <f>R219/'סכום נכסי הקרן'!$C$42</f>
        <v>6.3759671957141259E-4</v>
      </c>
    </row>
    <row r="220" spans="2:21" s="100" customFormat="1">
      <c r="B220" s="103" t="s">
        <v>1096</v>
      </c>
      <c r="C220" s="103" t="s">
        <v>1097</v>
      </c>
      <c r="D220" s="103" t="s">
        <v>100</v>
      </c>
      <c r="E220" s="103" t="s">
        <v>123</v>
      </c>
      <c r="F220" s="103" t="s">
        <v>1098</v>
      </c>
      <c r="G220" s="103" t="s">
        <v>1099</v>
      </c>
      <c r="H220" s="103" t="s">
        <v>222</v>
      </c>
      <c r="I220" s="103" t="s">
        <v>748</v>
      </c>
      <c r="J220" s="103" t="s">
        <v>1100</v>
      </c>
      <c r="K220" s="104">
        <v>1.97</v>
      </c>
      <c r="L220" s="103" t="s">
        <v>102</v>
      </c>
      <c r="M220" s="105">
        <v>1.9900000000000001E-2</v>
      </c>
      <c r="N220" s="105">
        <v>5.0900000000000001E-2</v>
      </c>
      <c r="O220" s="104">
        <v>444453</v>
      </c>
      <c r="P220" s="104">
        <v>94.28</v>
      </c>
      <c r="Q220" s="104">
        <v>0</v>
      </c>
      <c r="R220" s="104">
        <v>419.03028840000002</v>
      </c>
      <c r="S220" s="105">
        <v>3.0000000000000001E-3</v>
      </c>
      <c r="T220" s="105">
        <f t="shared" si="5"/>
        <v>6.6185197215372674E-4</v>
      </c>
      <c r="U220" s="105">
        <f>R220/'סכום נכסי הקרן'!$C$42</f>
        <v>1.5307472739312854E-4</v>
      </c>
    </row>
    <row r="221" spans="2:21" s="100" customFormat="1">
      <c r="B221" s="103" t="s">
        <v>1101</v>
      </c>
      <c r="C221" s="103" t="s">
        <v>1102</v>
      </c>
      <c r="D221" s="103" t="s">
        <v>100</v>
      </c>
      <c r="E221" s="103" t="s">
        <v>123</v>
      </c>
      <c r="F221" s="103" t="s">
        <v>1103</v>
      </c>
      <c r="G221" s="103" t="s">
        <v>740</v>
      </c>
      <c r="H221" s="103" t="s">
        <v>222</v>
      </c>
      <c r="I221" s="103" t="s">
        <v>748</v>
      </c>
      <c r="J221" s="103" t="s">
        <v>1104</v>
      </c>
      <c r="K221" s="104">
        <v>1</v>
      </c>
      <c r="L221" s="103" t="s">
        <v>102</v>
      </c>
      <c r="M221" s="105">
        <v>3.56E-2</v>
      </c>
      <c r="N221" s="105">
        <v>7.4399999999999994E-2</v>
      </c>
      <c r="O221" s="104">
        <v>130704.33</v>
      </c>
      <c r="P221" s="104">
        <v>98</v>
      </c>
      <c r="Q221" s="104">
        <v>0</v>
      </c>
      <c r="R221" s="104">
        <v>128.09024339999999</v>
      </c>
      <c r="S221" s="105">
        <v>2.2000000000000001E-3</v>
      </c>
      <c r="T221" s="105">
        <f t="shared" si="5"/>
        <v>2.0231659274952993E-4</v>
      </c>
      <c r="U221" s="105">
        <f>R221/'סכום נכסי הקרן'!$C$42</f>
        <v>4.6792271663802905E-5</v>
      </c>
    </row>
    <row r="222" spans="2:21" s="100" customFormat="1">
      <c r="B222" s="103" t="s">
        <v>1105</v>
      </c>
      <c r="C222" s="103" t="s">
        <v>1106</v>
      </c>
      <c r="D222" s="103" t="s">
        <v>100</v>
      </c>
      <c r="E222" s="103" t="s">
        <v>123</v>
      </c>
      <c r="F222" s="103" t="s">
        <v>1103</v>
      </c>
      <c r="G222" s="103" t="s">
        <v>740</v>
      </c>
      <c r="H222" s="103" t="s">
        <v>222</v>
      </c>
      <c r="I222" s="103" t="s">
        <v>748</v>
      </c>
      <c r="J222" s="103" t="s">
        <v>1107</v>
      </c>
      <c r="K222" s="104">
        <v>1.86</v>
      </c>
      <c r="L222" s="103" t="s">
        <v>102</v>
      </c>
      <c r="M222" s="105">
        <v>4.48E-2</v>
      </c>
      <c r="N222" s="105">
        <v>8.0100000000000005E-2</v>
      </c>
      <c r="O222" s="104">
        <v>618358.19999999995</v>
      </c>
      <c r="P222" s="104">
        <v>95.96</v>
      </c>
      <c r="Q222" s="104">
        <v>0</v>
      </c>
      <c r="R222" s="104">
        <v>593.37652872000001</v>
      </c>
      <c r="S222" s="105">
        <v>5.1999999999999998E-3</v>
      </c>
      <c r="T222" s="105">
        <f t="shared" si="5"/>
        <v>9.3722920904508174E-4</v>
      </c>
      <c r="U222" s="105">
        <f>R222/'סכום נכסי הקרן'!$C$42</f>
        <v>2.1676464181651005E-4</v>
      </c>
    </row>
    <row r="223" spans="2:21" s="100" customFormat="1">
      <c r="B223" s="99" t="s">
        <v>436</v>
      </c>
      <c r="K223" s="101">
        <v>2.0299999999999998</v>
      </c>
      <c r="N223" s="102">
        <v>6.2E-2</v>
      </c>
      <c r="O223" s="101">
        <f>SUM(O224:O234)</f>
        <v>31201995.420000002</v>
      </c>
      <c r="Q223" s="101">
        <v>1787.0491099999999</v>
      </c>
      <c r="R223" s="101">
        <v>33021.708336512915</v>
      </c>
      <c r="T223" s="102">
        <f t="shared" si="5"/>
        <v>5.2157286457401184E-2</v>
      </c>
      <c r="U223" s="102">
        <f>R223/'סכום נכסי הקרן'!$C$42</f>
        <v>1.2063063557930421E-2</v>
      </c>
    </row>
    <row r="224" spans="2:21" s="100" customFormat="1">
      <c r="B224" s="103" t="s">
        <v>1108</v>
      </c>
      <c r="C224" s="103" t="s">
        <v>1109</v>
      </c>
      <c r="D224" s="103" t="s">
        <v>100</v>
      </c>
      <c r="E224" s="103" t="s">
        <v>123</v>
      </c>
      <c r="F224" s="103" t="s">
        <v>441</v>
      </c>
      <c r="G224" s="103" t="s">
        <v>442</v>
      </c>
      <c r="H224" s="103" t="s">
        <v>206</v>
      </c>
      <c r="I224" s="103" t="s">
        <v>207</v>
      </c>
      <c r="J224" s="103" t="s">
        <v>1044</v>
      </c>
      <c r="K224" s="104">
        <v>2.13</v>
      </c>
      <c r="L224" s="103" t="s">
        <v>102</v>
      </c>
      <c r="M224" s="105">
        <v>5.8999999999999997E-2</v>
      </c>
      <c r="N224" s="105">
        <v>6.1699999999999998E-2</v>
      </c>
      <c r="O224" s="104">
        <v>9498343</v>
      </c>
      <c r="P224" s="104">
        <v>105.84</v>
      </c>
      <c r="Q224" s="104">
        <v>0</v>
      </c>
      <c r="R224" s="104">
        <v>10053.0462312</v>
      </c>
      <c r="S224" s="105">
        <v>1.44E-2</v>
      </c>
      <c r="T224" s="105">
        <f t="shared" si="5"/>
        <v>1.5878633737141351E-2</v>
      </c>
      <c r="U224" s="105">
        <f>R224/'סכום נכסי הקרן'!$C$42</f>
        <v>3.6724488752051228E-3</v>
      </c>
    </row>
    <row r="225" spans="2:21" s="100" customFormat="1">
      <c r="B225" s="103" t="s">
        <v>1110</v>
      </c>
      <c r="C225" s="103" t="s">
        <v>1111</v>
      </c>
      <c r="D225" s="103" t="s">
        <v>100</v>
      </c>
      <c r="E225" s="103" t="s">
        <v>123</v>
      </c>
      <c r="F225" s="103" t="s">
        <v>844</v>
      </c>
      <c r="G225" s="103" t="s">
        <v>832</v>
      </c>
      <c r="H225" s="103" t="s">
        <v>570</v>
      </c>
      <c r="I225" s="103" t="s">
        <v>207</v>
      </c>
      <c r="J225" s="103" t="s">
        <v>1112</v>
      </c>
      <c r="K225" s="104">
        <v>5.2</v>
      </c>
      <c r="L225" s="103" t="s">
        <v>102</v>
      </c>
      <c r="M225" s="105">
        <v>2.6700000000000002E-2</v>
      </c>
      <c r="N225" s="105">
        <v>4.9599999999999998E-2</v>
      </c>
      <c r="O225" s="104">
        <v>2374489.5099999998</v>
      </c>
      <c r="P225" s="104">
        <v>98.6</v>
      </c>
      <c r="Q225" s="104">
        <v>0</v>
      </c>
      <c r="R225" s="104">
        <v>2341.2466568599998</v>
      </c>
      <c r="S225" s="105">
        <v>1.3899999999999999E-2</v>
      </c>
      <c r="T225" s="105">
        <f t="shared" si="5"/>
        <v>3.6979635125132648E-3</v>
      </c>
      <c r="U225" s="105">
        <f>R225/'סכום נכסי הקרן'!$C$42</f>
        <v>8.552739591387447E-4</v>
      </c>
    </row>
    <row r="226" spans="2:21" s="100" customFormat="1">
      <c r="B226" s="103" t="s">
        <v>1113</v>
      </c>
      <c r="C226" s="103" t="s">
        <v>1114</v>
      </c>
      <c r="D226" s="103" t="s">
        <v>100</v>
      </c>
      <c r="E226" s="103" t="s">
        <v>123</v>
      </c>
      <c r="F226" s="103" t="s">
        <v>1115</v>
      </c>
      <c r="G226" s="103" t="s">
        <v>856</v>
      </c>
      <c r="H226" s="103" t="s">
        <v>570</v>
      </c>
      <c r="I226" s="103" t="s">
        <v>207</v>
      </c>
      <c r="J226" s="103" t="s">
        <v>1116</v>
      </c>
      <c r="K226" s="104">
        <v>1</v>
      </c>
      <c r="L226" s="103" t="s">
        <v>102</v>
      </c>
      <c r="M226" s="105">
        <v>3.49E-2</v>
      </c>
      <c r="N226" s="105">
        <v>5.6500000000000002E-2</v>
      </c>
      <c r="O226" s="104">
        <v>3489927.39</v>
      </c>
      <c r="P226" s="104">
        <v>99.2</v>
      </c>
      <c r="Q226" s="104">
        <v>0</v>
      </c>
      <c r="R226" s="104">
        <v>3462.0079708799999</v>
      </c>
      <c r="S226" s="105">
        <v>5.1999999999999998E-3</v>
      </c>
      <c r="T226" s="105">
        <f t="shared" si="5"/>
        <v>5.4681889748064557E-3</v>
      </c>
      <c r="U226" s="105">
        <f>R226/'סכום נכסי הקרן'!$C$42</f>
        <v>1.2646959922606254E-3</v>
      </c>
    </row>
    <row r="227" spans="2:21" s="100" customFormat="1">
      <c r="B227" s="103" t="s">
        <v>1117</v>
      </c>
      <c r="C227" s="103" t="s">
        <v>1118</v>
      </c>
      <c r="D227" s="103" t="s">
        <v>100</v>
      </c>
      <c r="E227" s="103" t="s">
        <v>123</v>
      </c>
      <c r="F227" s="103" t="s">
        <v>1119</v>
      </c>
      <c r="G227" s="103" t="s">
        <v>129</v>
      </c>
      <c r="H227" s="103" t="s">
        <v>633</v>
      </c>
      <c r="I227" s="103" t="s">
        <v>207</v>
      </c>
      <c r="J227" s="103" t="s">
        <v>1120</v>
      </c>
      <c r="K227" s="104">
        <v>1.47</v>
      </c>
      <c r="L227" s="103" t="s">
        <v>102</v>
      </c>
      <c r="M227" s="105">
        <v>3.3700000000000001E-2</v>
      </c>
      <c r="N227" s="105">
        <v>5.7599999999999998E-2</v>
      </c>
      <c r="O227" s="104">
        <v>3316763.1</v>
      </c>
      <c r="P227" s="104">
        <v>99.6</v>
      </c>
      <c r="Q227" s="104">
        <v>1787.0491099999999</v>
      </c>
      <c r="R227" s="104">
        <v>5090.5451575999996</v>
      </c>
      <c r="S227" s="105">
        <v>2.3699999999999999E-2</v>
      </c>
      <c r="T227" s="105">
        <f t="shared" si="5"/>
        <v>8.0404387109100518E-3</v>
      </c>
      <c r="U227" s="105">
        <f>R227/'סכום נכסי הקרן'!$C$42</f>
        <v>1.8596121422568518E-3</v>
      </c>
    </row>
    <row r="228" spans="2:21" s="100" customFormat="1">
      <c r="B228" s="103" t="s">
        <v>1121</v>
      </c>
      <c r="C228" s="103" t="s">
        <v>1122</v>
      </c>
      <c r="D228" s="103" t="s">
        <v>100</v>
      </c>
      <c r="E228" s="103" t="s">
        <v>123</v>
      </c>
      <c r="F228" s="103" t="s">
        <v>1123</v>
      </c>
      <c r="G228" s="103" t="s">
        <v>693</v>
      </c>
      <c r="H228" s="103" t="s">
        <v>650</v>
      </c>
      <c r="I228" s="103" t="s">
        <v>150</v>
      </c>
      <c r="J228" s="103" t="s">
        <v>1124</v>
      </c>
      <c r="K228" s="104">
        <v>3.38</v>
      </c>
      <c r="L228" s="103" t="s">
        <v>102</v>
      </c>
      <c r="M228" s="105">
        <v>4.2999999999999997E-2</v>
      </c>
      <c r="N228" s="105">
        <v>9.3600000000000003E-2</v>
      </c>
      <c r="O228" s="104">
        <v>1115009.25</v>
      </c>
      <c r="P228" s="104">
        <v>85.95</v>
      </c>
      <c r="Q228" s="104">
        <v>0</v>
      </c>
      <c r="R228" s="104">
        <v>958.35045037500004</v>
      </c>
      <c r="S228" s="105">
        <v>1E-3</v>
      </c>
      <c r="T228" s="105">
        <f t="shared" si="5"/>
        <v>1.5136999714675183E-3</v>
      </c>
      <c r="U228" s="105">
        <f>R228/'סכום נכסי הקרן'!$C$42</f>
        <v>3.5009219619513087E-4</v>
      </c>
    </row>
    <row r="229" spans="2:21" s="100" customFormat="1">
      <c r="B229" s="103" t="s">
        <v>1125</v>
      </c>
      <c r="C229" s="103" t="s">
        <v>1126</v>
      </c>
      <c r="D229" s="103" t="s">
        <v>100</v>
      </c>
      <c r="E229" s="103" t="s">
        <v>123</v>
      </c>
      <c r="F229" s="103" t="s">
        <v>900</v>
      </c>
      <c r="G229" s="103" t="s">
        <v>531</v>
      </c>
      <c r="H229" s="103" t="s">
        <v>660</v>
      </c>
      <c r="I229" s="103" t="s">
        <v>207</v>
      </c>
      <c r="J229" s="103" t="s">
        <v>1116</v>
      </c>
      <c r="K229" s="104">
        <v>0.97</v>
      </c>
      <c r="L229" s="103" t="s">
        <v>102</v>
      </c>
      <c r="M229" s="105">
        <v>4.7E-2</v>
      </c>
      <c r="N229" s="105">
        <v>5.67E-2</v>
      </c>
      <c r="O229" s="104">
        <v>1443542.96</v>
      </c>
      <c r="P229" s="104">
        <v>99.7</v>
      </c>
      <c r="Q229" s="104">
        <v>0</v>
      </c>
      <c r="R229" s="104">
        <v>1439.21233112</v>
      </c>
      <c r="S229" s="105">
        <v>2.8999999999999998E-3</v>
      </c>
      <c r="T229" s="105">
        <f t="shared" si="5"/>
        <v>2.273214004020752E-3</v>
      </c>
      <c r="U229" s="105">
        <f>R229/'סכום נכסי הקרן'!$C$42</f>
        <v>5.2575444149450428E-4</v>
      </c>
    </row>
    <row r="230" spans="2:21" s="100" customFormat="1">
      <c r="B230" s="103" t="s">
        <v>1127</v>
      </c>
      <c r="C230" s="103" t="s">
        <v>1128</v>
      </c>
      <c r="D230" s="103" t="s">
        <v>100</v>
      </c>
      <c r="E230" s="103" t="s">
        <v>123</v>
      </c>
      <c r="F230" s="103" t="s">
        <v>1129</v>
      </c>
      <c r="G230" s="103" t="s">
        <v>659</v>
      </c>
      <c r="H230" s="103" t="s">
        <v>660</v>
      </c>
      <c r="I230" s="103" t="s">
        <v>207</v>
      </c>
      <c r="J230" s="103" t="s">
        <v>736</v>
      </c>
      <c r="K230" s="104">
        <v>0.42</v>
      </c>
      <c r="L230" s="103" t="s">
        <v>102</v>
      </c>
      <c r="M230" s="105">
        <v>5.2499999999999998E-2</v>
      </c>
      <c r="N230" s="105">
        <v>6.1100000000000002E-2</v>
      </c>
      <c r="O230" s="104">
        <v>3755752.52</v>
      </c>
      <c r="P230" s="104">
        <v>94.2</v>
      </c>
      <c r="Q230" s="104">
        <v>0</v>
      </c>
      <c r="R230" s="104">
        <v>3537.9188738399998</v>
      </c>
      <c r="S230" s="105">
        <v>1.15E-2</v>
      </c>
      <c r="T230" s="105">
        <f t="shared" si="5"/>
        <v>5.5880890923466139E-3</v>
      </c>
      <c r="U230" s="105">
        <f>R230/'סכום נכסי הקרן'!$C$42</f>
        <v>1.292426781891937E-3</v>
      </c>
    </row>
    <row r="231" spans="2:21" s="100" customFormat="1">
      <c r="B231" s="103" t="s">
        <v>1130</v>
      </c>
      <c r="C231" s="103" t="s">
        <v>1131</v>
      </c>
      <c r="D231" s="103" t="s">
        <v>100</v>
      </c>
      <c r="E231" s="103" t="s">
        <v>123</v>
      </c>
      <c r="F231" s="103" t="s">
        <v>1132</v>
      </c>
      <c r="G231" s="103" t="s">
        <v>680</v>
      </c>
      <c r="H231" s="103" t="s">
        <v>668</v>
      </c>
      <c r="I231" s="103" t="s">
        <v>150</v>
      </c>
      <c r="J231" s="103" t="s">
        <v>1133</v>
      </c>
      <c r="K231" s="104">
        <v>2.4700000000000002</v>
      </c>
      <c r="L231" s="103" t="s">
        <v>102</v>
      </c>
      <c r="M231" s="105">
        <v>6.3600000000000004E-2</v>
      </c>
      <c r="N231" s="105">
        <v>3.7900000000000003E-2</v>
      </c>
      <c r="O231" s="104">
        <v>662000</v>
      </c>
      <c r="P231" s="104">
        <v>105.99</v>
      </c>
      <c r="Q231" s="104">
        <v>0</v>
      </c>
      <c r="R231" s="104">
        <v>701.65380000000005</v>
      </c>
      <c r="S231" s="105">
        <v>1.6000000000000001E-3</v>
      </c>
      <c r="T231" s="105">
        <f t="shared" si="5"/>
        <v>1.1082515134463406E-3</v>
      </c>
      <c r="U231" s="105">
        <f>R231/'סכום נכסי הקרן'!$C$42</f>
        <v>2.5631909466368956E-4</v>
      </c>
    </row>
    <row r="232" spans="2:21" s="100" customFormat="1">
      <c r="B232" s="103" t="s">
        <v>1134</v>
      </c>
      <c r="C232" s="103" t="s">
        <v>1135</v>
      </c>
      <c r="D232" s="103" t="s">
        <v>100</v>
      </c>
      <c r="E232" s="103" t="s">
        <v>123</v>
      </c>
      <c r="F232" s="103" t="s">
        <v>1136</v>
      </c>
      <c r="G232" s="103" t="s">
        <v>856</v>
      </c>
      <c r="H232" s="103" t="s">
        <v>668</v>
      </c>
      <c r="I232" s="103" t="s">
        <v>150</v>
      </c>
      <c r="J232" s="103" t="s">
        <v>1064</v>
      </c>
      <c r="K232" s="104">
        <v>3.3</v>
      </c>
      <c r="L232" s="103" t="s">
        <v>102</v>
      </c>
      <c r="M232" s="105">
        <v>4.6899999999999997E-2</v>
      </c>
      <c r="N232" s="105">
        <v>7.3999999999999996E-2</v>
      </c>
      <c r="O232" s="104">
        <v>4328043.21</v>
      </c>
      <c r="P232" s="104">
        <v>96.21</v>
      </c>
      <c r="Q232" s="104">
        <v>0</v>
      </c>
      <c r="R232" s="104">
        <v>4164.0103723410002</v>
      </c>
      <c r="S232" s="105">
        <v>3.0000000000000001E-3</v>
      </c>
      <c r="T232" s="105">
        <f t="shared" si="5"/>
        <v>6.5769910989624415E-3</v>
      </c>
      <c r="U232" s="105">
        <f>R232/'סכום נכסי הקרן'!$C$42</f>
        <v>1.5211424335030436E-3</v>
      </c>
    </row>
    <row r="233" spans="2:21" s="100" customFormat="1">
      <c r="B233" s="103" t="s">
        <v>1137</v>
      </c>
      <c r="C233" s="103">
        <v>11420330</v>
      </c>
      <c r="D233" s="103" t="s">
        <v>100</v>
      </c>
      <c r="E233" s="103" t="s">
        <v>123</v>
      </c>
      <c r="F233" s="103" t="s">
        <v>1138</v>
      </c>
      <c r="G233" s="103" t="s">
        <v>693</v>
      </c>
      <c r="H233" s="103" t="s">
        <v>994</v>
      </c>
      <c r="I233" s="103" t="s">
        <v>150</v>
      </c>
      <c r="J233" s="103" t="s">
        <v>655</v>
      </c>
      <c r="K233" s="104">
        <v>0.5</v>
      </c>
      <c r="L233" s="103" t="s">
        <v>102</v>
      </c>
      <c r="M233" s="105">
        <v>5.6500000000000002E-2</v>
      </c>
      <c r="N233" s="105">
        <v>7.8700000000000006E-2</v>
      </c>
      <c r="O233" s="104">
        <v>1090000</v>
      </c>
      <c r="P233" s="104">
        <f>R233*1000/O233*100</f>
        <v>104.24327868852458</v>
      </c>
      <c r="Q233" s="104">
        <v>0</v>
      </c>
      <c r="R233" s="104">
        <f>1138.396-2.14426229508187</f>
        <v>1136.251737704918</v>
      </c>
      <c r="S233" s="105">
        <v>7.7999999999999996E-3</v>
      </c>
      <c r="T233" s="105">
        <f t="shared" si="5"/>
        <v>1.7946923510818436E-3</v>
      </c>
      <c r="U233" s="105">
        <f>R233/'סכום נכסי הקרן'!$C$42</f>
        <v>4.1508079442962984E-4</v>
      </c>
    </row>
    <row r="234" spans="2:21" s="100" customFormat="1">
      <c r="B234" s="103" t="s">
        <v>1139</v>
      </c>
      <c r="C234" s="103" t="s">
        <v>1140</v>
      </c>
      <c r="D234" s="103" t="s">
        <v>100</v>
      </c>
      <c r="E234" s="103" t="s">
        <v>123</v>
      </c>
      <c r="F234" s="103" t="s">
        <v>1141</v>
      </c>
      <c r="G234" s="103" t="s">
        <v>856</v>
      </c>
      <c r="H234" s="103" t="s">
        <v>222</v>
      </c>
      <c r="I234" s="103" t="s">
        <v>748</v>
      </c>
      <c r="J234" s="103" t="s">
        <v>1142</v>
      </c>
      <c r="K234" s="104">
        <v>3.18</v>
      </c>
      <c r="L234" s="103" t="s">
        <v>102</v>
      </c>
      <c r="M234" s="105">
        <v>5.7000000000000002E-2</v>
      </c>
      <c r="N234" s="105">
        <v>7.2800000000000004E-2</v>
      </c>
      <c r="O234" s="104">
        <v>128124.48</v>
      </c>
      <c r="P234" s="104">
        <v>107.29</v>
      </c>
      <c r="Q234" s="104">
        <v>0</v>
      </c>
      <c r="R234" s="104">
        <v>137.46475459199999</v>
      </c>
      <c r="S234" s="105">
        <v>5.0000000000000001E-4</v>
      </c>
      <c r="T234" s="105">
        <f t="shared" si="5"/>
        <v>2.1712349070455227E-4</v>
      </c>
      <c r="U234" s="105">
        <f>R234/'סכום נכסי הקרן'!$C$42</f>
        <v>5.0216846891141608E-5</v>
      </c>
    </row>
    <row r="235" spans="2:21" s="100" customFormat="1">
      <c r="B235" s="99" t="s">
        <v>1143</v>
      </c>
      <c r="K235" s="101">
        <v>0</v>
      </c>
      <c r="N235" s="102">
        <v>0</v>
      </c>
      <c r="O235" s="101">
        <v>0</v>
      </c>
      <c r="Q235" s="101">
        <v>0</v>
      </c>
      <c r="R235" s="101">
        <v>0</v>
      </c>
      <c r="T235" s="102">
        <f t="shared" si="5"/>
        <v>0</v>
      </c>
      <c r="U235" s="102">
        <f>R235/'סכום נכסי הקרן'!$C$42</f>
        <v>0</v>
      </c>
    </row>
    <row r="236" spans="2:21" s="100" customFormat="1">
      <c r="B236" s="103" t="s">
        <v>222</v>
      </c>
      <c r="C236" s="103" t="s">
        <v>222</v>
      </c>
      <c r="G236" s="103" t="s">
        <v>222</v>
      </c>
      <c r="H236" s="103" t="s">
        <v>222</v>
      </c>
      <c r="K236" s="104">
        <v>0</v>
      </c>
      <c r="L236" s="103" t="s">
        <v>222</v>
      </c>
      <c r="M236" s="105">
        <v>0</v>
      </c>
      <c r="N236" s="105">
        <v>0</v>
      </c>
      <c r="O236" s="104">
        <v>0</v>
      </c>
      <c r="P236" s="104">
        <v>0</v>
      </c>
      <c r="R236" s="104">
        <v>0</v>
      </c>
      <c r="S236" s="105">
        <v>0</v>
      </c>
      <c r="T236" s="105">
        <f t="shared" si="5"/>
        <v>0</v>
      </c>
      <c r="U236" s="105">
        <f>R236/'סכום נכסי הקרן'!$C$42</f>
        <v>0</v>
      </c>
    </row>
    <row r="237" spans="2:21" s="100" customFormat="1">
      <c r="B237" s="99" t="s">
        <v>229</v>
      </c>
      <c r="K237" s="101">
        <v>4.3499999999999996</v>
      </c>
      <c r="N237" s="102">
        <v>8.2900000000000001E-2</v>
      </c>
      <c r="O237" s="101">
        <v>16110000</v>
      </c>
      <c r="Q237" s="101">
        <v>24.808679999999999</v>
      </c>
      <c r="R237" s="101">
        <v>57017.577158253123</v>
      </c>
      <c r="T237" s="102">
        <f t="shared" si="5"/>
        <v>9.0058396574888525E-2</v>
      </c>
      <c r="U237" s="102">
        <f>R237/'סכום נכסי הקרן'!$C$42</f>
        <v>2.0828924117735133E-2</v>
      </c>
    </row>
    <row r="238" spans="2:21" s="100" customFormat="1">
      <c r="B238" s="99" t="s">
        <v>437</v>
      </c>
      <c r="K238" s="101">
        <v>4.3899999999999997</v>
      </c>
      <c r="N238" s="102">
        <v>5.4399999999999997E-2</v>
      </c>
      <c r="O238" s="101">
        <v>4307000</v>
      </c>
      <c r="Q238" s="101">
        <v>0</v>
      </c>
      <c r="R238" s="101">
        <v>16148.934321048901</v>
      </c>
      <c r="T238" s="102">
        <f t="shared" si="5"/>
        <v>2.5506996330452419E-2</v>
      </c>
      <c r="U238" s="102">
        <f>R238/'סכום נכסי הקרן'!$C$42</f>
        <v>5.8993198995781655E-3</v>
      </c>
    </row>
    <row r="239" spans="2:21" s="100" customFormat="1">
      <c r="B239" s="103" t="s">
        <v>1144</v>
      </c>
      <c r="C239" s="103" t="s">
        <v>1145</v>
      </c>
      <c r="D239" s="103" t="s">
        <v>100</v>
      </c>
      <c r="E239" s="103" t="s">
        <v>527</v>
      </c>
      <c r="F239" s="103" t="s">
        <v>1146</v>
      </c>
      <c r="G239" s="103" t="s">
        <v>1147</v>
      </c>
      <c r="H239" s="103" t="s">
        <v>1148</v>
      </c>
      <c r="I239" s="103" t="s">
        <v>348</v>
      </c>
      <c r="J239" s="103" t="s">
        <v>625</v>
      </c>
      <c r="K239" s="104">
        <v>3.62</v>
      </c>
      <c r="L239" s="103" t="s">
        <v>106</v>
      </c>
      <c r="M239" s="105">
        <v>5.3800000000000001E-2</v>
      </c>
      <c r="N239" s="105">
        <v>6.3200000000000006E-2</v>
      </c>
      <c r="O239" s="104">
        <v>710000</v>
      </c>
      <c r="P239" s="104">
        <v>99.28730554929578</v>
      </c>
      <c r="Q239" s="104">
        <v>0</v>
      </c>
      <c r="R239" s="104">
        <v>2556.8169063137998</v>
      </c>
      <c r="S239" s="105">
        <v>8.9999999999999998E-4</v>
      </c>
      <c r="T239" s="105">
        <f t="shared" si="5"/>
        <v>4.038453445313713E-3</v>
      </c>
      <c r="U239" s="105">
        <f>R239/'סכום נכסי הקרן'!$C$42</f>
        <v>9.3402329560129038E-4</v>
      </c>
    </row>
    <row r="240" spans="2:21" s="100" customFormat="1">
      <c r="B240" s="103" t="s">
        <v>1149</v>
      </c>
      <c r="C240" s="103" t="s">
        <v>1150</v>
      </c>
      <c r="D240" s="103" t="s">
        <v>100</v>
      </c>
      <c r="E240" s="103" t="s">
        <v>527</v>
      </c>
      <c r="F240" s="103" t="s">
        <v>457</v>
      </c>
      <c r="G240" s="103" t="s">
        <v>1147</v>
      </c>
      <c r="H240" s="103" t="s">
        <v>1148</v>
      </c>
      <c r="I240" s="103" t="s">
        <v>1151</v>
      </c>
      <c r="J240" s="103" t="s">
        <v>1152</v>
      </c>
      <c r="K240" s="104">
        <v>3.17</v>
      </c>
      <c r="L240" s="103" t="s">
        <v>106</v>
      </c>
      <c r="M240" s="105">
        <v>5.1299999999999998E-2</v>
      </c>
      <c r="N240" s="105">
        <v>5.8200000000000002E-2</v>
      </c>
      <c r="O240" s="104">
        <v>1345000</v>
      </c>
      <c r="P240" s="104">
        <v>100.27312500371747</v>
      </c>
      <c r="Q240" s="104">
        <v>0</v>
      </c>
      <c r="R240" s="104">
        <v>4891.6388980251004</v>
      </c>
      <c r="S240" s="105">
        <v>2.7000000000000001E-3</v>
      </c>
      <c r="T240" s="105">
        <f t="shared" si="5"/>
        <v>7.7262692968659286E-3</v>
      </c>
      <c r="U240" s="105">
        <f>R240/'סכום נכסי הקרן'!$C$42</f>
        <v>1.7869502791312206E-3</v>
      </c>
    </row>
    <row r="241" spans="2:21" s="100" customFormat="1">
      <c r="B241" s="103" t="s">
        <v>1153</v>
      </c>
      <c r="C241" s="103" t="s">
        <v>1154</v>
      </c>
      <c r="D241" s="103" t="s">
        <v>123</v>
      </c>
      <c r="E241" s="103" t="s">
        <v>527</v>
      </c>
      <c r="F241" s="103" t="s">
        <v>1155</v>
      </c>
      <c r="G241" s="103" t="s">
        <v>1156</v>
      </c>
      <c r="H241" s="103" t="s">
        <v>1157</v>
      </c>
      <c r="I241" s="103" t="s">
        <v>1151</v>
      </c>
      <c r="J241" s="103" t="s">
        <v>1158</v>
      </c>
      <c r="K241" s="104">
        <v>1.45</v>
      </c>
      <c r="L241" s="103" t="s">
        <v>106</v>
      </c>
      <c r="M241" s="105">
        <v>6.13E-2</v>
      </c>
      <c r="N241" s="105">
        <v>6.4699999999999994E-2</v>
      </c>
      <c r="O241" s="104">
        <v>180000</v>
      </c>
      <c r="P241" s="104">
        <v>99.666499999999999</v>
      </c>
      <c r="Q241" s="104">
        <v>0</v>
      </c>
      <c r="R241" s="104">
        <v>650.68271189999996</v>
      </c>
      <c r="S241" s="105">
        <v>2.9999999999999997E-4</v>
      </c>
      <c r="T241" s="105">
        <f t="shared" si="5"/>
        <v>1.0277434544451183E-3</v>
      </c>
      <c r="U241" s="105">
        <f>R241/'סכום נכסי הקרן'!$C$42</f>
        <v>2.3769899575477581E-4</v>
      </c>
    </row>
    <row r="242" spans="2:21" s="100" customFormat="1">
      <c r="B242" s="103" t="s">
        <v>1159</v>
      </c>
      <c r="C242" s="103" t="s">
        <v>1160</v>
      </c>
      <c r="D242" s="103" t="s">
        <v>123</v>
      </c>
      <c r="E242" s="103" t="s">
        <v>527</v>
      </c>
      <c r="F242" s="103" t="s">
        <v>1161</v>
      </c>
      <c r="G242" s="103" t="s">
        <v>1162</v>
      </c>
      <c r="H242" s="103" t="s">
        <v>1157</v>
      </c>
      <c r="I242" s="103" t="s">
        <v>1151</v>
      </c>
      <c r="J242" s="103" t="s">
        <v>1163</v>
      </c>
      <c r="K242" s="104">
        <v>5.67</v>
      </c>
      <c r="L242" s="103" t="s">
        <v>110</v>
      </c>
      <c r="M242" s="105">
        <v>3.7499999999999999E-2</v>
      </c>
      <c r="N242" s="105">
        <v>4.48E-2</v>
      </c>
      <c r="O242" s="104">
        <v>1420000</v>
      </c>
      <c r="P242" s="104">
        <v>96.813249999999996</v>
      </c>
      <c r="Q242" s="104">
        <v>0</v>
      </c>
      <c r="R242" s="104">
        <v>5514.9396785400004</v>
      </c>
      <c r="S242" s="105">
        <v>1.2999999999999999E-3</v>
      </c>
      <c r="T242" s="105">
        <f t="shared" si="5"/>
        <v>8.7107634068357212E-3</v>
      </c>
      <c r="U242" s="105">
        <f>R242/'סכום נכסי הקרן'!$C$42</f>
        <v>2.0146464617283224E-3</v>
      </c>
    </row>
    <row r="243" spans="2:21" s="100" customFormat="1">
      <c r="B243" s="103" t="s">
        <v>1164</v>
      </c>
      <c r="C243" s="103" t="s">
        <v>1165</v>
      </c>
      <c r="D243" s="103" t="s">
        <v>123</v>
      </c>
      <c r="E243" s="103" t="s">
        <v>527</v>
      </c>
      <c r="F243" s="103" t="s">
        <v>1161</v>
      </c>
      <c r="G243" s="103" t="s">
        <v>1162</v>
      </c>
      <c r="H243" s="103" t="s">
        <v>1157</v>
      </c>
      <c r="I243" s="103" t="s">
        <v>1151</v>
      </c>
      <c r="J243" s="103" t="s">
        <v>1163</v>
      </c>
      <c r="K243" s="104">
        <v>5.55</v>
      </c>
      <c r="L243" s="103" t="s">
        <v>110</v>
      </c>
      <c r="M243" s="105">
        <v>4.3799999999999999E-2</v>
      </c>
      <c r="N243" s="105">
        <v>5.6599999999999998E-2</v>
      </c>
      <c r="O243" s="104">
        <v>560000</v>
      </c>
      <c r="P243" s="104">
        <v>94.237791660714279</v>
      </c>
      <c r="Q243" s="104">
        <v>0</v>
      </c>
      <c r="R243" s="104">
        <v>2117.0482201462801</v>
      </c>
      <c r="S243" s="105">
        <v>4.0000000000000002E-4</v>
      </c>
      <c r="T243" s="105">
        <f t="shared" si="5"/>
        <v>3.3438454890659703E-3</v>
      </c>
      <c r="U243" s="105">
        <f>R243/'סכום נכסי הקרן'!$C$42</f>
        <v>7.7337268485864368E-4</v>
      </c>
    </row>
    <row r="244" spans="2:21" s="100" customFormat="1">
      <c r="B244" s="103" t="s">
        <v>1166</v>
      </c>
      <c r="C244" s="103" t="s">
        <v>1167</v>
      </c>
      <c r="D244" s="103" t="s">
        <v>123</v>
      </c>
      <c r="E244" s="103" t="s">
        <v>527</v>
      </c>
      <c r="F244" s="103" t="s">
        <v>1161</v>
      </c>
      <c r="G244" s="103" t="s">
        <v>1162</v>
      </c>
      <c r="H244" s="103" t="s">
        <v>1157</v>
      </c>
      <c r="I244" s="103" t="s">
        <v>1151</v>
      </c>
      <c r="J244" s="103" t="s">
        <v>731</v>
      </c>
      <c r="K244" s="104">
        <v>4.72</v>
      </c>
      <c r="L244" s="103" t="s">
        <v>110</v>
      </c>
      <c r="M244" s="105">
        <v>7.3800000000000004E-2</v>
      </c>
      <c r="N244" s="105">
        <v>5.57E-2</v>
      </c>
      <c r="O244" s="104">
        <v>46000</v>
      </c>
      <c r="P244" s="104">
        <v>111.22804173913043</v>
      </c>
      <c r="Q244" s="104">
        <v>0</v>
      </c>
      <c r="R244" s="104">
        <v>205.25310963071999</v>
      </c>
      <c r="S244" s="105">
        <v>1E-4</v>
      </c>
      <c r="T244" s="105">
        <f t="shared" si="5"/>
        <v>3.2419416724859619E-4</v>
      </c>
      <c r="U244" s="105">
        <f>R244/'סכום נכסי הקרן'!$C$42</f>
        <v>7.4980412330772191E-5</v>
      </c>
    </row>
    <row r="245" spans="2:21" s="100" customFormat="1">
      <c r="B245" s="103" t="s">
        <v>1168</v>
      </c>
      <c r="C245" s="103" t="s">
        <v>1169</v>
      </c>
      <c r="D245" s="103" t="s">
        <v>123</v>
      </c>
      <c r="E245" s="103" t="s">
        <v>527</v>
      </c>
      <c r="F245" s="103" t="s">
        <v>1161</v>
      </c>
      <c r="G245" s="103" t="s">
        <v>1162</v>
      </c>
      <c r="H245" s="103" t="s">
        <v>1157</v>
      </c>
      <c r="I245" s="103" t="s">
        <v>1151</v>
      </c>
      <c r="J245" s="103" t="s">
        <v>731</v>
      </c>
      <c r="K245" s="104">
        <v>5.93</v>
      </c>
      <c r="L245" s="103" t="s">
        <v>110</v>
      </c>
      <c r="M245" s="105">
        <v>7.8799999999999995E-2</v>
      </c>
      <c r="N245" s="105">
        <v>5.8599999999999999E-2</v>
      </c>
      <c r="O245" s="104">
        <v>46000</v>
      </c>
      <c r="P245" s="104">
        <v>115.18487500000001</v>
      </c>
      <c r="Q245" s="104">
        <v>0</v>
      </c>
      <c r="R245" s="104">
        <v>212.554796493</v>
      </c>
      <c r="S245" s="105">
        <v>1E-4</v>
      </c>
      <c r="T245" s="105">
        <f t="shared" si="5"/>
        <v>3.3572707067737131E-4</v>
      </c>
      <c r="U245" s="105">
        <f>R245/'סכום נכסי הקרן'!$C$42</f>
        <v>7.7647770173140267E-5</v>
      </c>
    </row>
    <row r="246" spans="2:21" s="100" customFormat="1">
      <c r="B246" s="99" t="s">
        <v>438</v>
      </c>
      <c r="K246" s="101">
        <v>4.34</v>
      </c>
      <c r="N246" s="102">
        <v>9.4100000000000003E-2</v>
      </c>
      <c r="O246" s="101">
        <v>11803000</v>
      </c>
      <c r="Q246" s="101">
        <v>24.808679999999999</v>
      </c>
      <c r="R246" s="101">
        <v>40868.642837204221</v>
      </c>
      <c r="T246" s="102">
        <f t="shared" si="5"/>
        <v>6.4551400244436105E-2</v>
      </c>
      <c r="U246" s="102">
        <f>R246/'סכום נכסי הקרן'!$C$42</f>
        <v>1.4929604218156969E-2</v>
      </c>
    </row>
    <row r="247" spans="2:21" s="100" customFormat="1">
      <c r="B247" s="103" t="s">
        <v>1170</v>
      </c>
      <c r="C247" s="103" t="s">
        <v>1171</v>
      </c>
      <c r="D247" s="103" t="s">
        <v>123</v>
      </c>
      <c r="E247" s="103" t="s">
        <v>527</v>
      </c>
      <c r="F247" s="103" t="s">
        <v>1172</v>
      </c>
      <c r="G247" s="103" t="s">
        <v>1173</v>
      </c>
      <c r="H247" s="103" t="s">
        <v>1174</v>
      </c>
      <c r="I247" s="103" t="s">
        <v>1151</v>
      </c>
      <c r="J247" s="103" t="s">
        <v>1002</v>
      </c>
      <c r="K247" s="104">
        <v>3.2</v>
      </c>
      <c r="L247" s="103" t="s">
        <v>106</v>
      </c>
      <c r="M247" s="105">
        <v>4.3799999999999999E-2</v>
      </c>
      <c r="N247" s="105">
        <v>4.6199999999999998E-2</v>
      </c>
      <c r="O247" s="104">
        <v>180000</v>
      </c>
      <c r="P247" s="104">
        <v>101.30413888888889</v>
      </c>
      <c r="Q247" s="104">
        <v>0</v>
      </c>
      <c r="R247" s="104">
        <v>661.37420114999998</v>
      </c>
      <c r="S247" s="105">
        <v>5.0000000000000001E-4</v>
      </c>
      <c r="T247" s="105">
        <f t="shared" si="5"/>
        <v>1.0446304992274707E-3</v>
      </c>
      <c r="U247" s="105">
        <f>R247/'סכום נכסי הקרן'!$C$42</f>
        <v>2.4160467237929715E-4</v>
      </c>
    </row>
    <row r="248" spans="2:21" s="100" customFormat="1">
      <c r="B248" s="103" t="s">
        <v>1175</v>
      </c>
      <c r="C248" s="103" t="s">
        <v>1176</v>
      </c>
      <c r="D248" s="103" t="s">
        <v>123</v>
      </c>
      <c r="E248" s="103" t="s">
        <v>527</v>
      </c>
      <c r="F248" s="103" t="s">
        <v>1177</v>
      </c>
      <c r="G248" s="103" t="s">
        <v>1178</v>
      </c>
      <c r="H248" s="103" t="s">
        <v>341</v>
      </c>
      <c r="I248" s="103" t="s">
        <v>342</v>
      </c>
      <c r="J248" s="103" t="s">
        <v>1179</v>
      </c>
      <c r="K248" s="104">
        <v>3.99</v>
      </c>
      <c r="L248" s="103" t="s">
        <v>106</v>
      </c>
      <c r="M248" s="105">
        <v>4.5999999999999999E-2</v>
      </c>
      <c r="N248" s="105">
        <v>4.3099999999999999E-2</v>
      </c>
      <c r="O248" s="104">
        <v>130000</v>
      </c>
      <c r="P248" s="104">
        <v>101.908</v>
      </c>
      <c r="Q248" s="104">
        <v>0</v>
      </c>
      <c r="R248" s="104">
        <v>480.50641080000003</v>
      </c>
      <c r="S248" s="105">
        <v>1E-4</v>
      </c>
      <c r="T248" s="105">
        <f t="shared" si="5"/>
        <v>7.5895257317749724E-4</v>
      </c>
      <c r="U248" s="105">
        <f>R248/'סכום נכסי הקרן'!$C$42</f>
        <v>1.7553238961487118E-4</v>
      </c>
    </row>
    <row r="249" spans="2:21" s="100" customFormat="1">
      <c r="B249" s="103" t="s">
        <v>1180</v>
      </c>
      <c r="C249" s="103" t="s">
        <v>1181</v>
      </c>
      <c r="D249" s="103" t="s">
        <v>123</v>
      </c>
      <c r="E249" s="103" t="s">
        <v>527</v>
      </c>
      <c r="F249" s="103" t="s">
        <v>1182</v>
      </c>
      <c r="G249" s="103" t="s">
        <v>1183</v>
      </c>
      <c r="H249" s="103" t="s">
        <v>341</v>
      </c>
      <c r="I249" s="103" t="s">
        <v>342</v>
      </c>
      <c r="J249" s="103" t="s">
        <v>1184</v>
      </c>
      <c r="K249" s="104">
        <v>3.62</v>
      </c>
      <c r="L249" s="103" t="s">
        <v>106</v>
      </c>
      <c r="M249" s="105">
        <v>4.5499999999999999E-2</v>
      </c>
      <c r="N249" s="105">
        <v>4.2200000000000001E-2</v>
      </c>
      <c r="O249" s="104">
        <v>535000</v>
      </c>
      <c r="P249" s="104">
        <v>101.70652777570093</v>
      </c>
      <c r="Q249" s="104">
        <v>0</v>
      </c>
      <c r="R249" s="104">
        <v>1973.5592328972</v>
      </c>
      <c r="S249" s="105">
        <v>2.9999999999999997E-4</v>
      </c>
      <c r="T249" s="105">
        <f t="shared" si="5"/>
        <v>3.1172068144351543E-3</v>
      </c>
      <c r="U249" s="105">
        <f>R249/'סכום נכסי הקרן'!$C$42</f>
        <v>7.2095514317940834E-4</v>
      </c>
    </row>
    <row r="250" spans="2:21" s="100" customFormat="1">
      <c r="B250" s="103" t="s">
        <v>1185</v>
      </c>
      <c r="C250" s="103" t="s">
        <v>1186</v>
      </c>
      <c r="D250" s="103" t="s">
        <v>123</v>
      </c>
      <c r="E250" s="103" t="s">
        <v>527</v>
      </c>
      <c r="F250" s="103" t="s">
        <v>1187</v>
      </c>
      <c r="G250" s="103" t="s">
        <v>1188</v>
      </c>
      <c r="H250" s="103" t="s">
        <v>341</v>
      </c>
      <c r="I250" s="103" t="s">
        <v>342</v>
      </c>
      <c r="J250" s="103" t="s">
        <v>1189</v>
      </c>
      <c r="K250" s="104">
        <v>9.4</v>
      </c>
      <c r="L250" s="103" t="s">
        <v>106</v>
      </c>
      <c r="M250" s="105">
        <v>2.9000000000000001E-2</v>
      </c>
      <c r="N250" s="105">
        <v>4.9599999999999998E-2</v>
      </c>
      <c r="O250" s="104">
        <v>85000</v>
      </c>
      <c r="P250" s="104">
        <v>83.180433294117648</v>
      </c>
      <c r="Q250" s="104">
        <v>0</v>
      </c>
      <c r="R250" s="104">
        <v>256.44111682409999</v>
      </c>
      <c r="S250" s="105">
        <v>2.0000000000000001E-4</v>
      </c>
      <c r="T250" s="105">
        <f t="shared" si="5"/>
        <v>4.0504484666110073E-4</v>
      </c>
      <c r="U250" s="105">
        <f>R250/'סכום נכסי הקרן'!$C$42</f>
        <v>9.3679753318372616E-5</v>
      </c>
    </row>
    <row r="251" spans="2:21" s="100" customFormat="1">
      <c r="B251" s="103" t="s">
        <v>1190</v>
      </c>
      <c r="C251" s="103" t="s">
        <v>1191</v>
      </c>
      <c r="D251" s="103" t="s">
        <v>123</v>
      </c>
      <c r="E251" s="103" t="s">
        <v>527</v>
      </c>
      <c r="F251" s="103" t="s">
        <v>1192</v>
      </c>
      <c r="G251" s="103" t="s">
        <v>1193</v>
      </c>
      <c r="H251" s="103" t="s">
        <v>1194</v>
      </c>
      <c r="I251" s="103" t="s">
        <v>1151</v>
      </c>
      <c r="J251" s="103" t="s">
        <v>410</v>
      </c>
      <c r="K251" s="104">
        <v>4.54</v>
      </c>
      <c r="L251" s="103" t="s">
        <v>110</v>
      </c>
      <c r="M251" s="105">
        <v>3.6299999999999999E-2</v>
      </c>
      <c r="N251" s="105">
        <v>3.0200000000000001E-2</v>
      </c>
      <c r="O251" s="104">
        <v>90000</v>
      </c>
      <c r="P251" s="104">
        <v>103.17733333333334</v>
      </c>
      <c r="Q251" s="104">
        <v>0</v>
      </c>
      <c r="R251" s="104">
        <v>372.51557136000002</v>
      </c>
      <c r="S251" s="105">
        <v>2.0000000000000001E-4</v>
      </c>
      <c r="T251" s="105">
        <f t="shared" si="5"/>
        <v>5.8838268351436038E-4</v>
      </c>
      <c r="U251" s="105">
        <f>R251/'סכום נכסי הקרן'!$C$42</f>
        <v>1.3608257234425615E-4</v>
      </c>
    </row>
    <row r="252" spans="2:21" s="100" customFormat="1">
      <c r="B252" s="103" t="s">
        <v>1195</v>
      </c>
      <c r="C252" s="103" t="s">
        <v>1196</v>
      </c>
      <c r="D252" s="103" t="s">
        <v>123</v>
      </c>
      <c r="E252" s="103" t="s">
        <v>527</v>
      </c>
      <c r="F252" s="103" t="s">
        <v>1197</v>
      </c>
      <c r="G252" s="103" t="s">
        <v>1178</v>
      </c>
      <c r="H252" s="103" t="s">
        <v>1194</v>
      </c>
      <c r="I252" s="103" t="s">
        <v>1151</v>
      </c>
      <c r="J252" s="103" t="s">
        <v>1198</v>
      </c>
      <c r="K252" s="104">
        <v>1.21</v>
      </c>
      <c r="L252" s="103" t="s">
        <v>106</v>
      </c>
      <c r="M252" s="105">
        <v>3.3500000000000002E-2</v>
      </c>
      <c r="N252" s="105">
        <v>5.04E-2</v>
      </c>
      <c r="O252" s="104">
        <v>275000</v>
      </c>
      <c r="P252" s="104">
        <v>98.977333345454539</v>
      </c>
      <c r="Q252" s="104">
        <v>0</v>
      </c>
      <c r="R252" s="104">
        <v>987.22466712089999</v>
      </c>
      <c r="S252" s="105">
        <v>2.0000000000000001E-4</v>
      </c>
      <c r="T252" s="105">
        <f t="shared" si="5"/>
        <v>1.5593063579906459E-3</v>
      </c>
      <c r="U252" s="105">
        <f>R252/'סכום נכסי הקרן'!$C$42</f>
        <v>3.6064015174733086E-4</v>
      </c>
    </row>
    <row r="253" spans="2:21" s="100" customFormat="1">
      <c r="B253" s="103" t="s">
        <v>1199</v>
      </c>
      <c r="C253" s="103" t="s">
        <v>1200</v>
      </c>
      <c r="D253" s="103" t="s">
        <v>123</v>
      </c>
      <c r="E253" s="103" t="s">
        <v>527</v>
      </c>
      <c r="F253" s="103" t="s">
        <v>1201</v>
      </c>
      <c r="G253" s="103" t="s">
        <v>1173</v>
      </c>
      <c r="H253" s="103" t="s">
        <v>1194</v>
      </c>
      <c r="I253" s="103" t="s">
        <v>348</v>
      </c>
      <c r="J253" s="103" t="s">
        <v>1198</v>
      </c>
      <c r="K253" s="104">
        <v>2</v>
      </c>
      <c r="L253" s="103" t="s">
        <v>106</v>
      </c>
      <c r="M253" s="105">
        <v>4.8800000000000003E-2</v>
      </c>
      <c r="N253" s="105">
        <v>4.58E-2</v>
      </c>
      <c r="O253" s="104">
        <v>275000</v>
      </c>
      <c r="P253" s="104">
        <v>102.56483334545455</v>
      </c>
      <c r="Q253" s="104">
        <v>0</v>
      </c>
      <c r="R253" s="104">
        <v>1023.0072889959</v>
      </c>
      <c r="S253" s="105">
        <v>2.0000000000000001E-4</v>
      </c>
      <c r="T253" s="105">
        <f t="shared" si="5"/>
        <v>1.6158244654220415E-3</v>
      </c>
      <c r="U253" s="105">
        <f>R253/'סכום נכסי הקרן'!$C$42</f>
        <v>3.7371179654380052E-4</v>
      </c>
    </row>
    <row r="254" spans="2:21" s="100" customFormat="1">
      <c r="B254" s="103" t="s">
        <v>1202</v>
      </c>
      <c r="C254" s="103" t="s">
        <v>1203</v>
      </c>
      <c r="D254" s="103" t="s">
        <v>123</v>
      </c>
      <c r="E254" s="103" t="s">
        <v>527</v>
      </c>
      <c r="F254" s="103" t="s">
        <v>1204</v>
      </c>
      <c r="G254" s="103" t="s">
        <v>1183</v>
      </c>
      <c r="H254" s="103" t="s">
        <v>1205</v>
      </c>
      <c r="I254" s="103" t="s">
        <v>1151</v>
      </c>
      <c r="J254" s="103" t="s">
        <v>1206</v>
      </c>
      <c r="K254" s="104">
        <v>5.66</v>
      </c>
      <c r="L254" s="103" t="s">
        <v>106</v>
      </c>
      <c r="M254" s="105">
        <v>2.7E-2</v>
      </c>
      <c r="N254" s="105">
        <v>4.8599999999999997E-2</v>
      </c>
      <c r="O254" s="104">
        <v>380000</v>
      </c>
      <c r="P254" s="104">
        <v>89.655500000000004</v>
      </c>
      <c r="Q254" s="104">
        <v>0</v>
      </c>
      <c r="R254" s="104">
        <v>1235.6858943</v>
      </c>
      <c r="S254" s="105">
        <v>4.0000000000000002E-4</v>
      </c>
      <c r="T254" s="105">
        <f t="shared" si="5"/>
        <v>1.9517470902349131E-3</v>
      </c>
      <c r="U254" s="105">
        <f>R254/'סכום נכסי הקרן'!$C$42</f>
        <v>4.5140479495111056E-4</v>
      </c>
    </row>
    <row r="255" spans="2:21" s="100" customFormat="1">
      <c r="B255" s="103" t="s">
        <v>1207</v>
      </c>
      <c r="C255" s="103" t="s">
        <v>1208</v>
      </c>
      <c r="D255" s="103" t="s">
        <v>123</v>
      </c>
      <c r="E255" s="103" t="s">
        <v>527</v>
      </c>
      <c r="F255" s="103" t="s">
        <v>1209</v>
      </c>
      <c r="G255" s="103" t="s">
        <v>1210</v>
      </c>
      <c r="H255" s="103" t="s">
        <v>1205</v>
      </c>
      <c r="I255" s="103" t="s">
        <v>1151</v>
      </c>
      <c r="J255" s="103" t="s">
        <v>1211</v>
      </c>
      <c r="K255" s="104">
        <v>4.0199999999999996</v>
      </c>
      <c r="L255" s="103" t="s">
        <v>110</v>
      </c>
      <c r="M255" s="105">
        <v>1.2999999999999999E-3</v>
      </c>
      <c r="N255" s="105">
        <v>4.6399999999999997E-2</v>
      </c>
      <c r="O255" s="104">
        <v>550000</v>
      </c>
      <c r="P255" s="104">
        <v>83.868180563636358</v>
      </c>
      <c r="Q255" s="104">
        <v>0</v>
      </c>
      <c r="R255" s="104">
        <v>1850.4507623199599</v>
      </c>
      <c r="S255" s="105">
        <v>5.9999999999999995E-4</v>
      </c>
      <c r="T255" s="105">
        <f t="shared" si="5"/>
        <v>2.9227588561467639E-3</v>
      </c>
      <c r="U255" s="105">
        <f>R255/'סכום נכסי הקרן'!$C$42</f>
        <v>6.7598274835479588E-4</v>
      </c>
    </row>
    <row r="256" spans="2:21" s="100" customFormat="1">
      <c r="B256" s="103" t="s">
        <v>1212</v>
      </c>
      <c r="C256" s="103" t="s">
        <v>1213</v>
      </c>
      <c r="D256" s="103" t="s">
        <v>123</v>
      </c>
      <c r="E256" s="103" t="s">
        <v>527</v>
      </c>
      <c r="F256" s="103" t="s">
        <v>1214</v>
      </c>
      <c r="G256" s="103" t="s">
        <v>1215</v>
      </c>
      <c r="H256" s="103" t="s">
        <v>1205</v>
      </c>
      <c r="I256" s="103" t="s">
        <v>1151</v>
      </c>
      <c r="J256" s="103" t="s">
        <v>1216</v>
      </c>
      <c r="K256" s="104">
        <v>5.71</v>
      </c>
      <c r="L256" s="103" t="s">
        <v>106</v>
      </c>
      <c r="M256" s="105">
        <v>3.5999999999999997E-2</v>
      </c>
      <c r="N256" s="105">
        <v>4.99E-2</v>
      </c>
      <c r="O256" s="104">
        <v>380000</v>
      </c>
      <c r="P256" s="104">
        <v>94.783000000000001</v>
      </c>
      <c r="Q256" s="104">
        <v>24.808679999999999</v>
      </c>
      <c r="R256" s="104">
        <v>1331.1648557999999</v>
      </c>
      <c r="S256" s="105">
        <v>4.0000000000000002E-4</v>
      </c>
      <c r="T256" s="105">
        <f t="shared" si="5"/>
        <v>2.1025546588459001E-3</v>
      </c>
      <c r="U256" s="105">
        <f>R256/'סכום נכסי הקרן'!$C$42</f>
        <v>4.8628393473644239E-4</v>
      </c>
    </row>
    <row r="257" spans="2:21" s="100" customFormat="1">
      <c r="B257" s="103" t="s">
        <v>1217</v>
      </c>
      <c r="C257" s="103" t="s">
        <v>1218</v>
      </c>
      <c r="D257" s="103" t="s">
        <v>123</v>
      </c>
      <c r="E257" s="103" t="s">
        <v>527</v>
      </c>
      <c r="F257" s="103" t="s">
        <v>1219</v>
      </c>
      <c r="G257" s="103" t="s">
        <v>1220</v>
      </c>
      <c r="H257" s="103" t="s">
        <v>1205</v>
      </c>
      <c r="I257" s="103" t="s">
        <v>1151</v>
      </c>
      <c r="J257" s="103" t="s">
        <v>795</v>
      </c>
      <c r="K257" s="104">
        <v>5.31</v>
      </c>
      <c r="L257" s="103" t="s">
        <v>106</v>
      </c>
      <c r="M257" s="105">
        <v>4.02E-2</v>
      </c>
      <c r="N257" s="105">
        <v>4.7399999999999998E-2</v>
      </c>
      <c r="O257" s="104">
        <v>370000</v>
      </c>
      <c r="P257" s="104">
        <v>96.860200000000006</v>
      </c>
      <c r="Q257" s="104">
        <v>0</v>
      </c>
      <c r="R257" s="104">
        <v>1299.85419798</v>
      </c>
      <c r="S257" s="105">
        <v>1E-4</v>
      </c>
      <c r="T257" s="105">
        <f t="shared" si="5"/>
        <v>2.0530999506749828E-3</v>
      </c>
      <c r="U257" s="105">
        <f>R257/'סכום נכסי הקרן'!$C$42</f>
        <v>4.7484593003134859E-4</v>
      </c>
    </row>
    <row r="258" spans="2:21" s="100" customFormat="1">
      <c r="B258" s="103" t="s">
        <v>1221</v>
      </c>
      <c r="C258" s="103" t="s">
        <v>1222</v>
      </c>
      <c r="D258" s="103" t="s">
        <v>123</v>
      </c>
      <c r="E258" s="103" t="s">
        <v>527</v>
      </c>
      <c r="F258" s="103" t="s">
        <v>1223</v>
      </c>
      <c r="G258" s="103" t="s">
        <v>1162</v>
      </c>
      <c r="H258" s="103" t="s">
        <v>1224</v>
      </c>
      <c r="I258" s="103" t="s">
        <v>1151</v>
      </c>
      <c r="J258" s="103" t="s">
        <v>249</v>
      </c>
      <c r="K258" s="104">
        <v>4.49</v>
      </c>
      <c r="L258" s="103" t="s">
        <v>106</v>
      </c>
      <c r="M258" s="105">
        <v>4.3799999999999999E-2</v>
      </c>
      <c r="N258" s="105">
        <v>5.6000000000000001E-2</v>
      </c>
      <c r="O258" s="104">
        <v>650000</v>
      </c>
      <c r="P258" s="104">
        <v>95.230291661538459</v>
      </c>
      <c r="Q258" s="104">
        <v>0</v>
      </c>
      <c r="R258" s="104">
        <v>2245.1017410666</v>
      </c>
      <c r="S258" s="105">
        <v>2.0000000000000001E-4</v>
      </c>
      <c r="T258" s="105">
        <f t="shared" si="5"/>
        <v>3.5461040792169494E-3</v>
      </c>
      <c r="U258" s="105">
        <f>R258/'סכום נכסי הקרן'!$C$42</f>
        <v>8.2015154154094802E-4</v>
      </c>
    </row>
    <row r="259" spans="2:21" s="100" customFormat="1">
      <c r="B259" s="103" t="s">
        <v>1225</v>
      </c>
      <c r="C259" s="103" t="s">
        <v>1226</v>
      </c>
      <c r="D259" s="103" t="s">
        <v>123</v>
      </c>
      <c r="E259" s="103" t="s">
        <v>527</v>
      </c>
      <c r="F259" s="103" t="s">
        <v>1227</v>
      </c>
      <c r="G259" s="103" t="s">
        <v>1183</v>
      </c>
      <c r="H259" s="103" t="s">
        <v>1224</v>
      </c>
      <c r="I259" s="103" t="s">
        <v>1151</v>
      </c>
      <c r="J259" s="103" t="s">
        <v>1228</v>
      </c>
      <c r="K259" s="104">
        <v>3.97</v>
      </c>
      <c r="L259" s="103" t="s">
        <v>106</v>
      </c>
      <c r="M259" s="105">
        <v>5.1999999999999998E-2</v>
      </c>
      <c r="N259" s="105">
        <v>4.9399999999999999E-2</v>
      </c>
      <c r="O259" s="104">
        <v>275000</v>
      </c>
      <c r="P259" s="104">
        <v>104.24168</v>
      </c>
      <c r="Q259" s="104">
        <v>0</v>
      </c>
      <c r="R259" s="104">
        <v>1039.73257674</v>
      </c>
      <c r="S259" s="105">
        <v>5.9999999999999995E-4</v>
      </c>
      <c r="T259" s="105">
        <f t="shared" si="5"/>
        <v>1.6422418032248501E-3</v>
      </c>
      <c r="U259" s="105">
        <f>R259/'סכום נכסי הקרן'!$C$42</f>
        <v>3.7982166242432082E-4</v>
      </c>
    </row>
    <row r="260" spans="2:21" s="100" customFormat="1">
      <c r="B260" s="103" t="s">
        <v>1229</v>
      </c>
      <c r="C260" s="103" t="s">
        <v>1230</v>
      </c>
      <c r="D260" s="103" t="s">
        <v>123</v>
      </c>
      <c r="E260" s="103" t="s">
        <v>527</v>
      </c>
      <c r="F260" s="103" t="s">
        <v>1227</v>
      </c>
      <c r="G260" s="103" t="s">
        <v>1183</v>
      </c>
      <c r="H260" s="103" t="s">
        <v>1224</v>
      </c>
      <c r="I260" s="103" t="s">
        <v>1151</v>
      </c>
      <c r="J260" s="103" t="s">
        <v>1228</v>
      </c>
      <c r="K260" s="104">
        <v>7.35</v>
      </c>
      <c r="L260" s="103" t="s">
        <v>106</v>
      </c>
      <c r="M260" s="105">
        <v>5.45E-2</v>
      </c>
      <c r="N260" s="105">
        <v>5.2900000000000003E-2</v>
      </c>
      <c r="O260" s="104">
        <v>275000</v>
      </c>
      <c r="P260" s="104">
        <v>104.76123418181818</v>
      </c>
      <c r="Q260" s="104">
        <v>0</v>
      </c>
      <c r="R260" s="104">
        <v>1044.914740038</v>
      </c>
      <c r="S260" s="105">
        <v>2.9999999999999997E-4</v>
      </c>
      <c r="T260" s="105">
        <f t="shared" si="5"/>
        <v>1.6504269513961201E-3</v>
      </c>
      <c r="U260" s="105">
        <f>R260/'סכום נכסי הקרן'!$C$42</f>
        <v>3.8171474332111458E-4</v>
      </c>
    </row>
    <row r="261" spans="2:21" s="100" customFormat="1">
      <c r="B261" s="103" t="s">
        <v>1231</v>
      </c>
      <c r="C261" s="103" t="s">
        <v>1232</v>
      </c>
      <c r="D261" s="103" t="s">
        <v>123</v>
      </c>
      <c r="E261" s="103" t="s">
        <v>527</v>
      </c>
      <c r="F261" s="103" t="s">
        <v>1233</v>
      </c>
      <c r="G261" s="103" t="s">
        <v>1234</v>
      </c>
      <c r="H261" s="103" t="s">
        <v>1224</v>
      </c>
      <c r="I261" s="103" t="s">
        <v>1151</v>
      </c>
      <c r="J261" s="103" t="s">
        <v>1235</v>
      </c>
      <c r="K261" s="104">
        <v>3.94</v>
      </c>
      <c r="L261" s="103" t="s">
        <v>106</v>
      </c>
      <c r="M261" s="105">
        <v>5.7000000000000002E-2</v>
      </c>
      <c r="N261" s="105">
        <v>4.9099999999999998E-2</v>
      </c>
      <c r="O261" s="104">
        <v>370000</v>
      </c>
      <c r="P261" s="104">
        <v>103.92383332432432</v>
      </c>
      <c r="Q261" s="104">
        <v>0</v>
      </c>
      <c r="R261" s="104">
        <v>1394.6474508291001</v>
      </c>
      <c r="S261" s="105">
        <v>4.0000000000000002E-4</v>
      </c>
      <c r="T261" s="105">
        <f t="shared" si="5"/>
        <v>2.2028244528931947E-3</v>
      </c>
      <c r="U261" s="105">
        <f>R261/'סכום נכסי הקרן'!$C$42</f>
        <v>5.0947457559773408E-4</v>
      </c>
    </row>
    <row r="262" spans="2:21" s="100" customFormat="1">
      <c r="B262" s="103" t="s">
        <v>1231</v>
      </c>
      <c r="C262" s="103" t="s">
        <v>1236</v>
      </c>
      <c r="D262" s="103" t="s">
        <v>123</v>
      </c>
      <c r="E262" s="103" t="s">
        <v>527</v>
      </c>
      <c r="F262" s="103" t="s">
        <v>1233</v>
      </c>
      <c r="G262" s="103" t="s">
        <v>1234</v>
      </c>
      <c r="H262" s="103" t="s">
        <v>1224</v>
      </c>
      <c r="I262" s="103" t="s">
        <v>1151</v>
      </c>
      <c r="J262" s="103" t="s">
        <v>249</v>
      </c>
      <c r="K262" s="104">
        <v>3.94</v>
      </c>
      <c r="L262" s="103" t="s">
        <v>106</v>
      </c>
      <c r="M262" s="105">
        <v>5.7000000000000002E-2</v>
      </c>
      <c r="N262" s="105">
        <v>4.9099999999999998E-2</v>
      </c>
      <c r="O262" s="104">
        <v>280000</v>
      </c>
      <c r="P262" s="104">
        <v>103.90083332142858</v>
      </c>
      <c r="Q262" s="104">
        <v>0</v>
      </c>
      <c r="R262" s="104">
        <v>1055.1753028790999</v>
      </c>
      <c r="S262" s="105">
        <v>2.9999999999999997E-4</v>
      </c>
      <c r="T262" s="105">
        <f t="shared" si="5"/>
        <v>1.6666333544647848E-3</v>
      </c>
      <c r="U262" s="105">
        <f>R262/'סכום נכסי הקרן'!$C$42</f>
        <v>3.8546299948130446E-4</v>
      </c>
    </row>
    <row r="263" spans="2:21" s="100" customFormat="1">
      <c r="B263" s="103" t="s">
        <v>1237</v>
      </c>
      <c r="C263" s="103" t="s">
        <v>1238</v>
      </c>
      <c r="D263" s="103" t="s">
        <v>123</v>
      </c>
      <c r="E263" s="103" t="s">
        <v>527</v>
      </c>
      <c r="F263" s="103" t="s">
        <v>1239</v>
      </c>
      <c r="G263" s="103" t="s">
        <v>1240</v>
      </c>
      <c r="H263" s="103" t="s">
        <v>1224</v>
      </c>
      <c r="I263" s="103" t="s">
        <v>1151</v>
      </c>
      <c r="J263" s="103" t="s">
        <v>795</v>
      </c>
      <c r="K263" s="104">
        <v>5.61</v>
      </c>
      <c r="L263" s="103" t="s">
        <v>106</v>
      </c>
      <c r="M263" s="105">
        <v>4.2500000000000003E-2</v>
      </c>
      <c r="N263" s="105">
        <v>4.7399999999999998E-2</v>
      </c>
      <c r="O263" s="104">
        <v>370000</v>
      </c>
      <c r="P263" s="104">
        <v>98.148250000000004</v>
      </c>
      <c r="Q263" s="104">
        <v>0</v>
      </c>
      <c r="R263" s="104">
        <v>1317.1397001749999</v>
      </c>
      <c r="S263" s="105">
        <v>5.0000000000000001E-4</v>
      </c>
      <c r="T263" s="105">
        <f t="shared" si="5"/>
        <v>2.0804021386889131E-3</v>
      </c>
      <c r="U263" s="105">
        <f>R263/'סכום נכסי הקרן'!$C$42</f>
        <v>4.8116044621216255E-4</v>
      </c>
    </row>
    <row r="264" spans="2:21" s="100" customFormat="1">
      <c r="B264" s="103" t="s">
        <v>1241</v>
      </c>
      <c r="C264" s="103" t="s">
        <v>1242</v>
      </c>
      <c r="D264" s="103" t="s">
        <v>123</v>
      </c>
      <c r="E264" s="103" t="s">
        <v>527</v>
      </c>
      <c r="F264" s="103" t="s">
        <v>1243</v>
      </c>
      <c r="G264" s="103" t="s">
        <v>1215</v>
      </c>
      <c r="H264" s="103" t="s">
        <v>1224</v>
      </c>
      <c r="I264" s="103" t="s">
        <v>1151</v>
      </c>
      <c r="J264" s="103" t="s">
        <v>1206</v>
      </c>
      <c r="K264" s="104">
        <v>5.56</v>
      </c>
      <c r="L264" s="103" t="s">
        <v>106</v>
      </c>
      <c r="M264" s="105">
        <v>3.7499999999999999E-2</v>
      </c>
      <c r="N264" s="105">
        <v>4.6699999999999998E-2</v>
      </c>
      <c r="O264" s="104">
        <v>380000</v>
      </c>
      <c r="P264" s="104">
        <v>96.247083342105256</v>
      </c>
      <c r="Q264" s="104">
        <v>0</v>
      </c>
      <c r="R264" s="104">
        <v>1326.5350508709</v>
      </c>
      <c r="S264" s="105">
        <v>5.0000000000000001E-4</v>
      </c>
      <c r="T264" s="105">
        <f t="shared" si="5"/>
        <v>2.0952419523236291E-3</v>
      </c>
      <c r="U264" s="105">
        <f>R264/'סכום נכסי הקרן'!$C$42</f>
        <v>4.8459263425763594E-4</v>
      </c>
    </row>
    <row r="265" spans="2:21" s="100" customFormat="1">
      <c r="B265" s="103" t="s">
        <v>1244</v>
      </c>
      <c r="C265" s="103" t="s">
        <v>1245</v>
      </c>
      <c r="D265" s="103" t="s">
        <v>123</v>
      </c>
      <c r="E265" s="103" t="s">
        <v>527</v>
      </c>
      <c r="F265" s="103" t="s">
        <v>1246</v>
      </c>
      <c r="G265" s="103" t="s">
        <v>1247</v>
      </c>
      <c r="H265" s="103" t="s">
        <v>1224</v>
      </c>
      <c r="I265" s="103" t="s">
        <v>1151</v>
      </c>
      <c r="J265" s="103" t="s">
        <v>1216</v>
      </c>
      <c r="K265" s="104">
        <v>3.65</v>
      </c>
      <c r="L265" s="103" t="s">
        <v>106</v>
      </c>
      <c r="M265" s="105">
        <v>3.2500000000000001E-2</v>
      </c>
      <c r="N265" s="105">
        <v>4.7699999999999999E-2</v>
      </c>
      <c r="O265" s="104">
        <v>380000</v>
      </c>
      <c r="P265" s="104">
        <v>95.276250000000005</v>
      </c>
      <c r="Q265" s="104">
        <v>0</v>
      </c>
      <c r="R265" s="104">
        <v>1313.15444325</v>
      </c>
      <c r="S265" s="105">
        <v>1E-4</v>
      </c>
      <c r="T265" s="105">
        <f t="shared" si="5"/>
        <v>2.0741074859433515E-3</v>
      </c>
      <c r="U265" s="105">
        <f>R265/'סכום נכסי הקרן'!$C$42</f>
        <v>4.7970460367697187E-4</v>
      </c>
    </row>
    <row r="266" spans="2:21" s="100" customFormat="1">
      <c r="B266" s="103" t="s">
        <v>1248</v>
      </c>
      <c r="C266" s="103" t="s">
        <v>1249</v>
      </c>
      <c r="D266" s="103" t="s">
        <v>123</v>
      </c>
      <c r="E266" s="103" t="s">
        <v>527</v>
      </c>
      <c r="F266" s="103" t="s">
        <v>1250</v>
      </c>
      <c r="G266" s="103" t="s">
        <v>1251</v>
      </c>
      <c r="H266" s="103" t="s">
        <v>1224</v>
      </c>
      <c r="I266" s="103" t="s">
        <v>1151</v>
      </c>
      <c r="J266" s="103" t="s">
        <v>246</v>
      </c>
      <c r="K266" s="104">
        <v>6.75</v>
      </c>
      <c r="L266" s="103" t="s">
        <v>106</v>
      </c>
      <c r="M266" s="105">
        <v>7.3800000000000004E-2</v>
      </c>
      <c r="N266" s="105">
        <v>5.8000000000000003E-2</v>
      </c>
      <c r="O266" s="104">
        <v>270000</v>
      </c>
      <c r="P266" s="104">
        <v>112.29874444444444</v>
      </c>
      <c r="Q266" s="104">
        <v>0</v>
      </c>
      <c r="R266" s="104">
        <v>1099.73037447</v>
      </c>
      <c r="S266" s="105">
        <v>5.0000000000000001E-4</v>
      </c>
      <c r="T266" s="105">
        <f t="shared" si="5"/>
        <v>1.7370074128997639E-3</v>
      </c>
      <c r="U266" s="105">
        <f>R266/'סכום נכסי הקרן'!$C$42</f>
        <v>4.0173928219060549E-4</v>
      </c>
    </row>
    <row r="267" spans="2:21" s="100" customFormat="1">
      <c r="B267" s="103" t="s">
        <v>1252</v>
      </c>
      <c r="C267" s="103" t="s">
        <v>1253</v>
      </c>
      <c r="D267" s="103" t="s">
        <v>1254</v>
      </c>
      <c r="E267" s="103" t="s">
        <v>527</v>
      </c>
      <c r="F267" s="103" t="s">
        <v>1255</v>
      </c>
      <c r="G267" s="103" t="s">
        <v>1210</v>
      </c>
      <c r="H267" s="103" t="s">
        <v>1256</v>
      </c>
      <c r="I267" s="103" t="s">
        <v>1151</v>
      </c>
      <c r="J267" s="103" t="s">
        <v>1257</v>
      </c>
      <c r="K267" s="104">
        <v>0.56000000000000005</v>
      </c>
      <c r="L267" s="103" t="s">
        <v>106</v>
      </c>
      <c r="M267" s="105">
        <v>7.7499999999999999E-2</v>
      </c>
      <c r="N267" s="105">
        <v>3.3349000000000002</v>
      </c>
      <c r="O267" s="104">
        <v>250000</v>
      </c>
      <c r="P267" s="104">
        <v>47.658591680000001</v>
      </c>
      <c r="Q267" s="104">
        <v>0</v>
      </c>
      <c r="R267" s="104">
        <v>432.1442800584</v>
      </c>
      <c r="S267" s="105">
        <v>4.0000000000000002E-4</v>
      </c>
      <c r="T267" s="105">
        <f t="shared" si="5"/>
        <v>6.8256532267323437E-4</v>
      </c>
      <c r="U267" s="105">
        <f>R267/'סכום נכסי הקרן'!$C$42</f>
        <v>1.5786536127740061E-4</v>
      </c>
    </row>
    <row r="268" spans="2:21" s="100" customFormat="1">
      <c r="B268" s="103" t="s">
        <v>1258</v>
      </c>
      <c r="C268" s="103" t="s">
        <v>1259</v>
      </c>
      <c r="D268" s="103" t="s">
        <v>123</v>
      </c>
      <c r="E268" s="103" t="s">
        <v>527</v>
      </c>
      <c r="F268" s="103" t="s">
        <v>1260</v>
      </c>
      <c r="G268" s="103" t="s">
        <v>1261</v>
      </c>
      <c r="H268" s="103" t="s">
        <v>1256</v>
      </c>
      <c r="I268" s="103" t="s">
        <v>348</v>
      </c>
      <c r="J268" s="103" t="s">
        <v>1262</v>
      </c>
      <c r="K268" s="104">
        <v>6.46</v>
      </c>
      <c r="L268" s="103" t="s">
        <v>106</v>
      </c>
      <c r="M268" s="105">
        <v>2.4500000000000001E-2</v>
      </c>
      <c r="N268" s="105">
        <v>4.9599999999999998E-2</v>
      </c>
      <c r="O268" s="104">
        <v>108000</v>
      </c>
      <c r="P268" s="104">
        <v>86.311750000000004</v>
      </c>
      <c r="Q268" s="104">
        <v>0</v>
      </c>
      <c r="R268" s="104">
        <v>338.09693463000002</v>
      </c>
      <c r="S268" s="105">
        <v>0</v>
      </c>
      <c r="T268" s="105">
        <f t="shared" ref="T268:T283" si="6">R268/$R$11</f>
        <v>5.3401896988980316E-4</v>
      </c>
      <c r="U268" s="105">
        <f>R268/'סכום נכסי הקרן'!$C$42</f>
        <v>1.2350920096624609E-4</v>
      </c>
    </row>
    <row r="269" spans="2:21" s="100" customFormat="1">
      <c r="B269" s="103" t="s">
        <v>1263</v>
      </c>
      <c r="C269" s="103" t="s">
        <v>1264</v>
      </c>
      <c r="D269" s="103" t="s">
        <v>1265</v>
      </c>
      <c r="E269" s="103" t="s">
        <v>527</v>
      </c>
      <c r="F269" s="103" t="s">
        <v>1266</v>
      </c>
      <c r="G269" s="103" t="s">
        <v>1210</v>
      </c>
      <c r="H269" s="103" t="s">
        <v>1256</v>
      </c>
      <c r="I269" s="103" t="s">
        <v>1151</v>
      </c>
      <c r="J269" s="103" t="s">
        <v>1267</v>
      </c>
      <c r="K269" s="104">
        <v>4.0199999999999996</v>
      </c>
      <c r="L269" s="103" t="s">
        <v>110</v>
      </c>
      <c r="M269" s="105">
        <v>1.6299999999999999E-2</v>
      </c>
      <c r="N269" s="105">
        <v>7.3899999999999993E-2</v>
      </c>
      <c r="O269" s="104">
        <v>275000</v>
      </c>
      <c r="P269" s="104">
        <v>81.090999999999994</v>
      </c>
      <c r="Q269" s="104">
        <v>0</v>
      </c>
      <c r="R269" s="104">
        <v>894.58780290000004</v>
      </c>
      <c r="S269" s="105">
        <v>8.0000000000000004E-4</v>
      </c>
      <c r="T269" s="105">
        <f t="shared" si="6"/>
        <v>1.4129878388381301E-3</v>
      </c>
      <c r="U269" s="105">
        <f>R269/'סכום נכסי הקרן'!$C$42</f>
        <v>3.2679925019504937E-4</v>
      </c>
    </row>
    <row r="270" spans="2:21" s="100" customFormat="1">
      <c r="B270" s="103" t="s">
        <v>1268</v>
      </c>
      <c r="C270" s="103" t="s">
        <v>1269</v>
      </c>
      <c r="D270" s="103" t="s">
        <v>123</v>
      </c>
      <c r="E270" s="103" t="s">
        <v>527</v>
      </c>
      <c r="F270" s="103" t="s">
        <v>1270</v>
      </c>
      <c r="G270" s="103" t="s">
        <v>1156</v>
      </c>
      <c r="H270" s="103" t="s">
        <v>1256</v>
      </c>
      <c r="I270" s="103" t="s">
        <v>1151</v>
      </c>
      <c r="J270" s="103" t="s">
        <v>1271</v>
      </c>
      <c r="K270" s="104">
        <v>5.8</v>
      </c>
      <c r="L270" s="103" t="s">
        <v>106</v>
      </c>
      <c r="M270" s="105">
        <v>4.4999999999999998E-2</v>
      </c>
      <c r="N270" s="105">
        <v>5.7500000000000002E-2</v>
      </c>
      <c r="O270" s="104">
        <v>85000</v>
      </c>
      <c r="P270" s="104">
        <v>94.579499999999996</v>
      </c>
      <c r="Q270" s="104">
        <v>0</v>
      </c>
      <c r="R270" s="104">
        <v>291.58386952500001</v>
      </c>
      <c r="S270" s="105">
        <v>2.9999999999999997E-4</v>
      </c>
      <c r="T270" s="105">
        <f t="shared" si="6"/>
        <v>4.6055229045666331E-4</v>
      </c>
      <c r="U270" s="105">
        <f>R270/'סכום נכסי הקרן'!$C$42</f>
        <v>1.0651764938091033E-4</v>
      </c>
    </row>
    <row r="271" spans="2:21" s="100" customFormat="1">
      <c r="B271" s="103" t="s">
        <v>1272</v>
      </c>
      <c r="C271" s="103" t="s">
        <v>1273</v>
      </c>
      <c r="D271" s="103" t="s">
        <v>123</v>
      </c>
      <c r="E271" s="103" t="s">
        <v>527</v>
      </c>
      <c r="F271" s="103" t="s">
        <v>1274</v>
      </c>
      <c r="G271" s="103" t="s">
        <v>1183</v>
      </c>
      <c r="H271" s="103" t="s">
        <v>1275</v>
      </c>
      <c r="I271" s="103" t="s">
        <v>342</v>
      </c>
      <c r="J271" s="103" t="s">
        <v>1007</v>
      </c>
      <c r="K271" s="104">
        <v>6.96</v>
      </c>
      <c r="L271" s="103" t="s">
        <v>106</v>
      </c>
      <c r="M271" s="105">
        <v>3.15E-2</v>
      </c>
      <c r="N271" s="105">
        <v>5.5500000000000001E-2</v>
      </c>
      <c r="O271" s="104">
        <v>355000</v>
      </c>
      <c r="P271" s="104">
        <v>86.479749999999996</v>
      </c>
      <c r="Q271" s="104">
        <v>0</v>
      </c>
      <c r="R271" s="104">
        <v>1113.5002890374999</v>
      </c>
      <c r="S271" s="105">
        <v>5.0000000000000001E-4</v>
      </c>
      <c r="T271" s="105">
        <f t="shared" si="6"/>
        <v>1.7587567836855539E-3</v>
      </c>
      <c r="U271" s="105">
        <f>R271/'סכום נכסי הקרן'!$C$42</f>
        <v>4.0676952935172388E-4</v>
      </c>
    </row>
    <row r="272" spans="2:21" s="100" customFormat="1">
      <c r="B272" s="103" t="s">
        <v>1276</v>
      </c>
      <c r="C272" s="103" t="s">
        <v>1277</v>
      </c>
      <c r="D272" s="103" t="s">
        <v>123</v>
      </c>
      <c r="E272" s="103" t="s">
        <v>527</v>
      </c>
      <c r="F272" s="103" t="s">
        <v>1278</v>
      </c>
      <c r="G272" s="103" t="s">
        <v>1279</v>
      </c>
      <c r="H272" s="103" t="s">
        <v>1256</v>
      </c>
      <c r="I272" s="103" t="s">
        <v>348</v>
      </c>
      <c r="J272" s="103" t="s">
        <v>549</v>
      </c>
      <c r="K272" s="104">
        <v>4.42</v>
      </c>
      <c r="L272" s="103" t="s">
        <v>106</v>
      </c>
      <c r="M272" s="105">
        <v>3.1300000000000001E-2</v>
      </c>
      <c r="N272" s="105">
        <v>6.4299999999999996E-2</v>
      </c>
      <c r="O272" s="104">
        <v>560000</v>
      </c>
      <c r="P272" s="104">
        <v>87.602083339285713</v>
      </c>
      <c r="Q272" s="104">
        <v>0</v>
      </c>
      <c r="R272" s="104">
        <v>1779.3034351209001</v>
      </c>
      <c r="S272" s="105">
        <v>6.9999999999999999E-4</v>
      </c>
      <c r="T272" s="105">
        <f t="shared" si="6"/>
        <v>2.8103827341247351E-3</v>
      </c>
      <c r="U272" s="105">
        <f>R272/'סכום נכסי הקרן'!$C$42</f>
        <v>6.4999212663308028E-4</v>
      </c>
    </row>
    <row r="273" spans="2:21" s="100" customFormat="1">
      <c r="B273" s="103" t="s">
        <v>1280</v>
      </c>
      <c r="C273" s="103" t="s">
        <v>1281</v>
      </c>
      <c r="D273" s="103" t="s">
        <v>123</v>
      </c>
      <c r="E273" s="103" t="s">
        <v>527</v>
      </c>
      <c r="F273" s="103" t="s">
        <v>1282</v>
      </c>
      <c r="G273" s="103" t="s">
        <v>1283</v>
      </c>
      <c r="H273" s="103" t="s">
        <v>1256</v>
      </c>
      <c r="I273" s="103" t="s">
        <v>1151</v>
      </c>
      <c r="J273" s="103" t="s">
        <v>1284</v>
      </c>
      <c r="K273" s="104">
        <v>3.91</v>
      </c>
      <c r="L273" s="103" t="s">
        <v>106</v>
      </c>
      <c r="M273" s="105">
        <v>5.7000000000000002E-2</v>
      </c>
      <c r="N273" s="105">
        <v>5.2900000000000003E-2</v>
      </c>
      <c r="O273" s="104">
        <v>185000</v>
      </c>
      <c r="P273" s="104">
        <v>102.54349999999999</v>
      </c>
      <c r="Q273" s="104">
        <v>0</v>
      </c>
      <c r="R273" s="104">
        <v>688.06175782499997</v>
      </c>
      <c r="S273" s="105">
        <v>2.0000000000000001E-4</v>
      </c>
      <c r="T273" s="105">
        <f t="shared" si="6"/>
        <v>1.08678308940122E-3</v>
      </c>
      <c r="U273" s="105">
        <f>R273/'סכום נכסי הקרן'!$C$42</f>
        <v>2.5135382554531993E-4</v>
      </c>
    </row>
    <row r="274" spans="2:21" s="100" customFormat="1">
      <c r="B274" s="103" t="s">
        <v>1285</v>
      </c>
      <c r="C274" s="103" t="s">
        <v>1286</v>
      </c>
      <c r="D274" s="103" t="s">
        <v>123</v>
      </c>
      <c r="E274" s="103" t="s">
        <v>527</v>
      </c>
      <c r="F274" s="103" t="s">
        <v>1287</v>
      </c>
      <c r="G274" s="103" t="s">
        <v>1173</v>
      </c>
      <c r="H274" s="103" t="s">
        <v>1256</v>
      </c>
      <c r="I274" s="103" t="s">
        <v>1151</v>
      </c>
      <c r="J274" s="103" t="s">
        <v>1206</v>
      </c>
      <c r="K274" s="104">
        <v>4.82</v>
      </c>
      <c r="L274" s="103" t="s">
        <v>106</v>
      </c>
      <c r="M274" s="105">
        <v>4.5999999999999999E-2</v>
      </c>
      <c r="N274" s="105">
        <v>4.8099999999999997E-2</v>
      </c>
      <c r="O274" s="104">
        <v>380000</v>
      </c>
      <c r="P274" s="104">
        <v>99.733777789473677</v>
      </c>
      <c r="Q274" s="104">
        <v>0</v>
      </c>
      <c r="R274" s="104">
        <v>1374.5907657611999</v>
      </c>
      <c r="S274" s="105">
        <v>5.0000000000000001E-4</v>
      </c>
      <c r="T274" s="105">
        <f t="shared" si="6"/>
        <v>2.1711452236476362E-3</v>
      </c>
      <c r="U274" s="105">
        <f>R274/'סכום נכסי הקרן'!$C$42</f>
        <v>5.0214772671790351E-4</v>
      </c>
    </row>
    <row r="275" spans="2:21" s="100" customFormat="1">
      <c r="B275" s="103" t="s">
        <v>1288</v>
      </c>
      <c r="C275" s="103" t="s">
        <v>1289</v>
      </c>
      <c r="D275" s="103" t="s">
        <v>123</v>
      </c>
      <c r="E275" s="103" t="s">
        <v>527</v>
      </c>
      <c r="F275" s="103" t="s">
        <v>1290</v>
      </c>
      <c r="G275" s="103" t="s">
        <v>1279</v>
      </c>
      <c r="H275" s="103" t="s">
        <v>1256</v>
      </c>
      <c r="I275" s="103" t="s">
        <v>1151</v>
      </c>
      <c r="J275" s="103" t="s">
        <v>1291</v>
      </c>
      <c r="K275" s="104">
        <v>3.84</v>
      </c>
      <c r="L275" s="103" t="s">
        <v>106</v>
      </c>
      <c r="M275" s="105">
        <v>7.9500000000000001E-2</v>
      </c>
      <c r="N275" s="105">
        <v>7.1099999999999997E-2</v>
      </c>
      <c r="O275" s="104">
        <v>225000</v>
      </c>
      <c r="P275" s="104">
        <v>103.98741666666666</v>
      </c>
      <c r="Q275" s="104">
        <v>0</v>
      </c>
      <c r="R275" s="104">
        <v>848.61531056249999</v>
      </c>
      <c r="S275" s="105">
        <v>2.9999999999999997E-4</v>
      </c>
      <c r="T275" s="105">
        <f t="shared" si="6"/>
        <v>1.3403749858756939E-3</v>
      </c>
      <c r="U275" s="105">
        <f>R275/'סכום נכסי הקרן'!$C$42</f>
        <v>3.1000517366417134E-4</v>
      </c>
    </row>
    <row r="276" spans="2:21" s="100" customFormat="1">
      <c r="B276" s="103" t="s">
        <v>1292</v>
      </c>
      <c r="C276" s="103" t="s">
        <v>1293</v>
      </c>
      <c r="D276" s="103" t="s">
        <v>123</v>
      </c>
      <c r="E276" s="103" t="s">
        <v>527</v>
      </c>
      <c r="F276" s="103" t="s">
        <v>1294</v>
      </c>
      <c r="G276" s="103" t="s">
        <v>1162</v>
      </c>
      <c r="H276" s="103" t="s">
        <v>1256</v>
      </c>
      <c r="I276" s="103" t="s">
        <v>1151</v>
      </c>
      <c r="J276" s="103" t="s">
        <v>1295</v>
      </c>
      <c r="K276" s="104">
        <v>3.35</v>
      </c>
      <c r="L276" s="103" t="s">
        <v>106</v>
      </c>
      <c r="M276" s="105">
        <v>2.3E-2</v>
      </c>
      <c r="N276" s="105">
        <v>5.3699999999999998E-2</v>
      </c>
      <c r="O276" s="104">
        <v>350000</v>
      </c>
      <c r="P276" s="104">
        <v>90.62911111428572</v>
      </c>
      <c r="Q276" s="104">
        <v>0</v>
      </c>
      <c r="R276" s="104">
        <v>1150.4912510403001</v>
      </c>
      <c r="S276" s="105">
        <v>5.0000000000000001E-4</v>
      </c>
      <c r="T276" s="105">
        <f t="shared" si="6"/>
        <v>1.8171834459845956E-3</v>
      </c>
      <c r="U276" s="105">
        <f>R276/'סכום נכסי הקרן'!$C$42</f>
        <v>4.2028258934127523E-4</v>
      </c>
    </row>
    <row r="277" spans="2:21" s="100" customFormat="1">
      <c r="B277" s="103" t="s">
        <v>1296</v>
      </c>
      <c r="C277" s="103" t="s">
        <v>1297</v>
      </c>
      <c r="D277" s="103" t="s">
        <v>123</v>
      </c>
      <c r="E277" s="103" t="s">
        <v>527</v>
      </c>
      <c r="F277" s="103" t="s">
        <v>1298</v>
      </c>
      <c r="G277" s="103" t="s">
        <v>1156</v>
      </c>
      <c r="H277" s="103" t="s">
        <v>1157</v>
      </c>
      <c r="I277" s="103" t="s">
        <v>1151</v>
      </c>
      <c r="J277" s="103" t="s">
        <v>1299</v>
      </c>
      <c r="K277" s="104">
        <v>6.47</v>
      </c>
      <c r="L277" s="103" t="s">
        <v>106</v>
      </c>
      <c r="M277" s="105">
        <v>8.5000000000000006E-2</v>
      </c>
      <c r="N277" s="105">
        <v>9.4799999999999995E-2</v>
      </c>
      <c r="O277" s="104">
        <v>230000</v>
      </c>
      <c r="P277" s="104">
        <v>99.131888869565216</v>
      </c>
      <c r="Q277" s="104">
        <v>0</v>
      </c>
      <c r="R277" s="104">
        <v>826.96813013880001</v>
      </c>
      <c r="S277" s="105">
        <v>2.9999999999999997E-4</v>
      </c>
      <c r="T277" s="105">
        <f t="shared" si="6"/>
        <v>1.3061835933878153E-3</v>
      </c>
      <c r="U277" s="105">
        <f>R277/'סכום נכסי הקרן'!$C$42</f>
        <v>3.0209730558418039E-4</v>
      </c>
    </row>
    <row r="278" spans="2:21" s="100" customFormat="1">
      <c r="B278" s="103" t="s">
        <v>1300</v>
      </c>
      <c r="C278" s="103" t="s">
        <v>1301</v>
      </c>
      <c r="D278" s="103" t="s">
        <v>123</v>
      </c>
      <c r="E278" s="103" t="s">
        <v>527</v>
      </c>
      <c r="F278" s="103" t="s">
        <v>1302</v>
      </c>
      <c r="G278" s="103" t="s">
        <v>1162</v>
      </c>
      <c r="H278" s="103" t="s">
        <v>1157</v>
      </c>
      <c r="I278" s="103" t="s">
        <v>1151</v>
      </c>
      <c r="J278" s="103" t="s">
        <v>1303</v>
      </c>
      <c r="K278" s="104">
        <v>2.1</v>
      </c>
      <c r="L278" s="103" t="s">
        <v>106</v>
      </c>
      <c r="M278" s="105">
        <v>4.3799999999999999E-2</v>
      </c>
      <c r="N278" s="105">
        <v>6.1699999999999998E-2</v>
      </c>
      <c r="O278" s="104">
        <v>360000</v>
      </c>
      <c r="P278" s="104">
        <v>97.817041666666668</v>
      </c>
      <c r="Q278" s="104">
        <v>0</v>
      </c>
      <c r="R278" s="104">
        <v>1277.21667645</v>
      </c>
      <c r="S278" s="105">
        <v>5.0000000000000001E-4</v>
      </c>
      <c r="T278" s="105">
        <f t="shared" si="6"/>
        <v>2.0173443294607932E-3</v>
      </c>
      <c r="U278" s="105">
        <f>R278/'סכום נכסי הקרן'!$C$42</f>
        <v>4.665762833423413E-4</v>
      </c>
    </row>
    <row r="279" spans="2:21" s="100" customFormat="1">
      <c r="B279" s="103" t="s">
        <v>1304</v>
      </c>
      <c r="C279" s="103" t="s">
        <v>1305</v>
      </c>
      <c r="D279" s="103" t="s">
        <v>123</v>
      </c>
      <c r="E279" s="103" t="s">
        <v>527</v>
      </c>
      <c r="F279" s="103" t="s">
        <v>1306</v>
      </c>
      <c r="G279" s="103" t="s">
        <v>1210</v>
      </c>
      <c r="H279" s="103" t="s">
        <v>1307</v>
      </c>
      <c r="I279" s="103" t="s">
        <v>342</v>
      </c>
      <c r="J279" s="103" t="s">
        <v>1308</v>
      </c>
      <c r="K279" s="104">
        <v>3.51</v>
      </c>
      <c r="L279" s="103" t="s">
        <v>110</v>
      </c>
      <c r="M279" s="105">
        <v>2.63E-2</v>
      </c>
      <c r="N279" s="105">
        <v>0.1026</v>
      </c>
      <c r="O279" s="104">
        <v>440000</v>
      </c>
      <c r="P279" s="104">
        <v>78.331541659090902</v>
      </c>
      <c r="Q279" s="104">
        <v>0</v>
      </c>
      <c r="R279" s="104">
        <v>1382.6331750862801</v>
      </c>
      <c r="S279" s="105">
        <v>1.8E-3</v>
      </c>
      <c r="T279" s="105">
        <f t="shared" si="6"/>
        <v>2.1838480869489896E-3</v>
      </c>
      <c r="U279" s="105">
        <f>R279/'סכום נכסי הקרן'!$C$42</f>
        <v>5.050856757137179E-4</v>
      </c>
    </row>
    <row r="280" spans="2:21" s="100" customFormat="1">
      <c r="B280" s="103" t="s">
        <v>1309</v>
      </c>
      <c r="C280" s="103" t="s">
        <v>1310</v>
      </c>
      <c r="D280" s="103" t="s">
        <v>123</v>
      </c>
      <c r="E280" s="103" t="s">
        <v>527</v>
      </c>
      <c r="F280" s="103" t="s">
        <v>1306</v>
      </c>
      <c r="G280" s="103" t="s">
        <v>1210</v>
      </c>
      <c r="H280" s="103" t="s">
        <v>1307</v>
      </c>
      <c r="I280" s="103" t="s">
        <v>342</v>
      </c>
      <c r="J280" s="103" t="s">
        <v>1198</v>
      </c>
      <c r="K280" s="104">
        <v>1.66</v>
      </c>
      <c r="L280" s="103" t="s">
        <v>110</v>
      </c>
      <c r="M280" s="105">
        <v>4.2500000000000003E-2</v>
      </c>
      <c r="N280" s="105">
        <v>0.1045</v>
      </c>
      <c r="O280" s="104">
        <v>275000</v>
      </c>
      <c r="P280" s="104">
        <v>92.019805563636368</v>
      </c>
      <c r="Q280" s="104">
        <v>0</v>
      </c>
      <c r="R280" s="104">
        <v>1015.15329299748</v>
      </c>
      <c r="S280" s="105">
        <v>8.0000000000000004E-4</v>
      </c>
      <c r="T280" s="105">
        <f t="shared" si="6"/>
        <v>1.6034191981066639E-3</v>
      </c>
      <c r="U280" s="105">
        <f>R280/'סכום נכסי הקרן'!$C$42</f>
        <v>3.7084267626852048E-4</v>
      </c>
    </row>
    <row r="281" spans="2:21" s="100" customFormat="1">
      <c r="B281" s="103" t="s">
        <v>1311</v>
      </c>
      <c r="C281" s="103" t="s">
        <v>1312</v>
      </c>
      <c r="D281" s="103" t="s">
        <v>123</v>
      </c>
      <c r="E281" s="103" t="s">
        <v>527</v>
      </c>
      <c r="F281" s="103" t="s">
        <v>1313</v>
      </c>
      <c r="G281" s="103" t="s">
        <v>1314</v>
      </c>
      <c r="H281" s="103" t="s">
        <v>1307</v>
      </c>
      <c r="I281" s="103" t="s">
        <v>342</v>
      </c>
      <c r="J281" s="103" t="s">
        <v>1315</v>
      </c>
      <c r="K281" s="104">
        <v>6.67</v>
      </c>
      <c r="L281" s="103" t="s">
        <v>106</v>
      </c>
      <c r="M281" s="105">
        <v>4.4999999999999998E-2</v>
      </c>
      <c r="N281" s="105">
        <v>6.6600000000000006E-2</v>
      </c>
      <c r="O281" s="104">
        <v>455000</v>
      </c>
      <c r="P281" s="104">
        <v>88.870500000000007</v>
      </c>
      <c r="Q281" s="104">
        <v>0</v>
      </c>
      <c r="R281" s="104">
        <v>1466.616530925</v>
      </c>
      <c r="S281" s="105">
        <v>1.2999999999999999E-3</v>
      </c>
      <c r="T281" s="105">
        <f t="shared" si="6"/>
        <v>2.3164985211268762E-3</v>
      </c>
      <c r="U281" s="105">
        <f>R281/'סכום נכסי הקרן'!$C$42</f>
        <v>5.3576538946343199E-4</v>
      </c>
    </row>
    <row r="282" spans="2:21" s="100" customFormat="1">
      <c r="B282" s="103" t="s">
        <v>1316</v>
      </c>
      <c r="C282" s="103" t="s">
        <v>1317</v>
      </c>
      <c r="D282" s="103" t="s">
        <v>123</v>
      </c>
      <c r="E282" s="103" t="s">
        <v>527</v>
      </c>
      <c r="F282" s="103" t="s">
        <v>1318</v>
      </c>
      <c r="G282" s="103" t="s">
        <v>1156</v>
      </c>
      <c r="H282" s="103" t="s">
        <v>1319</v>
      </c>
      <c r="I282" s="103" t="s">
        <v>1151</v>
      </c>
      <c r="J282" s="103" t="s">
        <v>1320</v>
      </c>
      <c r="K282" s="104">
        <v>3</v>
      </c>
      <c r="L282" s="103" t="s">
        <v>106</v>
      </c>
      <c r="M282" s="105">
        <v>6.5000000000000002E-2</v>
      </c>
      <c r="N282" s="105">
        <v>0.1011</v>
      </c>
      <c r="O282" s="104">
        <v>460000</v>
      </c>
      <c r="P282" s="104">
        <v>91.716333326086954</v>
      </c>
      <c r="Q282" s="104">
        <v>0</v>
      </c>
      <c r="R282" s="104">
        <v>1530.2136484790999</v>
      </c>
      <c r="S282" s="105">
        <v>1E-3</v>
      </c>
      <c r="T282" s="105">
        <f t="shared" si="6"/>
        <v>2.4169492017619074E-3</v>
      </c>
      <c r="U282" s="105">
        <f>R282/'סכום נכסי הקרן'!$C$42</f>
        <v>5.5899786621291605E-4</v>
      </c>
    </row>
    <row r="283" spans="2:21" s="100" customFormat="1">
      <c r="B283" s="103" t="s">
        <v>1321</v>
      </c>
      <c r="C283" s="103" t="s">
        <v>1322</v>
      </c>
      <c r="D283" s="103" t="s">
        <v>123</v>
      </c>
      <c r="E283" s="103" t="s">
        <v>527</v>
      </c>
      <c r="F283" s="103" t="s">
        <v>1323</v>
      </c>
      <c r="G283" s="103" t="s">
        <v>1156</v>
      </c>
      <c r="H283" s="103" t="s">
        <v>1324</v>
      </c>
      <c r="I283" s="103" t="s">
        <v>342</v>
      </c>
      <c r="J283" s="103" t="s">
        <v>1095</v>
      </c>
      <c r="K283" s="104">
        <v>2.23</v>
      </c>
      <c r="L283" s="103" t="s">
        <v>106</v>
      </c>
      <c r="M283" s="105">
        <v>0.09</v>
      </c>
      <c r="N283" s="105">
        <v>0.1004</v>
      </c>
      <c r="O283" s="104">
        <v>310000</v>
      </c>
      <c r="P283" s="104">
        <v>102.364</v>
      </c>
      <c r="Q283" s="104">
        <v>0</v>
      </c>
      <c r="R283" s="104">
        <v>1150.9501068</v>
      </c>
      <c r="S283" s="105">
        <v>5.0000000000000001E-4</v>
      </c>
      <c r="T283" s="105">
        <f t="shared" si="6"/>
        <v>1.8179082016834046E-3</v>
      </c>
      <c r="U283" s="105">
        <f>R283/'סכום נכסי הקרן'!$C$42</f>
        <v>4.2045021259494751E-4</v>
      </c>
    </row>
    <row r="284" spans="2:21" s="100" customFormat="1">
      <c r="B284" s="103" t="s">
        <v>231</v>
      </c>
    </row>
    <row r="285" spans="2:21" s="100" customFormat="1">
      <c r="B285" s="103" t="s">
        <v>431</v>
      </c>
    </row>
    <row r="286" spans="2:21" s="100" customFormat="1">
      <c r="B286" s="103" t="s">
        <v>432</v>
      </c>
    </row>
    <row r="287" spans="2:21" s="100" customFormat="1">
      <c r="B287" s="103" t="s">
        <v>433</v>
      </c>
    </row>
    <row r="288" spans="2:21">
      <c r="B288" t="s">
        <v>434</v>
      </c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4">
      <formula1>$BN$7:$BN$11</formula1>
    </dataValidation>
    <dataValidation type="list" allowBlank="1" showInputMessage="1" showErrorMessage="1" sqref="E12:E798">
      <formula1>$BI$7:$BI$11</formula1>
    </dataValidation>
    <dataValidation type="list" allowBlank="1" showInputMessage="1" showErrorMessage="1" sqref="I12:I804">
      <formula1>$BM$7:$BM$10</formula1>
    </dataValidation>
    <dataValidation type="list" allowBlank="1" showInputMessage="1" showErrorMessage="1" sqref="G12:G804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17089250.809999999</v>
      </c>
      <c r="J11" s="7"/>
      <c r="K11" s="75">
        <v>47.925139999999999</v>
      </c>
      <c r="L11" s="75">
        <v>349556.92635136243</v>
      </c>
      <c r="M11" s="7"/>
      <c r="N11" s="76">
        <v>1</v>
      </c>
      <c r="O11" s="76">
        <v>0.12820000000000001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16700593.16</v>
      </c>
      <c r="K12" s="81">
        <v>36.415990000000001</v>
      </c>
      <c r="L12" s="81">
        <v>336402.98899312294</v>
      </c>
      <c r="N12" s="80">
        <v>0.96240000000000003</v>
      </c>
      <c r="O12" s="80">
        <v>0.1234</v>
      </c>
    </row>
    <row r="13" spans="2:62">
      <c r="B13" s="79" t="s">
        <v>1325</v>
      </c>
      <c r="E13" s="16"/>
      <c r="F13" s="16"/>
      <c r="G13" s="16"/>
      <c r="I13" s="81">
        <v>5161808.5</v>
      </c>
      <c r="K13" s="81">
        <v>10.562749999999999</v>
      </c>
      <c r="L13" s="81">
        <v>193861.9311667</v>
      </c>
      <c r="N13" s="80">
        <v>0.55459999999999998</v>
      </c>
      <c r="O13" s="80">
        <v>7.1099999999999997E-2</v>
      </c>
    </row>
    <row r="14" spans="2:62">
      <c r="B14" t="s">
        <v>1326</v>
      </c>
      <c r="C14" t="s">
        <v>1327</v>
      </c>
      <c r="D14" t="s">
        <v>100</v>
      </c>
      <c r="E14" t="s">
        <v>123</v>
      </c>
      <c r="F14" t="s">
        <v>1328</v>
      </c>
      <c r="G14" t="s">
        <v>531</v>
      </c>
      <c r="H14" t="s">
        <v>102</v>
      </c>
      <c r="I14" s="77">
        <v>168790.2</v>
      </c>
      <c r="J14" s="77">
        <v>2400</v>
      </c>
      <c r="K14" s="77">
        <v>0</v>
      </c>
      <c r="L14" s="77">
        <v>4050.9648000000002</v>
      </c>
      <c r="M14" s="78">
        <v>8.0000000000000004E-4</v>
      </c>
      <c r="N14" s="78">
        <v>1.1599999999999999E-2</v>
      </c>
      <c r="O14" s="78">
        <v>1.5E-3</v>
      </c>
    </row>
    <row r="15" spans="2:62">
      <c r="B15" t="s">
        <v>1329</v>
      </c>
      <c r="C15" t="s">
        <v>1330</v>
      </c>
      <c r="D15" t="s">
        <v>100</v>
      </c>
      <c r="E15" t="s">
        <v>123</v>
      </c>
      <c r="F15" t="s">
        <v>1331</v>
      </c>
      <c r="G15" t="s">
        <v>751</v>
      </c>
      <c r="H15" t="s">
        <v>102</v>
      </c>
      <c r="I15" s="77">
        <v>34667</v>
      </c>
      <c r="J15" s="77">
        <v>27680</v>
      </c>
      <c r="K15" s="77">
        <v>0</v>
      </c>
      <c r="L15" s="77">
        <v>9595.8256000000001</v>
      </c>
      <c r="M15" s="78">
        <v>5.9999999999999995E-4</v>
      </c>
      <c r="N15" s="78">
        <v>2.75E-2</v>
      </c>
      <c r="O15" s="78">
        <v>3.5000000000000001E-3</v>
      </c>
    </row>
    <row r="16" spans="2:62">
      <c r="B16" t="s">
        <v>1332</v>
      </c>
      <c r="C16" t="s">
        <v>1333</v>
      </c>
      <c r="D16" t="s">
        <v>100</v>
      </c>
      <c r="E16" t="s">
        <v>123</v>
      </c>
      <c r="F16" t="s">
        <v>928</v>
      </c>
      <c r="G16" t="s">
        <v>751</v>
      </c>
      <c r="H16" t="s">
        <v>102</v>
      </c>
      <c r="I16" s="77">
        <v>250353.8</v>
      </c>
      <c r="J16" s="77">
        <v>7120</v>
      </c>
      <c r="K16" s="77">
        <v>0</v>
      </c>
      <c r="L16" s="77">
        <v>17825.190559999999</v>
      </c>
      <c r="M16" s="78">
        <v>2.0999999999999999E-3</v>
      </c>
      <c r="N16" s="78">
        <v>5.0999999999999997E-2</v>
      </c>
      <c r="O16" s="78">
        <v>6.4999999999999997E-3</v>
      </c>
    </row>
    <row r="17" spans="2:15">
      <c r="B17" t="s">
        <v>1334</v>
      </c>
      <c r="C17" t="s">
        <v>1335</v>
      </c>
      <c r="D17" t="s">
        <v>100</v>
      </c>
      <c r="E17" t="s">
        <v>123</v>
      </c>
      <c r="F17" t="s">
        <v>1336</v>
      </c>
      <c r="G17" t="s">
        <v>871</v>
      </c>
      <c r="H17" t="s">
        <v>102</v>
      </c>
      <c r="I17" s="77">
        <v>119986.81</v>
      </c>
      <c r="J17" s="77">
        <v>3807</v>
      </c>
      <c r="K17" s="77">
        <v>0</v>
      </c>
      <c r="L17" s="77">
        <v>4567.8978567000004</v>
      </c>
      <c r="M17" s="78">
        <v>5.0000000000000001E-4</v>
      </c>
      <c r="N17" s="78">
        <v>1.3100000000000001E-2</v>
      </c>
      <c r="O17" s="78">
        <v>1.6999999999999999E-3</v>
      </c>
    </row>
    <row r="18" spans="2:15">
      <c r="B18" t="s">
        <v>1337</v>
      </c>
      <c r="C18" t="s">
        <v>1338</v>
      </c>
      <c r="D18" t="s">
        <v>100</v>
      </c>
      <c r="E18" t="s">
        <v>123</v>
      </c>
      <c r="F18" t="s">
        <v>1339</v>
      </c>
      <c r="G18" t="s">
        <v>871</v>
      </c>
      <c r="H18" t="s">
        <v>102</v>
      </c>
      <c r="I18" s="77">
        <v>220384</v>
      </c>
      <c r="J18" s="77">
        <v>2893</v>
      </c>
      <c r="K18" s="77">
        <v>0</v>
      </c>
      <c r="L18" s="77">
        <v>6375.7091200000004</v>
      </c>
      <c r="M18" s="78">
        <v>1E-3</v>
      </c>
      <c r="N18" s="78">
        <v>1.8200000000000001E-2</v>
      </c>
      <c r="O18" s="78">
        <v>2.3E-3</v>
      </c>
    </row>
    <row r="19" spans="2:15">
      <c r="B19" t="s">
        <v>1340</v>
      </c>
      <c r="C19" t="s">
        <v>1341</v>
      </c>
      <c r="D19" t="s">
        <v>100</v>
      </c>
      <c r="E19" t="s">
        <v>123</v>
      </c>
      <c r="F19" t="s">
        <v>844</v>
      </c>
      <c r="G19" t="s">
        <v>832</v>
      </c>
      <c r="H19" t="s">
        <v>102</v>
      </c>
      <c r="I19" s="77">
        <v>5839</v>
      </c>
      <c r="J19" s="77">
        <v>77500</v>
      </c>
      <c r="K19" s="77">
        <v>10.562749999999999</v>
      </c>
      <c r="L19" s="77">
        <v>4535.7877500000004</v>
      </c>
      <c r="M19" s="78">
        <v>1E-4</v>
      </c>
      <c r="N19" s="78">
        <v>1.2999999999999999E-2</v>
      </c>
      <c r="O19" s="78">
        <v>1.6999999999999999E-3</v>
      </c>
    </row>
    <row r="20" spans="2:15">
      <c r="B20" t="s">
        <v>1342</v>
      </c>
      <c r="C20" t="s">
        <v>1343</v>
      </c>
      <c r="D20" t="s">
        <v>100</v>
      </c>
      <c r="E20" t="s">
        <v>123</v>
      </c>
      <c r="F20" t="s">
        <v>1146</v>
      </c>
      <c r="G20" t="s">
        <v>446</v>
      </c>
      <c r="H20" t="s">
        <v>102</v>
      </c>
      <c r="I20" s="77">
        <v>529972</v>
      </c>
      <c r="J20" s="77">
        <v>1835</v>
      </c>
      <c r="K20" s="77">
        <v>0</v>
      </c>
      <c r="L20" s="77">
        <v>9724.9861999999994</v>
      </c>
      <c r="M20" s="78">
        <v>4.0000000000000002E-4</v>
      </c>
      <c r="N20" s="78">
        <v>2.7799999999999998E-2</v>
      </c>
      <c r="O20" s="78">
        <v>3.5999999999999999E-3</v>
      </c>
    </row>
    <row r="21" spans="2:15">
      <c r="B21" t="s">
        <v>1344</v>
      </c>
      <c r="C21" t="s">
        <v>1345</v>
      </c>
      <c r="D21" t="s">
        <v>100</v>
      </c>
      <c r="E21" t="s">
        <v>123</v>
      </c>
      <c r="F21" t="s">
        <v>457</v>
      </c>
      <c r="G21" t="s">
        <v>446</v>
      </c>
      <c r="H21" t="s">
        <v>102</v>
      </c>
      <c r="I21" s="77">
        <v>792014.48</v>
      </c>
      <c r="J21" s="77">
        <v>2950</v>
      </c>
      <c r="K21" s="77">
        <v>0</v>
      </c>
      <c r="L21" s="77">
        <v>23364.427159999999</v>
      </c>
      <c r="M21" s="78">
        <v>5.0000000000000001E-4</v>
      </c>
      <c r="N21" s="78">
        <v>6.6799999999999998E-2</v>
      </c>
      <c r="O21" s="78">
        <v>8.6E-3</v>
      </c>
    </row>
    <row r="22" spans="2:15">
      <c r="B22" t="s">
        <v>1346</v>
      </c>
      <c r="C22" t="s">
        <v>1347</v>
      </c>
      <c r="D22" t="s">
        <v>100</v>
      </c>
      <c r="E22" t="s">
        <v>123</v>
      </c>
      <c r="F22" t="s">
        <v>1348</v>
      </c>
      <c r="G22" t="s">
        <v>446</v>
      </c>
      <c r="H22" t="s">
        <v>102</v>
      </c>
      <c r="I22" s="77">
        <v>54906.43</v>
      </c>
      <c r="J22" s="77">
        <v>14260</v>
      </c>
      <c r="K22" s="77">
        <v>0</v>
      </c>
      <c r="L22" s="77">
        <v>7829.6569179999997</v>
      </c>
      <c r="M22" s="78">
        <v>2.0000000000000001E-4</v>
      </c>
      <c r="N22" s="78">
        <v>2.24E-2</v>
      </c>
      <c r="O22" s="78">
        <v>2.8999999999999998E-3</v>
      </c>
    </row>
    <row r="23" spans="2:15">
      <c r="B23" t="s">
        <v>1349</v>
      </c>
      <c r="C23" t="s">
        <v>1350</v>
      </c>
      <c r="D23" t="s">
        <v>100</v>
      </c>
      <c r="E23" t="s">
        <v>123</v>
      </c>
      <c r="F23" t="s">
        <v>517</v>
      </c>
      <c r="G23" t="s">
        <v>446</v>
      </c>
      <c r="H23" t="s">
        <v>102</v>
      </c>
      <c r="I23" s="77">
        <v>647536.63</v>
      </c>
      <c r="J23" s="77">
        <v>3290</v>
      </c>
      <c r="K23" s="77">
        <v>0</v>
      </c>
      <c r="L23" s="77">
        <v>21303.955127000001</v>
      </c>
      <c r="M23" s="78">
        <v>5.0000000000000001E-4</v>
      </c>
      <c r="N23" s="78">
        <v>6.0900000000000003E-2</v>
      </c>
      <c r="O23" s="78">
        <v>7.7999999999999996E-3</v>
      </c>
    </row>
    <row r="24" spans="2:15">
      <c r="B24" t="s">
        <v>1351</v>
      </c>
      <c r="C24" t="s">
        <v>1352</v>
      </c>
      <c r="D24" t="s">
        <v>100</v>
      </c>
      <c r="E24" t="s">
        <v>123</v>
      </c>
      <c r="F24" t="s">
        <v>1129</v>
      </c>
      <c r="G24" t="s">
        <v>659</v>
      </c>
      <c r="H24" t="s">
        <v>102</v>
      </c>
      <c r="I24" s="77">
        <v>10605.33</v>
      </c>
      <c r="J24" s="77">
        <v>91410</v>
      </c>
      <c r="K24" s="77">
        <v>0</v>
      </c>
      <c r="L24" s="77">
        <v>9694.3321529999994</v>
      </c>
      <c r="M24" s="78">
        <v>1.4E-3</v>
      </c>
      <c r="N24" s="78">
        <v>2.7699999999999999E-2</v>
      </c>
      <c r="O24" s="78">
        <v>3.5999999999999999E-3</v>
      </c>
    </row>
    <row r="25" spans="2:15">
      <c r="B25" t="s">
        <v>1353</v>
      </c>
      <c r="C25" t="s">
        <v>1354</v>
      </c>
      <c r="D25" t="s">
        <v>100</v>
      </c>
      <c r="E25" t="s">
        <v>123</v>
      </c>
      <c r="F25" t="s">
        <v>1355</v>
      </c>
      <c r="G25" t="s">
        <v>1099</v>
      </c>
      <c r="H25" t="s">
        <v>102</v>
      </c>
      <c r="I25" s="77">
        <v>45016</v>
      </c>
      <c r="J25" s="77">
        <v>11090</v>
      </c>
      <c r="K25" s="77">
        <v>0</v>
      </c>
      <c r="L25" s="77">
        <v>4992.2744000000002</v>
      </c>
      <c r="M25" s="78">
        <v>4.0000000000000002E-4</v>
      </c>
      <c r="N25" s="78">
        <v>1.43E-2</v>
      </c>
      <c r="O25" s="78">
        <v>1.8E-3</v>
      </c>
    </row>
    <row r="26" spans="2:15">
      <c r="B26" t="s">
        <v>1356</v>
      </c>
      <c r="C26" t="s">
        <v>1357</v>
      </c>
      <c r="D26" t="s">
        <v>100</v>
      </c>
      <c r="E26" t="s">
        <v>123</v>
      </c>
      <c r="F26" t="s">
        <v>1358</v>
      </c>
      <c r="G26" t="s">
        <v>1099</v>
      </c>
      <c r="H26" t="s">
        <v>102</v>
      </c>
      <c r="I26" s="77">
        <v>13995.58</v>
      </c>
      <c r="J26" s="77">
        <v>50140</v>
      </c>
      <c r="K26" s="77">
        <v>0</v>
      </c>
      <c r="L26" s="77">
        <v>7017.383812</v>
      </c>
      <c r="M26" s="78">
        <v>5.0000000000000001E-4</v>
      </c>
      <c r="N26" s="78">
        <v>2.01E-2</v>
      </c>
      <c r="O26" s="78">
        <v>2.5999999999999999E-3</v>
      </c>
    </row>
    <row r="27" spans="2:15">
      <c r="B27" t="s">
        <v>1359</v>
      </c>
      <c r="C27" t="s">
        <v>1360</v>
      </c>
      <c r="D27" t="s">
        <v>100</v>
      </c>
      <c r="E27" t="s">
        <v>123</v>
      </c>
      <c r="F27" t="s">
        <v>1361</v>
      </c>
      <c r="G27" t="s">
        <v>1099</v>
      </c>
      <c r="H27" t="s">
        <v>102</v>
      </c>
      <c r="I27" s="77">
        <v>10267</v>
      </c>
      <c r="J27" s="77">
        <v>25190</v>
      </c>
      <c r="K27" s="77">
        <v>0</v>
      </c>
      <c r="L27" s="77">
        <v>2586.2573000000002</v>
      </c>
      <c r="M27" s="78">
        <v>2.0000000000000001E-4</v>
      </c>
      <c r="N27" s="78">
        <v>7.4000000000000003E-3</v>
      </c>
      <c r="O27" s="78">
        <v>8.9999999999999998E-4</v>
      </c>
    </row>
    <row r="28" spans="2:15">
      <c r="B28" t="s">
        <v>1362</v>
      </c>
      <c r="C28" t="s">
        <v>1363</v>
      </c>
      <c r="D28" t="s">
        <v>100</v>
      </c>
      <c r="E28" t="s">
        <v>123</v>
      </c>
      <c r="F28" t="s">
        <v>839</v>
      </c>
      <c r="G28" t="s">
        <v>840</v>
      </c>
      <c r="H28" t="s">
        <v>102</v>
      </c>
      <c r="I28" s="77">
        <v>96936.31</v>
      </c>
      <c r="J28" s="77">
        <v>6850</v>
      </c>
      <c r="K28" s="77">
        <v>0</v>
      </c>
      <c r="L28" s="77">
        <v>6640.1372350000001</v>
      </c>
      <c r="M28" s="78">
        <v>8.0000000000000004E-4</v>
      </c>
      <c r="N28" s="78">
        <v>1.9E-2</v>
      </c>
      <c r="O28" s="78">
        <v>2.3999999999999998E-3</v>
      </c>
    </row>
    <row r="29" spans="2:15">
      <c r="B29" t="s">
        <v>1364</v>
      </c>
      <c r="C29" t="s">
        <v>1365</v>
      </c>
      <c r="D29" t="s">
        <v>100</v>
      </c>
      <c r="E29" t="s">
        <v>123</v>
      </c>
      <c r="F29" t="s">
        <v>848</v>
      </c>
      <c r="G29" t="s">
        <v>511</v>
      </c>
      <c r="H29" t="s">
        <v>102</v>
      </c>
      <c r="I29" s="77">
        <v>177900.96</v>
      </c>
      <c r="J29" s="77">
        <v>2000</v>
      </c>
      <c r="K29" s="77">
        <v>0</v>
      </c>
      <c r="L29" s="77">
        <v>3558.0192000000002</v>
      </c>
      <c r="M29" s="78">
        <v>4.0000000000000002E-4</v>
      </c>
      <c r="N29" s="78">
        <v>1.0200000000000001E-2</v>
      </c>
      <c r="O29" s="78">
        <v>1.2999999999999999E-3</v>
      </c>
    </row>
    <row r="30" spans="2:15">
      <c r="B30" t="s">
        <v>1366</v>
      </c>
      <c r="C30" t="s">
        <v>1367</v>
      </c>
      <c r="D30" t="s">
        <v>100</v>
      </c>
      <c r="E30" t="s">
        <v>123</v>
      </c>
      <c r="F30" t="s">
        <v>569</v>
      </c>
      <c r="G30" t="s">
        <v>511</v>
      </c>
      <c r="H30" t="s">
        <v>102</v>
      </c>
      <c r="I30" s="77">
        <v>13612.03</v>
      </c>
      <c r="J30" s="77">
        <v>37170</v>
      </c>
      <c r="K30" s="77">
        <v>0</v>
      </c>
      <c r="L30" s="77">
        <v>5059.5915510000004</v>
      </c>
      <c r="M30" s="78">
        <v>5.9999999999999995E-4</v>
      </c>
      <c r="N30" s="78">
        <v>1.4500000000000001E-2</v>
      </c>
      <c r="O30" s="78">
        <v>1.9E-3</v>
      </c>
    </row>
    <row r="31" spans="2:15">
      <c r="B31" t="s">
        <v>1368</v>
      </c>
      <c r="C31" t="s">
        <v>1369</v>
      </c>
      <c r="D31" t="s">
        <v>100</v>
      </c>
      <c r="E31" t="s">
        <v>123</v>
      </c>
      <c r="F31" t="s">
        <v>593</v>
      </c>
      <c r="G31" t="s">
        <v>511</v>
      </c>
      <c r="H31" t="s">
        <v>102</v>
      </c>
      <c r="I31" s="77">
        <v>214762.72</v>
      </c>
      <c r="J31" s="77">
        <v>1070</v>
      </c>
      <c r="K31" s="77">
        <v>0</v>
      </c>
      <c r="L31" s="77">
        <v>2297.961104</v>
      </c>
      <c r="M31" s="78">
        <v>2.9999999999999997E-4</v>
      </c>
      <c r="N31" s="78">
        <v>6.6E-3</v>
      </c>
      <c r="O31" s="78">
        <v>8.0000000000000004E-4</v>
      </c>
    </row>
    <row r="32" spans="2:15">
      <c r="B32" t="s">
        <v>1370</v>
      </c>
      <c r="C32" t="s">
        <v>1371</v>
      </c>
      <c r="D32" t="s">
        <v>100</v>
      </c>
      <c r="E32" t="s">
        <v>123</v>
      </c>
      <c r="F32" t="s">
        <v>598</v>
      </c>
      <c r="G32" t="s">
        <v>511</v>
      </c>
      <c r="H32" t="s">
        <v>102</v>
      </c>
      <c r="I32" s="77">
        <v>21046.22</v>
      </c>
      <c r="J32" s="77">
        <v>28100</v>
      </c>
      <c r="K32" s="77">
        <v>0</v>
      </c>
      <c r="L32" s="77">
        <v>5913.9878200000003</v>
      </c>
      <c r="M32" s="78">
        <v>4.0000000000000002E-4</v>
      </c>
      <c r="N32" s="78">
        <v>1.6899999999999998E-2</v>
      </c>
      <c r="O32" s="78">
        <v>2.2000000000000001E-3</v>
      </c>
    </row>
    <row r="33" spans="2:15">
      <c r="B33" t="s">
        <v>1372</v>
      </c>
      <c r="C33" t="s">
        <v>1373</v>
      </c>
      <c r="D33" t="s">
        <v>100</v>
      </c>
      <c r="E33" t="s">
        <v>123</v>
      </c>
      <c r="F33" t="s">
        <v>552</v>
      </c>
      <c r="G33" t="s">
        <v>511</v>
      </c>
      <c r="H33" t="s">
        <v>102</v>
      </c>
      <c r="I33" s="77">
        <v>49879</v>
      </c>
      <c r="J33" s="77">
        <v>23780</v>
      </c>
      <c r="K33" s="77">
        <v>0</v>
      </c>
      <c r="L33" s="77">
        <v>11861.226199999999</v>
      </c>
      <c r="M33" s="78">
        <v>4.0000000000000002E-4</v>
      </c>
      <c r="N33" s="78">
        <v>3.39E-2</v>
      </c>
      <c r="O33" s="78">
        <v>4.4000000000000003E-3</v>
      </c>
    </row>
    <row r="34" spans="2:15">
      <c r="B34" t="s">
        <v>1374</v>
      </c>
      <c r="C34" t="s">
        <v>1375</v>
      </c>
      <c r="D34" t="s">
        <v>100</v>
      </c>
      <c r="E34" t="s">
        <v>123</v>
      </c>
      <c r="F34" t="s">
        <v>1161</v>
      </c>
      <c r="G34" t="s">
        <v>1376</v>
      </c>
      <c r="H34" t="s">
        <v>102</v>
      </c>
      <c r="I34" s="77">
        <v>99437</v>
      </c>
      <c r="J34" s="77">
        <v>3815</v>
      </c>
      <c r="K34" s="77">
        <v>0</v>
      </c>
      <c r="L34" s="77">
        <v>3793.5215499999999</v>
      </c>
      <c r="M34" s="78">
        <v>1E-4</v>
      </c>
      <c r="N34" s="78">
        <v>1.09E-2</v>
      </c>
      <c r="O34" s="78">
        <v>1.4E-3</v>
      </c>
    </row>
    <row r="35" spans="2:15">
      <c r="B35" t="s">
        <v>1377</v>
      </c>
      <c r="C35" t="s">
        <v>1378</v>
      </c>
      <c r="D35" t="s">
        <v>100</v>
      </c>
      <c r="E35" t="s">
        <v>123</v>
      </c>
      <c r="F35" t="s">
        <v>1379</v>
      </c>
      <c r="G35" t="s">
        <v>129</v>
      </c>
      <c r="H35" t="s">
        <v>102</v>
      </c>
      <c r="I35" s="77">
        <v>18655</v>
      </c>
      <c r="J35" s="77">
        <v>72500</v>
      </c>
      <c r="K35" s="77">
        <v>0</v>
      </c>
      <c r="L35" s="77">
        <v>13524.875</v>
      </c>
      <c r="M35" s="78">
        <v>2.0000000000000001E-4</v>
      </c>
      <c r="N35" s="78">
        <v>3.8699999999999998E-2</v>
      </c>
      <c r="O35" s="78">
        <v>5.0000000000000001E-3</v>
      </c>
    </row>
    <row r="36" spans="2:15">
      <c r="B36" t="s">
        <v>1380</v>
      </c>
      <c r="C36" t="s">
        <v>1381</v>
      </c>
      <c r="D36" t="s">
        <v>100</v>
      </c>
      <c r="E36" t="s">
        <v>123</v>
      </c>
      <c r="F36" t="s">
        <v>1382</v>
      </c>
      <c r="G36" t="s">
        <v>132</v>
      </c>
      <c r="H36" t="s">
        <v>102</v>
      </c>
      <c r="I36" s="77">
        <v>1565245</v>
      </c>
      <c r="J36" s="77">
        <v>495</v>
      </c>
      <c r="K36" s="77">
        <v>0</v>
      </c>
      <c r="L36" s="77">
        <v>7747.9627499999997</v>
      </c>
      <c r="M36" s="78">
        <v>5.9999999999999995E-4</v>
      </c>
      <c r="N36" s="78">
        <v>2.2200000000000001E-2</v>
      </c>
      <c r="O36" s="78">
        <v>2.8E-3</v>
      </c>
    </row>
    <row r="37" spans="2:15">
      <c r="B37" s="79" t="s">
        <v>1383</v>
      </c>
      <c r="E37" s="16"/>
      <c r="F37" s="16"/>
      <c r="G37" s="16"/>
      <c r="I37" s="81">
        <v>6839888.4500000002</v>
      </c>
      <c r="K37" s="81">
        <v>25.85324</v>
      </c>
      <c r="L37" s="81">
        <v>104165.91351648</v>
      </c>
      <c r="N37" s="80">
        <v>0.29799999999999999</v>
      </c>
      <c r="O37" s="80">
        <v>3.8199999999999998E-2</v>
      </c>
    </row>
    <row r="38" spans="2:15">
      <c r="B38" t="s">
        <v>1384</v>
      </c>
      <c r="C38" t="s">
        <v>1385</v>
      </c>
      <c r="D38" t="s">
        <v>100</v>
      </c>
      <c r="E38" t="s">
        <v>123</v>
      </c>
      <c r="F38" t="s">
        <v>1386</v>
      </c>
      <c r="G38" t="s">
        <v>1387</v>
      </c>
      <c r="H38" t="s">
        <v>102</v>
      </c>
      <c r="I38" s="77">
        <v>77064</v>
      </c>
      <c r="J38" s="77">
        <v>5575</v>
      </c>
      <c r="K38" s="77">
        <v>0</v>
      </c>
      <c r="L38" s="77">
        <v>4296.3180000000002</v>
      </c>
      <c r="M38" s="78">
        <v>3.0999999999999999E-3</v>
      </c>
      <c r="N38" s="78">
        <v>1.23E-2</v>
      </c>
      <c r="O38" s="78">
        <v>1.6000000000000001E-3</v>
      </c>
    </row>
    <row r="39" spans="2:15">
      <c r="B39" t="s">
        <v>1388</v>
      </c>
      <c r="C39" t="s">
        <v>1389</v>
      </c>
      <c r="D39" t="s">
        <v>100</v>
      </c>
      <c r="E39" t="s">
        <v>123</v>
      </c>
      <c r="F39" t="s">
        <v>966</v>
      </c>
      <c r="G39" t="s">
        <v>531</v>
      </c>
      <c r="H39" t="s">
        <v>102</v>
      </c>
      <c r="I39" s="77">
        <v>6344</v>
      </c>
      <c r="J39" s="77">
        <v>8280</v>
      </c>
      <c r="K39" s="77">
        <v>0</v>
      </c>
      <c r="L39" s="77">
        <v>525.28319999999997</v>
      </c>
      <c r="M39" s="78">
        <v>5.0000000000000001E-4</v>
      </c>
      <c r="N39" s="78">
        <v>1.5E-3</v>
      </c>
      <c r="O39" s="78">
        <v>2.0000000000000001E-4</v>
      </c>
    </row>
    <row r="40" spans="2:15">
      <c r="B40" t="s">
        <v>1390</v>
      </c>
      <c r="C40" t="s">
        <v>1391</v>
      </c>
      <c r="D40" t="s">
        <v>100</v>
      </c>
      <c r="E40" t="s">
        <v>123</v>
      </c>
      <c r="F40" t="s">
        <v>900</v>
      </c>
      <c r="G40" t="s">
        <v>531</v>
      </c>
      <c r="H40" t="s">
        <v>102</v>
      </c>
      <c r="I40" s="77">
        <v>1089367</v>
      </c>
      <c r="J40" s="77">
        <v>124</v>
      </c>
      <c r="K40" s="77">
        <v>0</v>
      </c>
      <c r="L40" s="77">
        <v>1350.8150800000001</v>
      </c>
      <c r="M40" s="78">
        <v>2.9999999999999997E-4</v>
      </c>
      <c r="N40" s="78">
        <v>3.8999999999999998E-3</v>
      </c>
      <c r="O40" s="78">
        <v>5.0000000000000001E-4</v>
      </c>
    </row>
    <row r="41" spans="2:15">
      <c r="B41" t="s">
        <v>1392</v>
      </c>
      <c r="C41" t="s">
        <v>1393</v>
      </c>
      <c r="D41" t="s">
        <v>100</v>
      </c>
      <c r="E41" t="s">
        <v>123</v>
      </c>
      <c r="F41" t="s">
        <v>783</v>
      </c>
      <c r="G41" t="s">
        <v>531</v>
      </c>
      <c r="H41" t="s">
        <v>102</v>
      </c>
      <c r="I41" s="77">
        <v>132982</v>
      </c>
      <c r="J41" s="77">
        <v>316</v>
      </c>
      <c r="K41" s="77">
        <v>0</v>
      </c>
      <c r="L41" s="77">
        <v>420.22311999999999</v>
      </c>
      <c r="M41" s="78">
        <v>2.0000000000000001E-4</v>
      </c>
      <c r="N41" s="78">
        <v>1.1999999999999999E-3</v>
      </c>
      <c r="O41" s="78">
        <v>2.0000000000000001E-4</v>
      </c>
    </row>
    <row r="42" spans="2:15">
      <c r="B42" t="s">
        <v>1394</v>
      </c>
      <c r="C42" t="s">
        <v>1395</v>
      </c>
      <c r="D42" t="s">
        <v>100</v>
      </c>
      <c r="E42" t="s">
        <v>123</v>
      </c>
      <c r="F42" t="s">
        <v>922</v>
      </c>
      <c r="G42" t="s">
        <v>531</v>
      </c>
      <c r="H42" t="s">
        <v>102</v>
      </c>
      <c r="I42" s="77">
        <v>3669</v>
      </c>
      <c r="J42" s="77">
        <v>29920</v>
      </c>
      <c r="K42" s="77">
        <v>25.85324</v>
      </c>
      <c r="L42" s="77">
        <v>1123.6180400000001</v>
      </c>
      <c r="M42" s="78">
        <v>2.9999999999999997E-4</v>
      </c>
      <c r="N42" s="78">
        <v>3.2000000000000002E-3</v>
      </c>
      <c r="O42" s="78">
        <v>4.0000000000000002E-4</v>
      </c>
    </row>
    <row r="43" spans="2:15">
      <c r="B43" t="s">
        <v>1396</v>
      </c>
      <c r="C43" t="s">
        <v>1397</v>
      </c>
      <c r="D43" t="s">
        <v>100</v>
      </c>
      <c r="E43" t="s">
        <v>123</v>
      </c>
      <c r="F43" t="s">
        <v>750</v>
      </c>
      <c r="G43" t="s">
        <v>751</v>
      </c>
      <c r="H43" t="s">
        <v>102</v>
      </c>
      <c r="I43" s="77">
        <v>51307</v>
      </c>
      <c r="J43" s="77">
        <v>865.1</v>
      </c>
      <c r="K43" s="77">
        <v>0</v>
      </c>
      <c r="L43" s="77">
        <v>443.85685699999999</v>
      </c>
      <c r="M43" s="78">
        <v>2.9999999999999997E-4</v>
      </c>
      <c r="N43" s="78">
        <v>1.2999999999999999E-3</v>
      </c>
      <c r="O43" s="78">
        <v>2.0000000000000001E-4</v>
      </c>
    </row>
    <row r="44" spans="2:15">
      <c r="B44" t="s">
        <v>1398</v>
      </c>
      <c r="C44" t="s">
        <v>1399</v>
      </c>
      <c r="D44" t="s">
        <v>100</v>
      </c>
      <c r="E44" t="s">
        <v>123</v>
      </c>
      <c r="F44" t="s">
        <v>870</v>
      </c>
      <c r="G44" t="s">
        <v>871</v>
      </c>
      <c r="H44" t="s">
        <v>102</v>
      </c>
      <c r="I44" s="77">
        <v>60934.46</v>
      </c>
      <c r="J44" s="77">
        <v>5850</v>
      </c>
      <c r="K44" s="77">
        <v>0</v>
      </c>
      <c r="L44" s="77">
        <v>3564.6659100000002</v>
      </c>
      <c r="M44" s="78">
        <v>8.0000000000000004E-4</v>
      </c>
      <c r="N44" s="78">
        <v>1.0200000000000001E-2</v>
      </c>
      <c r="O44" s="78">
        <v>1.2999999999999999E-3</v>
      </c>
    </row>
    <row r="45" spans="2:15">
      <c r="B45" t="s">
        <v>1400</v>
      </c>
      <c r="C45" t="s">
        <v>1401</v>
      </c>
      <c r="D45" t="s">
        <v>100</v>
      </c>
      <c r="E45" t="s">
        <v>123</v>
      </c>
      <c r="F45" t="s">
        <v>1402</v>
      </c>
      <c r="G45" t="s">
        <v>871</v>
      </c>
      <c r="H45" t="s">
        <v>102</v>
      </c>
      <c r="I45" s="77">
        <v>591584.6</v>
      </c>
      <c r="J45" s="77">
        <v>410</v>
      </c>
      <c r="K45" s="77">
        <v>0</v>
      </c>
      <c r="L45" s="77">
        <v>2425.4968600000002</v>
      </c>
      <c r="M45" s="78">
        <v>5.9999999999999995E-4</v>
      </c>
      <c r="N45" s="78">
        <v>6.8999999999999999E-3</v>
      </c>
      <c r="O45" s="78">
        <v>8.9999999999999998E-4</v>
      </c>
    </row>
    <row r="46" spans="2:15">
      <c r="B46" t="s">
        <v>1403</v>
      </c>
      <c r="C46" t="s">
        <v>1404</v>
      </c>
      <c r="D46" t="s">
        <v>100</v>
      </c>
      <c r="E46" t="s">
        <v>123</v>
      </c>
      <c r="F46" t="s">
        <v>1405</v>
      </c>
      <c r="G46" t="s">
        <v>740</v>
      </c>
      <c r="H46" t="s">
        <v>102</v>
      </c>
      <c r="I46" s="77">
        <v>101095</v>
      </c>
      <c r="J46" s="77">
        <v>1488</v>
      </c>
      <c r="K46" s="77">
        <v>0</v>
      </c>
      <c r="L46" s="77">
        <v>1504.2936</v>
      </c>
      <c r="M46" s="78">
        <v>5.0000000000000001E-4</v>
      </c>
      <c r="N46" s="78">
        <v>4.3E-3</v>
      </c>
      <c r="O46" s="78">
        <v>5.9999999999999995E-4</v>
      </c>
    </row>
    <row r="47" spans="2:15">
      <c r="B47" t="s">
        <v>1406</v>
      </c>
      <c r="C47" t="s">
        <v>1407</v>
      </c>
      <c r="D47" t="s">
        <v>100</v>
      </c>
      <c r="E47" t="s">
        <v>123</v>
      </c>
      <c r="F47" t="s">
        <v>906</v>
      </c>
      <c r="G47" t="s">
        <v>740</v>
      </c>
      <c r="H47" t="s">
        <v>102</v>
      </c>
      <c r="I47" s="77">
        <v>8447</v>
      </c>
      <c r="J47" s="77">
        <v>26000</v>
      </c>
      <c r="K47" s="77">
        <v>0</v>
      </c>
      <c r="L47" s="77">
        <v>2196.2199999999998</v>
      </c>
      <c r="M47" s="78">
        <v>4.0000000000000002E-4</v>
      </c>
      <c r="N47" s="78">
        <v>6.3E-3</v>
      </c>
      <c r="O47" s="78">
        <v>8.0000000000000004E-4</v>
      </c>
    </row>
    <row r="48" spans="2:15">
      <c r="B48" t="s">
        <v>1408</v>
      </c>
      <c r="C48" t="s">
        <v>1409</v>
      </c>
      <c r="D48" t="s">
        <v>100</v>
      </c>
      <c r="E48" t="s">
        <v>123</v>
      </c>
      <c r="F48" t="s">
        <v>1410</v>
      </c>
      <c r="G48" t="s">
        <v>740</v>
      </c>
      <c r="H48" t="s">
        <v>102</v>
      </c>
      <c r="I48" s="77">
        <v>8612</v>
      </c>
      <c r="J48" s="77">
        <v>8105</v>
      </c>
      <c r="K48" s="77">
        <v>0</v>
      </c>
      <c r="L48" s="77">
        <v>698.00260000000003</v>
      </c>
      <c r="M48" s="78">
        <v>4.0000000000000002E-4</v>
      </c>
      <c r="N48" s="78">
        <v>2E-3</v>
      </c>
      <c r="O48" s="78">
        <v>2.9999999999999997E-4</v>
      </c>
    </row>
    <row r="49" spans="2:15">
      <c r="B49" t="s">
        <v>1411</v>
      </c>
      <c r="C49" t="s">
        <v>1412</v>
      </c>
      <c r="D49" t="s">
        <v>100</v>
      </c>
      <c r="E49" t="s">
        <v>123</v>
      </c>
      <c r="F49" t="s">
        <v>1413</v>
      </c>
      <c r="G49" t="s">
        <v>446</v>
      </c>
      <c r="H49" t="s">
        <v>102</v>
      </c>
      <c r="I49" s="77">
        <v>63960</v>
      </c>
      <c r="J49" s="77">
        <v>16000</v>
      </c>
      <c r="K49" s="77">
        <v>0</v>
      </c>
      <c r="L49" s="77">
        <v>10233.6</v>
      </c>
      <c r="M49" s="78">
        <v>1.8E-3</v>
      </c>
      <c r="N49" s="78">
        <v>2.93E-2</v>
      </c>
      <c r="O49" s="78">
        <v>3.8E-3</v>
      </c>
    </row>
    <row r="50" spans="2:15">
      <c r="B50" t="s">
        <v>1414</v>
      </c>
      <c r="C50" t="s">
        <v>1415</v>
      </c>
      <c r="D50" t="s">
        <v>100</v>
      </c>
      <c r="E50" t="s">
        <v>123</v>
      </c>
      <c r="F50" t="s">
        <v>1416</v>
      </c>
      <c r="G50" t="s">
        <v>659</v>
      </c>
      <c r="H50" t="s">
        <v>102</v>
      </c>
      <c r="I50" s="77">
        <v>30148.68</v>
      </c>
      <c r="J50" s="77">
        <v>11770</v>
      </c>
      <c r="K50" s="77">
        <v>0</v>
      </c>
      <c r="L50" s="77">
        <v>3548.499636</v>
      </c>
      <c r="M50" s="78">
        <v>8.9999999999999998E-4</v>
      </c>
      <c r="N50" s="78">
        <v>1.0200000000000001E-2</v>
      </c>
      <c r="O50" s="78">
        <v>1.2999999999999999E-3</v>
      </c>
    </row>
    <row r="51" spans="2:15">
      <c r="B51" t="s">
        <v>1417</v>
      </c>
      <c r="C51" t="s">
        <v>1418</v>
      </c>
      <c r="D51" t="s">
        <v>100</v>
      </c>
      <c r="E51" t="s">
        <v>123</v>
      </c>
      <c r="F51" t="s">
        <v>1419</v>
      </c>
      <c r="G51" t="s">
        <v>659</v>
      </c>
      <c r="H51" t="s">
        <v>102</v>
      </c>
      <c r="I51" s="77">
        <v>2402</v>
      </c>
      <c r="J51" s="77">
        <v>46400</v>
      </c>
      <c r="K51" s="77">
        <v>0</v>
      </c>
      <c r="L51" s="77">
        <v>1114.528</v>
      </c>
      <c r="M51" s="78">
        <v>2.9999999999999997E-4</v>
      </c>
      <c r="N51" s="78">
        <v>3.2000000000000002E-3</v>
      </c>
      <c r="O51" s="78">
        <v>4.0000000000000002E-4</v>
      </c>
    </row>
    <row r="52" spans="2:15">
      <c r="B52" t="s">
        <v>1420</v>
      </c>
      <c r="C52" t="s">
        <v>1421</v>
      </c>
      <c r="D52" t="s">
        <v>100</v>
      </c>
      <c r="E52" t="s">
        <v>123</v>
      </c>
      <c r="F52" t="s">
        <v>1422</v>
      </c>
      <c r="G52" t="s">
        <v>659</v>
      </c>
      <c r="H52" t="s">
        <v>102</v>
      </c>
      <c r="I52" s="77">
        <v>43631.92</v>
      </c>
      <c r="J52" s="77">
        <v>8830</v>
      </c>
      <c r="K52" s="77">
        <v>0</v>
      </c>
      <c r="L52" s="77">
        <v>3852.6985359999999</v>
      </c>
      <c r="M52" s="78">
        <v>8.0000000000000004E-4</v>
      </c>
      <c r="N52" s="78">
        <v>1.0999999999999999E-2</v>
      </c>
      <c r="O52" s="78">
        <v>1.4E-3</v>
      </c>
    </row>
    <row r="53" spans="2:15">
      <c r="B53" t="s">
        <v>1423</v>
      </c>
      <c r="C53" t="s">
        <v>1424</v>
      </c>
      <c r="D53" t="s">
        <v>100</v>
      </c>
      <c r="E53" t="s">
        <v>123</v>
      </c>
      <c r="F53" t="s">
        <v>1115</v>
      </c>
      <c r="G53" t="s">
        <v>856</v>
      </c>
      <c r="H53" t="s">
        <v>102</v>
      </c>
      <c r="I53" s="77">
        <v>1955279.54</v>
      </c>
      <c r="J53" s="77">
        <v>150.69999999999999</v>
      </c>
      <c r="K53" s="77">
        <v>0</v>
      </c>
      <c r="L53" s="77">
        <v>2946.6062667800002</v>
      </c>
      <c r="M53" s="78">
        <v>8.0000000000000004E-4</v>
      </c>
      <c r="N53" s="78">
        <v>8.3999999999999995E-3</v>
      </c>
      <c r="O53" s="78">
        <v>1.1000000000000001E-3</v>
      </c>
    </row>
    <row r="54" spans="2:15">
      <c r="B54" t="s">
        <v>1425</v>
      </c>
      <c r="C54" t="s">
        <v>1426</v>
      </c>
      <c r="D54" t="s">
        <v>100</v>
      </c>
      <c r="E54" t="s">
        <v>123</v>
      </c>
      <c r="F54" t="s">
        <v>1098</v>
      </c>
      <c r="G54" t="s">
        <v>1099</v>
      </c>
      <c r="H54" t="s">
        <v>102</v>
      </c>
      <c r="I54" s="77">
        <v>24734</v>
      </c>
      <c r="J54" s="77">
        <v>12350</v>
      </c>
      <c r="K54" s="77">
        <v>0</v>
      </c>
      <c r="L54" s="77">
        <v>3054.6489999999999</v>
      </c>
      <c r="M54" s="78">
        <v>1.9E-3</v>
      </c>
      <c r="N54" s="78">
        <v>8.6999999999999994E-3</v>
      </c>
      <c r="O54" s="78">
        <v>1.1000000000000001E-3</v>
      </c>
    </row>
    <row r="55" spans="2:15">
      <c r="B55" t="s">
        <v>1427</v>
      </c>
      <c r="C55" t="s">
        <v>1428</v>
      </c>
      <c r="D55" t="s">
        <v>100</v>
      </c>
      <c r="E55" t="s">
        <v>123</v>
      </c>
      <c r="F55" t="s">
        <v>1021</v>
      </c>
      <c r="G55" t="s">
        <v>948</v>
      </c>
      <c r="H55" t="s">
        <v>102</v>
      </c>
      <c r="I55" s="77">
        <v>8472</v>
      </c>
      <c r="J55" s="77">
        <v>6944</v>
      </c>
      <c r="K55" s="77">
        <v>0</v>
      </c>
      <c r="L55" s="77">
        <v>588.29567999999995</v>
      </c>
      <c r="M55" s="78">
        <v>5.0000000000000001E-4</v>
      </c>
      <c r="N55" s="78">
        <v>1.6999999999999999E-3</v>
      </c>
      <c r="O55" s="78">
        <v>2.0000000000000001E-4</v>
      </c>
    </row>
    <row r="56" spans="2:15">
      <c r="B56" t="s">
        <v>1429</v>
      </c>
      <c r="C56" t="s">
        <v>1430</v>
      </c>
      <c r="D56" t="s">
        <v>100</v>
      </c>
      <c r="E56" t="s">
        <v>123</v>
      </c>
      <c r="F56" t="s">
        <v>1431</v>
      </c>
      <c r="G56" t="s">
        <v>632</v>
      </c>
      <c r="H56" t="s">
        <v>102</v>
      </c>
      <c r="I56" s="77">
        <v>44813</v>
      </c>
      <c r="J56" s="77">
        <v>2333</v>
      </c>
      <c r="K56" s="77">
        <v>0</v>
      </c>
      <c r="L56" s="77">
        <v>1045.48729</v>
      </c>
      <c r="M56" s="78">
        <v>5.0000000000000001E-4</v>
      </c>
      <c r="N56" s="78">
        <v>3.0000000000000001E-3</v>
      </c>
      <c r="O56" s="78">
        <v>4.0000000000000002E-4</v>
      </c>
    </row>
    <row r="57" spans="2:15">
      <c r="B57" t="s">
        <v>1432</v>
      </c>
      <c r="C57" t="s">
        <v>1433</v>
      </c>
      <c r="D57" t="s">
        <v>100</v>
      </c>
      <c r="E57" t="s">
        <v>123</v>
      </c>
      <c r="F57" t="s">
        <v>960</v>
      </c>
      <c r="G57" t="s">
        <v>693</v>
      </c>
      <c r="H57" t="s">
        <v>102</v>
      </c>
      <c r="I57" s="77">
        <v>34251</v>
      </c>
      <c r="J57" s="77">
        <v>4150</v>
      </c>
      <c r="K57" s="77">
        <v>0</v>
      </c>
      <c r="L57" s="77">
        <v>1421.4165</v>
      </c>
      <c r="M57" s="78">
        <v>5.9999999999999995E-4</v>
      </c>
      <c r="N57" s="78">
        <v>4.1000000000000003E-3</v>
      </c>
      <c r="O57" s="78">
        <v>5.0000000000000001E-4</v>
      </c>
    </row>
    <row r="58" spans="2:15">
      <c r="B58" t="s">
        <v>1434</v>
      </c>
      <c r="C58" t="s">
        <v>1435</v>
      </c>
      <c r="D58" t="s">
        <v>100</v>
      </c>
      <c r="E58" t="s">
        <v>123</v>
      </c>
      <c r="F58" t="s">
        <v>714</v>
      </c>
      <c r="G58" t="s">
        <v>693</v>
      </c>
      <c r="H58" t="s">
        <v>102</v>
      </c>
      <c r="I58" s="77">
        <v>79326.399999999994</v>
      </c>
      <c r="J58" s="77">
        <v>1210</v>
      </c>
      <c r="K58" s="77">
        <v>0</v>
      </c>
      <c r="L58" s="77">
        <v>959.84943999999996</v>
      </c>
      <c r="M58" s="78">
        <v>4.0000000000000002E-4</v>
      </c>
      <c r="N58" s="78">
        <v>2.7000000000000001E-3</v>
      </c>
      <c r="O58" s="78">
        <v>4.0000000000000002E-4</v>
      </c>
    </row>
    <row r="59" spans="2:15">
      <c r="B59" t="s">
        <v>1436</v>
      </c>
      <c r="C59" t="s">
        <v>1437</v>
      </c>
      <c r="D59" t="s">
        <v>100</v>
      </c>
      <c r="E59" t="s">
        <v>123</v>
      </c>
      <c r="F59" t="s">
        <v>1438</v>
      </c>
      <c r="G59" t="s">
        <v>693</v>
      </c>
      <c r="H59" t="s">
        <v>102</v>
      </c>
      <c r="I59" s="77">
        <v>44734.2</v>
      </c>
      <c r="J59" s="77">
        <v>5400</v>
      </c>
      <c r="K59" s="77">
        <v>0</v>
      </c>
      <c r="L59" s="77">
        <v>2415.6468</v>
      </c>
      <c r="M59" s="78">
        <v>5.9999999999999995E-4</v>
      </c>
      <c r="N59" s="78">
        <v>6.8999999999999999E-3</v>
      </c>
      <c r="O59" s="78">
        <v>8.9999999999999998E-4</v>
      </c>
    </row>
    <row r="60" spans="2:15">
      <c r="B60" t="s">
        <v>1439</v>
      </c>
      <c r="C60" t="s">
        <v>1440</v>
      </c>
      <c r="D60" t="s">
        <v>100</v>
      </c>
      <c r="E60" t="s">
        <v>123</v>
      </c>
      <c r="F60" t="s">
        <v>1441</v>
      </c>
      <c r="G60" t="s">
        <v>511</v>
      </c>
      <c r="H60" t="s">
        <v>102</v>
      </c>
      <c r="I60" s="77">
        <v>201694</v>
      </c>
      <c r="J60" s="77">
        <v>3024</v>
      </c>
      <c r="K60" s="77">
        <v>0</v>
      </c>
      <c r="L60" s="77">
        <v>6099.2265600000001</v>
      </c>
      <c r="M60" s="78">
        <v>1.1000000000000001E-3</v>
      </c>
      <c r="N60" s="78">
        <v>1.7399999999999999E-2</v>
      </c>
      <c r="O60" s="78">
        <v>2.2000000000000001E-3</v>
      </c>
    </row>
    <row r="61" spans="2:15">
      <c r="B61" t="s">
        <v>1442</v>
      </c>
      <c r="C61" t="s">
        <v>1443</v>
      </c>
      <c r="D61" t="s">
        <v>100</v>
      </c>
      <c r="E61" t="s">
        <v>123</v>
      </c>
      <c r="F61" t="s">
        <v>1444</v>
      </c>
      <c r="G61" t="s">
        <v>511</v>
      </c>
      <c r="H61" t="s">
        <v>102</v>
      </c>
      <c r="I61" s="77">
        <v>10895.7</v>
      </c>
      <c r="J61" s="77">
        <v>15730</v>
      </c>
      <c r="K61" s="77">
        <v>0</v>
      </c>
      <c r="L61" s="77">
        <v>1713.8936100000001</v>
      </c>
      <c r="M61" s="78">
        <v>5.9999999999999995E-4</v>
      </c>
      <c r="N61" s="78">
        <v>4.8999999999999998E-3</v>
      </c>
      <c r="O61" s="78">
        <v>5.9999999999999995E-4</v>
      </c>
    </row>
    <row r="62" spans="2:15">
      <c r="B62" t="s">
        <v>1445</v>
      </c>
      <c r="C62" t="s">
        <v>1446</v>
      </c>
      <c r="D62" t="s">
        <v>100</v>
      </c>
      <c r="E62" t="s">
        <v>123</v>
      </c>
      <c r="F62" t="s">
        <v>646</v>
      </c>
      <c r="G62" t="s">
        <v>511</v>
      </c>
      <c r="H62" t="s">
        <v>102</v>
      </c>
      <c r="I62" s="77">
        <v>93610</v>
      </c>
      <c r="J62" s="77">
        <v>8550</v>
      </c>
      <c r="K62" s="77">
        <v>0</v>
      </c>
      <c r="L62" s="77">
        <v>8003.6549999999997</v>
      </c>
      <c r="M62" s="78">
        <v>2.5999999999999999E-3</v>
      </c>
      <c r="N62" s="78">
        <v>2.29E-2</v>
      </c>
      <c r="O62" s="78">
        <v>2.8999999999999998E-3</v>
      </c>
    </row>
    <row r="63" spans="2:15">
      <c r="B63" t="s">
        <v>1447</v>
      </c>
      <c r="C63" t="s">
        <v>1448</v>
      </c>
      <c r="D63" t="s">
        <v>100</v>
      </c>
      <c r="E63" t="s">
        <v>123</v>
      </c>
      <c r="F63" t="s">
        <v>774</v>
      </c>
      <c r="G63" t="s">
        <v>511</v>
      </c>
      <c r="H63" t="s">
        <v>102</v>
      </c>
      <c r="I63" s="77">
        <v>812865</v>
      </c>
      <c r="J63" s="77">
        <v>169</v>
      </c>
      <c r="K63" s="77">
        <v>0</v>
      </c>
      <c r="L63" s="77">
        <v>1373.7418500000001</v>
      </c>
      <c r="M63" s="78">
        <v>1.1999999999999999E-3</v>
      </c>
      <c r="N63" s="78">
        <v>3.8999999999999998E-3</v>
      </c>
      <c r="O63" s="78">
        <v>5.0000000000000001E-4</v>
      </c>
    </row>
    <row r="64" spans="2:15">
      <c r="B64" t="s">
        <v>1449</v>
      </c>
      <c r="C64" t="s">
        <v>1450</v>
      </c>
      <c r="D64" t="s">
        <v>100</v>
      </c>
      <c r="E64" t="s">
        <v>123</v>
      </c>
      <c r="F64" t="s">
        <v>1451</v>
      </c>
      <c r="G64" t="s">
        <v>511</v>
      </c>
      <c r="H64" t="s">
        <v>102</v>
      </c>
      <c r="I64" s="77">
        <v>2859</v>
      </c>
      <c r="J64" s="77">
        <v>22040</v>
      </c>
      <c r="K64" s="77">
        <v>0</v>
      </c>
      <c r="L64" s="77">
        <v>630.12360000000001</v>
      </c>
      <c r="M64" s="78">
        <v>4.0000000000000002E-4</v>
      </c>
      <c r="N64" s="78">
        <v>1.8E-3</v>
      </c>
      <c r="O64" s="78">
        <v>2.0000000000000001E-4</v>
      </c>
    </row>
    <row r="65" spans="2:15">
      <c r="B65" t="s">
        <v>1452</v>
      </c>
      <c r="C65" t="s">
        <v>1453</v>
      </c>
      <c r="D65" t="s">
        <v>100</v>
      </c>
      <c r="E65" t="s">
        <v>123</v>
      </c>
      <c r="F65" t="s">
        <v>1454</v>
      </c>
      <c r="G65" t="s">
        <v>1455</v>
      </c>
      <c r="H65" t="s">
        <v>102</v>
      </c>
      <c r="I65" s="77">
        <v>14917</v>
      </c>
      <c r="J65" s="77">
        <v>4401</v>
      </c>
      <c r="K65" s="77">
        <v>0</v>
      </c>
      <c r="L65" s="77">
        <v>656.49716999999998</v>
      </c>
      <c r="M65" s="78">
        <v>2.0000000000000001E-4</v>
      </c>
      <c r="N65" s="78">
        <v>1.9E-3</v>
      </c>
      <c r="O65" s="78">
        <v>2.0000000000000001E-4</v>
      </c>
    </row>
    <row r="66" spans="2:15">
      <c r="B66" t="s">
        <v>1456</v>
      </c>
      <c r="C66" t="s">
        <v>1457</v>
      </c>
      <c r="D66" t="s">
        <v>100</v>
      </c>
      <c r="E66" t="s">
        <v>123</v>
      </c>
      <c r="F66" t="s">
        <v>1458</v>
      </c>
      <c r="G66" t="s">
        <v>1459</v>
      </c>
      <c r="H66" t="s">
        <v>102</v>
      </c>
      <c r="I66" s="77">
        <v>22771.57</v>
      </c>
      <c r="J66" s="77">
        <v>4109</v>
      </c>
      <c r="K66" s="77">
        <v>0</v>
      </c>
      <c r="L66" s="77">
        <v>935.6838113</v>
      </c>
      <c r="M66" s="78">
        <v>2.0000000000000001E-4</v>
      </c>
      <c r="N66" s="78">
        <v>2.7000000000000001E-3</v>
      </c>
      <c r="O66" s="78">
        <v>2.9999999999999997E-4</v>
      </c>
    </row>
    <row r="67" spans="2:15">
      <c r="B67" t="s">
        <v>1460</v>
      </c>
      <c r="C67" t="s">
        <v>1461</v>
      </c>
      <c r="D67" t="s">
        <v>100</v>
      </c>
      <c r="E67" t="s">
        <v>123</v>
      </c>
      <c r="F67" t="s">
        <v>1462</v>
      </c>
      <c r="G67" t="s">
        <v>863</v>
      </c>
      <c r="H67" t="s">
        <v>102</v>
      </c>
      <c r="I67" s="77">
        <v>941</v>
      </c>
      <c r="J67" s="77">
        <v>24060</v>
      </c>
      <c r="K67" s="77">
        <v>0</v>
      </c>
      <c r="L67" s="77">
        <v>226.40459999999999</v>
      </c>
      <c r="M67" s="78">
        <v>1E-4</v>
      </c>
      <c r="N67" s="78">
        <v>5.9999999999999995E-4</v>
      </c>
      <c r="O67" s="78">
        <v>1E-4</v>
      </c>
    </row>
    <row r="68" spans="2:15">
      <c r="B68" t="s">
        <v>1463</v>
      </c>
      <c r="C68" t="s">
        <v>1464</v>
      </c>
      <c r="D68" t="s">
        <v>100</v>
      </c>
      <c r="E68" t="s">
        <v>123</v>
      </c>
      <c r="F68" t="s">
        <v>1465</v>
      </c>
      <c r="G68" t="s">
        <v>863</v>
      </c>
      <c r="H68" t="s">
        <v>102</v>
      </c>
      <c r="I68" s="77">
        <v>15692</v>
      </c>
      <c r="J68" s="77">
        <v>7154</v>
      </c>
      <c r="K68" s="77">
        <v>0</v>
      </c>
      <c r="L68" s="77">
        <v>1122.6056799999999</v>
      </c>
      <c r="M68" s="78">
        <v>2.9999999999999997E-4</v>
      </c>
      <c r="N68" s="78">
        <v>3.2000000000000002E-3</v>
      </c>
      <c r="O68" s="78">
        <v>4.0000000000000002E-4</v>
      </c>
    </row>
    <row r="69" spans="2:15">
      <c r="B69" t="s">
        <v>1466</v>
      </c>
      <c r="C69" t="s">
        <v>1467</v>
      </c>
      <c r="D69" t="s">
        <v>100</v>
      </c>
      <c r="E69" t="s">
        <v>123</v>
      </c>
      <c r="F69" t="s">
        <v>1468</v>
      </c>
      <c r="G69" t="s">
        <v>863</v>
      </c>
      <c r="H69" t="s">
        <v>102</v>
      </c>
      <c r="I69" s="77">
        <v>372247</v>
      </c>
      <c r="J69" s="77">
        <v>1709</v>
      </c>
      <c r="K69" s="77">
        <v>0</v>
      </c>
      <c r="L69" s="77">
        <v>6361.7012299999997</v>
      </c>
      <c r="M69" s="78">
        <v>1.4E-3</v>
      </c>
      <c r="N69" s="78">
        <v>1.8200000000000001E-2</v>
      </c>
      <c r="O69" s="78">
        <v>2.3E-3</v>
      </c>
    </row>
    <row r="70" spans="2:15">
      <c r="B70" t="s">
        <v>1469</v>
      </c>
      <c r="C70" t="s">
        <v>1470</v>
      </c>
      <c r="D70" t="s">
        <v>100</v>
      </c>
      <c r="E70" t="s">
        <v>123</v>
      </c>
      <c r="F70" t="s">
        <v>1471</v>
      </c>
      <c r="G70" t="s">
        <v>876</v>
      </c>
      <c r="H70" t="s">
        <v>102</v>
      </c>
      <c r="I70" s="77">
        <v>72377</v>
      </c>
      <c r="J70" s="77">
        <v>4651</v>
      </c>
      <c r="K70" s="77">
        <v>0</v>
      </c>
      <c r="L70" s="77">
        <v>3366.2542699999999</v>
      </c>
      <c r="M70" s="78">
        <v>1E-3</v>
      </c>
      <c r="N70" s="78">
        <v>9.5999999999999992E-3</v>
      </c>
      <c r="O70" s="78">
        <v>1.1999999999999999E-3</v>
      </c>
    </row>
    <row r="71" spans="2:15">
      <c r="B71" t="s">
        <v>1472</v>
      </c>
      <c r="C71" t="s">
        <v>1473</v>
      </c>
      <c r="D71" t="s">
        <v>100</v>
      </c>
      <c r="E71" t="s">
        <v>123</v>
      </c>
      <c r="F71" t="s">
        <v>875</v>
      </c>
      <c r="G71" t="s">
        <v>876</v>
      </c>
      <c r="H71" t="s">
        <v>102</v>
      </c>
      <c r="I71" s="77">
        <v>48815.76</v>
      </c>
      <c r="J71" s="77">
        <v>24050</v>
      </c>
      <c r="K71" s="77">
        <v>0</v>
      </c>
      <c r="L71" s="77">
        <v>11740.190280000001</v>
      </c>
      <c r="M71" s="78">
        <v>3.0999999999999999E-3</v>
      </c>
      <c r="N71" s="78">
        <v>3.3599999999999998E-2</v>
      </c>
      <c r="O71" s="78">
        <v>4.3E-3</v>
      </c>
    </row>
    <row r="72" spans="2:15">
      <c r="B72" t="s">
        <v>1474</v>
      </c>
      <c r="C72" t="s">
        <v>1475</v>
      </c>
      <c r="D72" t="s">
        <v>100</v>
      </c>
      <c r="E72" t="s">
        <v>123</v>
      </c>
      <c r="F72" t="s">
        <v>1476</v>
      </c>
      <c r="G72" t="s">
        <v>499</v>
      </c>
      <c r="H72" t="s">
        <v>102</v>
      </c>
      <c r="I72" s="77">
        <v>7530</v>
      </c>
      <c r="J72" s="77">
        <v>30260</v>
      </c>
      <c r="K72" s="77">
        <v>0</v>
      </c>
      <c r="L72" s="77">
        <v>2278.578</v>
      </c>
      <c r="M72" s="78">
        <v>1.1999999999999999E-3</v>
      </c>
      <c r="N72" s="78">
        <v>6.4999999999999997E-3</v>
      </c>
      <c r="O72" s="78">
        <v>8.0000000000000004E-4</v>
      </c>
    </row>
    <row r="73" spans="2:15">
      <c r="B73" t="s">
        <v>1477</v>
      </c>
      <c r="C73" t="s">
        <v>1478</v>
      </c>
      <c r="D73" t="s">
        <v>100</v>
      </c>
      <c r="E73" t="s">
        <v>123</v>
      </c>
      <c r="F73" t="s">
        <v>1479</v>
      </c>
      <c r="G73" t="s">
        <v>938</v>
      </c>
      <c r="H73" t="s">
        <v>102</v>
      </c>
      <c r="I73" s="77">
        <v>128438</v>
      </c>
      <c r="J73" s="77">
        <v>509.6</v>
      </c>
      <c r="K73" s="77">
        <v>0</v>
      </c>
      <c r="L73" s="77">
        <v>654.52004799999997</v>
      </c>
      <c r="M73" s="78">
        <v>6.9999999999999999E-4</v>
      </c>
      <c r="N73" s="78">
        <v>1.9E-3</v>
      </c>
      <c r="O73" s="78">
        <v>2.0000000000000001E-4</v>
      </c>
    </row>
    <row r="74" spans="2:15">
      <c r="B74" t="s">
        <v>1480</v>
      </c>
      <c r="C74" t="s">
        <v>1481</v>
      </c>
      <c r="D74" t="s">
        <v>100</v>
      </c>
      <c r="E74" t="s">
        <v>123</v>
      </c>
      <c r="F74" t="s">
        <v>1482</v>
      </c>
      <c r="G74" t="s">
        <v>938</v>
      </c>
      <c r="H74" t="s">
        <v>102</v>
      </c>
      <c r="I74" s="77">
        <v>417089</v>
      </c>
      <c r="J74" s="77">
        <v>1320</v>
      </c>
      <c r="K74" s="77">
        <v>0</v>
      </c>
      <c r="L74" s="77">
        <v>5505.5748000000003</v>
      </c>
      <c r="M74" s="78">
        <v>2.0999999999999999E-3</v>
      </c>
      <c r="N74" s="78">
        <v>1.5800000000000002E-2</v>
      </c>
      <c r="O74" s="78">
        <v>2E-3</v>
      </c>
    </row>
    <row r="75" spans="2:15">
      <c r="B75" t="s">
        <v>1483</v>
      </c>
      <c r="C75" t="s">
        <v>1484</v>
      </c>
      <c r="D75" t="s">
        <v>100</v>
      </c>
      <c r="E75" t="s">
        <v>123</v>
      </c>
      <c r="F75" t="s">
        <v>1485</v>
      </c>
      <c r="G75" t="s">
        <v>129</v>
      </c>
      <c r="H75" t="s">
        <v>102</v>
      </c>
      <c r="I75" s="77">
        <v>54295.89</v>
      </c>
      <c r="J75" s="77">
        <v>3514</v>
      </c>
      <c r="K75" s="77">
        <v>0</v>
      </c>
      <c r="L75" s="77">
        <v>1907.9575746</v>
      </c>
      <c r="M75" s="78">
        <v>1.1000000000000001E-3</v>
      </c>
      <c r="N75" s="78">
        <v>5.4999999999999997E-3</v>
      </c>
      <c r="O75" s="78">
        <v>6.9999999999999999E-4</v>
      </c>
    </row>
    <row r="76" spans="2:15">
      <c r="B76" t="s">
        <v>1486</v>
      </c>
      <c r="C76" t="s">
        <v>1487</v>
      </c>
      <c r="D76" t="s">
        <v>100</v>
      </c>
      <c r="E76" t="s">
        <v>123</v>
      </c>
      <c r="F76" t="s">
        <v>1488</v>
      </c>
      <c r="G76" t="s">
        <v>129</v>
      </c>
      <c r="H76" t="s">
        <v>102</v>
      </c>
      <c r="I76" s="77">
        <v>5640</v>
      </c>
      <c r="J76" s="77">
        <v>7011</v>
      </c>
      <c r="K76" s="77">
        <v>0</v>
      </c>
      <c r="L76" s="77">
        <v>395.42039999999997</v>
      </c>
      <c r="M76" s="78">
        <v>2.0000000000000001E-4</v>
      </c>
      <c r="N76" s="78">
        <v>1.1000000000000001E-3</v>
      </c>
      <c r="O76" s="78">
        <v>1E-4</v>
      </c>
    </row>
    <row r="77" spans="2:15">
      <c r="B77" t="s">
        <v>1489</v>
      </c>
      <c r="C77" t="s">
        <v>1490</v>
      </c>
      <c r="D77" t="s">
        <v>100</v>
      </c>
      <c r="E77" t="s">
        <v>123</v>
      </c>
      <c r="F77" t="s">
        <v>1050</v>
      </c>
      <c r="G77" t="s">
        <v>132</v>
      </c>
      <c r="H77" t="s">
        <v>102</v>
      </c>
      <c r="I77" s="77">
        <v>59485.73</v>
      </c>
      <c r="J77" s="77">
        <v>1416</v>
      </c>
      <c r="K77" s="77">
        <v>0</v>
      </c>
      <c r="L77" s="77">
        <v>842.31793679999998</v>
      </c>
      <c r="M77" s="78">
        <v>5.0000000000000001E-4</v>
      </c>
      <c r="N77" s="78">
        <v>2.3999999999999998E-3</v>
      </c>
      <c r="O77" s="78">
        <v>2.9999999999999997E-4</v>
      </c>
    </row>
    <row r="78" spans="2:15">
      <c r="B78" t="s">
        <v>1491</v>
      </c>
      <c r="C78" t="s">
        <v>1492</v>
      </c>
      <c r="D78" t="s">
        <v>100</v>
      </c>
      <c r="E78" t="s">
        <v>123</v>
      </c>
      <c r="F78" t="s">
        <v>925</v>
      </c>
      <c r="G78" t="s">
        <v>132</v>
      </c>
      <c r="H78" t="s">
        <v>102</v>
      </c>
      <c r="I78" s="77">
        <v>34566</v>
      </c>
      <c r="J78" s="77">
        <v>1798</v>
      </c>
      <c r="K78" s="77">
        <v>0</v>
      </c>
      <c r="L78" s="77">
        <v>621.49667999999997</v>
      </c>
      <c r="M78" s="78">
        <v>2.0000000000000001E-4</v>
      </c>
      <c r="N78" s="78">
        <v>1.8E-3</v>
      </c>
      <c r="O78" s="78">
        <v>2.0000000000000001E-4</v>
      </c>
    </row>
    <row r="79" spans="2:15">
      <c r="B79" s="79" t="s">
        <v>1493</v>
      </c>
      <c r="E79" s="16"/>
      <c r="F79" s="16"/>
      <c r="G79" s="16"/>
      <c r="I79" s="81">
        <v>4698896.21</v>
      </c>
      <c r="K79" s="81">
        <v>0</v>
      </c>
      <c r="L79" s="81">
        <v>38375.144309942953</v>
      </c>
      <c r="N79" s="80">
        <v>0.10979999999999999</v>
      </c>
      <c r="O79" s="80">
        <v>1.41E-2</v>
      </c>
    </row>
    <row r="80" spans="2:15">
      <c r="B80" t="s">
        <v>1494</v>
      </c>
      <c r="C80" t="s">
        <v>1495</v>
      </c>
      <c r="D80" t="s">
        <v>100</v>
      </c>
      <c r="E80" t="s">
        <v>123</v>
      </c>
      <c r="F80" t="s">
        <v>1496</v>
      </c>
      <c r="G80" t="s">
        <v>1387</v>
      </c>
      <c r="H80" t="s">
        <v>102</v>
      </c>
      <c r="I80" s="77">
        <v>180262</v>
      </c>
      <c r="J80" s="77">
        <v>370</v>
      </c>
      <c r="K80" s="77">
        <v>0</v>
      </c>
      <c r="L80" s="77">
        <v>666.96939999999995</v>
      </c>
      <c r="M80" s="78">
        <v>2.5000000000000001E-3</v>
      </c>
      <c r="N80" s="78">
        <v>1.9E-3</v>
      </c>
      <c r="O80" s="78">
        <v>2.0000000000000001E-4</v>
      </c>
    </row>
    <row r="81" spans="2:15">
      <c r="B81" t="s">
        <v>1497</v>
      </c>
      <c r="C81" t="s">
        <v>1498</v>
      </c>
      <c r="D81" t="s">
        <v>100</v>
      </c>
      <c r="E81" t="s">
        <v>123</v>
      </c>
      <c r="F81" t="s">
        <v>1499</v>
      </c>
      <c r="G81" t="s">
        <v>531</v>
      </c>
      <c r="H81" t="s">
        <v>102</v>
      </c>
      <c r="I81" s="77">
        <v>39039</v>
      </c>
      <c r="J81" s="77">
        <v>2602</v>
      </c>
      <c r="K81" s="77">
        <v>0</v>
      </c>
      <c r="L81" s="77">
        <v>1015.7947799999999</v>
      </c>
      <c r="M81" s="78">
        <v>2.2000000000000001E-3</v>
      </c>
      <c r="N81" s="78">
        <v>2.8999999999999998E-3</v>
      </c>
      <c r="O81" s="78">
        <v>4.0000000000000002E-4</v>
      </c>
    </row>
    <row r="82" spans="2:15">
      <c r="B82" t="s">
        <v>1500</v>
      </c>
      <c r="C82" t="s">
        <v>1501</v>
      </c>
      <c r="D82" t="s">
        <v>100</v>
      </c>
      <c r="E82" t="s">
        <v>123</v>
      </c>
      <c r="F82" t="s">
        <v>1028</v>
      </c>
      <c r="G82" t="s">
        <v>751</v>
      </c>
      <c r="H82" t="s">
        <v>102</v>
      </c>
      <c r="I82" s="77">
        <v>63806</v>
      </c>
      <c r="J82" s="77">
        <v>5400</v>
      </c>
      <c r="K82" s="77">
        <v>0</v>
      </c>
      <c r="L82" s="77">
        <v>3445.5239999999999</v>
      </c>
      <c r="M82" s="78">
        <v>4.8999999999999998E-3</v>
      </c>
      <c r="N82" s="78">
        <v>9.9000000000000008E-3</v>
      </c>
      <c r="O82" s="78">
        <v>1.2999999999999999E-3</v>
      </c>
    </row>
    <row r="83" spans="2:15">
      <c r="B83" t="s">
        <v>1502</v>
      </c>
      <c r="C83" t="s">
        <v>1503</v>
      </c>
      <c r="D83" t="s">
        <v>100</v>
      </c>
      <c r="E83" t="s">
        <v>123</v>
      </c>
      <c r="F83" t="s">
        <v>1047</v>
      </c>
      <c r="G83" t="s">
        <v>751</v>
      </c>
      <c r="H83" t="s">
        <v>102</v>
      </c>
      <c r="I83" s="77">
        <v>45301</v>
      </c>
      <c r="J83" s="77">
        <v>1600</v>
      </c>
      <c r="K83" s="77">
        <v>0</v>
      </c>
      <c r="L83" s="77">
        <v>724.81600000000003</v>
      </c>
      <c r="M83" s="78">
        <v>1E-3</v>
      </c>
      <c r="N83" s="78">
        <v>2.0999999999999999E-3</v>
      </c>
      <c r="O83" s="78">
        <v>2.9999999999999997E-4</v>
      </c>
    </row>
    <row r="84" spans="2:15">
      <c r="B84" t="s">
        <v>1504</v>
      </c>
      <c r="C84" t="s">
        <v>1505</v>
      </c>
      <c r="D84" t="s">
        <v>100</v>
      </c>
      <c r="E84" t="s">
        <v>123</v>
      </c>
      <c r="F84" t="s">
        <v>1506</v>
      </c>
      <c r="G84" t="s">
        <v>871</v>
      </c>
      <c r="H84" t="s">
        <v>102</v>
      </c>
      <c r="I84" s="77">
        <v>23346</v>
      </c>
      <c r="J84" s="77">
        <v>351.9</v>
      </c>
      <c r="K84" s="77">
        <v>0</v>
      </c>
      <c r="L84" s="77">
        <v>82.154573999999997</v>
      </c>
      <c r="M84" s="78">
        <v>5.0000000000000001E-4</v>
      </c>
      <c r="N84" s="78">
        <v>2.0000000000000001E-4</v>
      </c>
      <c r="O84" s="78">
        <v>0</v>
      </c>
    </row>
    <row r="85" spans="2:15">
      <c r="B85" t="s">
        <v>1507</v>
      </c>
      <c r="C85" t="s">
        <v>1508</v>
      </c>
      <c r="D85" t="s">
        <v>100</v>
      </c>
      <c r="E85" t="s">
        <v>123</v>
      </c>
      <c r="F85" t="s">
        <v>1509</v>
      </c>
      <c r="G85" t="s">
        <v>832</v>
      </c>
      <c r="H85" t="s">
        <v>102</v>
      </c>
      <c r="I85" s="77">
        <v>18702</v>
      </c>
      <c r="J85" s="77">
        <v>1042</v>
      </c>
      <c r="K85" s="77">
        <v>0</v>
      </c>
      <c r="L85" s="77">
        <v>194.87484000000001</v>
      </c>
      <c r="M85" s="78">
        <v>2.9999999999999997E-4</v>
      </c>
      <c r="N85" s="78">
        <v>5.9999999999999995E-4</v>
      </c>
      <c r="O85" s="78">
        <v>1E-4</v>
      </c>
    </row>
    <row r="86" spans="2:15">
      <c r="B86" t="s">
        <v>1510</v>
      </c>
      <c r="C86" t="s">
        <v>1511</v>
      </c>
      <c r="D86" t="s">
        <v>100</v>
      </c>
      <c r="E86" t="s">
        <v>123</v>
      </c>
      <c r="F86" t="s">
        <v>1512</v>
      </c>
      <c r="G86" t="s">
        <v>659</v>
      </c>
      <c r="H86" t="s">
        <v>102</v>
      </c>
      <c r="I86" s="77">
        <v>867608</v>
      </c>
      <c r="J86" s="77">
        <v>359.1</v>
      </c>
      <c r="K86" s="77">
        <v>0</v>
      </c>
      <c r="L86" s="77">
        <v>3115.580328</v>
      </c>
      <c r="M86" s="78">
        <v>3.5000000000000001E-3</v>
      </c>
      <c r="N86" s="78">
        <v>8.8999999999999999E-3</v>
      </c>
      <c r="O86" s="78">
        <v>1.1000000000000001E-3</v>
      </c>
    </row>
    <row r="87" spans="2:15">
      <c r="B87" t="s">
        <v>1513</v>
      </c>
      <c r="C87" t="s">
        <v>1514</v>
      </c>
      <c r="D87" t="s">
        <v>100</v>
      </c>
      <c r="E87" t="s">
        <v>123</v>
      </c>
      <c r="F87" t="s">
        <v>1515</v>
      </c>
      <c r="G87" t="s">
        <v>659</v>
      </c>
      <c r="H87" t="s">
        <v>102</v>
      </c>
      <c r="I87" s="77">
        <v>35586</v>
      </c>
      <c r="J87" s="77">
        <v>10290</v>
      </c>
      <c r="K87" s="77">
        <v>0</v>
      </c>
      <c r="L87" s="77">
        <v>3661.7993999999999</v>
      </c>
      <c r="M87" s="78">
        <v>3.3999999999999998E-3</v>
      </c>
      <c r="N87" s="78">
        <v>1.0500000000000001E-2</v>
      </c>
      <c r="O87" s="78">
        <v>1.2999999999999999E-3</v>
      </c>
    </row>
    <row r="88" spans="2:15">
      <c r="B88" t="s">
        <v>1516</v>
      </c>
      <c r="C88" t="s">
        <v>1517</v>
      </c>
      <c r="D88" t="s">
        <v>100</v>
      </c>
      <c r="E88" t="s">
        <v>123</v>
      </c>
      <c r="F88" t="s">
        <v>1518</v>
      </c>
      <c r="G88" t="s">
        <v>659</v>
      </c>
      <c r="H88" t="s">
        <v>102</v>
      </c>
      <c r="I88" s="77">
        <v>25531</v>
      </c>
      <c r="J88" s="77">
        <v>2536</v>
      </c>
      <c r="K88" s="77">
        <v>0</v>
      </c>
      <c r="L88" s="77">
        <v>647.46615999999995</v>
      </c>
      <c r="M88" s="78">
        <v>1.5E-3</v>
      </c>
      <c r="N88" s="78">
        <v>1.9E-3</v>
      </c>
      <c r="O88" s="78">
        <v>2.0000000000000001E-4</v>
      </c>
    </row>
    <row r="89" spans="2:15">
      <c r="B89" t="s">
        <v>1519</v>
      </c>
      <c r="C89" t="s">
        <v>1520</v>
      </c>
      <c r="D89" t="s">
        <v>100</v>
      </c>
      <c r="E89" t="s">
        <v>123</v>
      </c>
      <c r="F89" t="s">
        <v>1521</v>
      </c>
      <c r="G89" t="s">
        <v>1522</v>
      </c>
      <c r="H89" t="s">
        <v>102</v>
      </c>
      <c r="I89" s="77">
        <v>231192.54</v>
      </c>
      <c r="J89" s="77">
        <v>64.8</v>
      </c>
      <c r="K89" s="77">
        <v>0</v>
      </c>
      <c r="L89" s="77">
        <v>149.81276592</v>
      </c>
      <c r="M89" s="78">
        <v>1.6000000000000001E-3</v>
      </c>
      <c r="N89" s="78">
        <v>4.0000000000000002E-4</v>
      </c>
      <c r="O89" s="78">
        <v>1E-4</v>
      </c>
    </row>
    <row r="90" spans="2:15">
      <c r="B90" t="s">
        <v>1523</v>
      </c>
      <c r="C90" t="s">
        <v>1524</v>
      </c>
      <c r="D90" t="s">
        <v>100</v>
      </c>
      <c r="E90" t="s">
        <v>123</v>
      </c>
      <c r="F90" t="s">
        <v>1525</v>
      </c>
      <c r="G90" t="s">
        <v>1526</v>
      </c>
      <c r="H90" t="s">
        <v>102</v>
      </c>
      <c r="I90" s="77">
        <v>40000</v>
      </c>
      <c r="J90" s="77">
        <v>3731</v>
      </c>
      <c r="K90" s="77">
        <v>0</v>
      </c>
      <c r="L90" s="77">
        <v>1492.4</v>
      </c>
      <c r="M90" s="78">
        <v>3.8999999999999998E-3</v>
      </c>
      <c r="N90" s="78">
        <v>4.3E-3</v>
      </c>
      <c r="O90" s="78">
        <v>5.0000000000000001E-4</v>
      </c>
    </row>
    <row r="91" spans="2:15">
      <c r="B91" t="s">
        <v>1527</v>
      </c>
      <c r="C91" t="s">
        <v>1528</v>
      </c>
      <c r="D91" t="s">
        <v>100</v>
      </c>
      <c r="E91" t="s">
        <v>123</v>
      </c>
      <c r="F91" t="s">
        <v>1525</v>
      </c>
      <c r="G91" t="s">
        <v>1526</v>
      </c>
      <c r="H91" t="s">
        <v>102</v>
      </c>
      <c r="I91" s="77">
        <v>-128000</v>
      </c>
      <c r="J91" s="77">
        <v>93.442622950819526</v>
      </c>
      <c r="K91" s="77">
        <v>0</v>
      </c>
      <c r="L91" s="77">
        <v>-119.606557377049</v>
      </c>
      <c r="M91" s="78">
        <v>0</v>
      </c>
      <c r="N91" s="78">
        <v>-2.9999999999999997E-4</v>
      </c>
      <c r="O91" s="78">
        <v>0</v>
      </c>
    </row>
    <row r="92" spans="2:15">
      <c r="B92" t="s">
        <v>1529</v>
      </c>
      <c r="C92" t="s">
        <v>1530</v>
      </c>
      <c r="D92" t="s">
        <v>100</v>
      </c>
      <c r="E92" t="s">
        <v>123</v>
      </c>
      <c r="F92" t="s">
        <v>1531</v>
      </c>
      <c r="G92" t="s">
        <v>852</v>
      </c>
      <c r="H92" t="s">
        <v>102</v>
      </c>
      <c r="I92" s="77">
        <v>80660</v>
      </c>
      <c r="J92" s="77">
        <v>951.2</v>
      </c>
      <c r="K92" s="77">
        <v>0</v>
      </c>
      <c r="L92" s="77">
        <v>767.23792000000003</v>
      </c>
      <c r="M92" s="78">
        <v>5.3E-3</v>
      </c>
      <c r="N92" s="78">
        <v>2.2000000000000001E-3</v>
      </c>
      <c r="O92" s="78">
        <v>2.9999999999999997E-4</v>
      </c>
    </row>
    <row r="93" spans="2:15">
      <c r="B93" t="s">
        <v>1532</v>
      </c>
      <c r="C93" t="s">
        <v>1533</v>
      </c>
      <c r="D93" t="s">
        <v>100</v>
      </c>
      <c r="E93" t="s">
        <v>123</v>
      </c>
      <c r="F93" t="s">
        <v>1534</v>
      </c>
      <c r="G93" t="s">
        <v>852</v>
      </c>
      <c r="H93" t="s">
        <v>102</v>
      </c>
      <c r="I93" s="77">
        <v>24515</v>
      </c>
      <c r="J93" s="77">
        <v>1492</v>
      </c>
      <c r="K93" s="77">
        <v>0</v>
      </c>
      <c r="L93" s="77">
        <v>365.7638</v>
      </c>
      <c r="M93" s="78">
        <v>1E-3</v>
      </c>
      <c r="N93" s="78">
        <v>1E-3</v>
      </c>
      <c r="O93" s="78">
        <v>1E-4</v>
      </c>
    </row>
    <row r="94" spans="2:15">
      <c r="B94" t="s">
        <v>1535</v>
      </c>
      <c r="C94" t="s">
        <v>1536</v>
      </c>
      <c r="D94" t="s">
        <v>100</v>
      </c>
      <c r="E94" t="s">
        <v>123</v>
      </c>
      <c r="F94" t="s">
        <v>1537</v>
      </c>
      <c r="G94" t="s">
        <v>852</v>
      </c>
      <c r="H94" t="s">
        <v>102</v>
      </c>
      <c r="I94" s="77">
        <v>8396</v>
      </c>
      <c r="J94" s="77">
        <v>3813</v>
      </c>
      <c r="K94" s="77">
        <v>0</v>
      </c>
      <c r="L94" s="77">
        <v>320.13947999999999</v>
      </c>
      <c r="M94" s="78">
        <v>2.9999999999999997E-4</v>
      </c>
      <c r="N94" s="78">
        <v>8.9999999999999998E-4</v>
      </c>
      <c r="O94" s="78">
        <v>1E-4</v>
      </c>
    </row>
    <row r="95" spans="2:15">
      <c r="B95" t="s">
        <v>1538</v>
      </c>
      <c r="C95" t="s">
        <v>1539</v>
      </c>
      <c r="D95" t="s">
        <v>100</v>
      </c>
      <c r="E95" t="s">
        <v>123</v>
      </c>
      <c r="F95" t="s">
        <v>1540</v>
      </c>
      <c r="G95" t="s">
        <v>852</v>
      </c>
      <c r="H95" t="s">
        <v>102</v>
      </c>
      <c r="I95" s="77">
        <v>216779</v>
      </c>
      <c r="J95" s="77">
        <v>311.2</v>
      </c>
      <c r="K95" s="77">
        <v>0</v>
      </c>
      <c r="L95" s="77">
        <v>674.61624800000004</v>
      </c>
      <c r="M95" s="78">
        <v>2.5000000000000001E-3</v>
      </c>
      <c r="N95" s="78">
        <v>1.9E-3</v>
      </c>
      <c r="O95" s="78">
        <v>2.0000000000000001E-4</v>
      </c>
    </row>
    <row r="96" spans="2:15">
      <c r="B96" t="s">
        <v>1541</v>
      </c>
      <c r="C96" t="s">
        <v>1542</v>
      </c>
      <c r="D96" t="s">
        <v>100</v>
      </c>
      <c r="E96" t="s">
        <v>123</v>
      </c>
      <c r="F96" t="s">
        <v>1543</v>
      </c>
      <c r="G96" t="s">
        <v>852</v>
      </c>
      <c r="H96" t="s">
        <v>102</v>
      </c>
      <c r="I96" s="77">
        <v>36531</v>
      </c>
      <c r="J96" s="77">
        <v>1035</v>
      </c>
      <c r="K96" s="77">
        <v>0</v>
      </c>
      <c r="L96" s="77">
        <v>378.09584999999998</v>
      </c>
      <c r="M96" s="78">
        <v>2.0999999999999999E-3</v>
      </c>
      <c r="N96" s="78">
        <v>1.1000000000000001E-3</v>
      </c>
      <c r="O96" s="78">
        <v>1E-4</v>
      </c>
    </row>
    <row r="97" spans="2:15">
      <c r="B97" t="s">
        <v>1544</v>
      </c>
      <c r="C97" t="s">
        <v>1545</v>
      </c>
      <c r="D97" t="s">
        <v>100</v>
      </c>
      <c r="E97" t="s">
        <v>123</v>
      </c>
      <c r="F97" t="s">
        <v>1546</v>
      </c>
      <c r="G97" t="s">
        <v>840</v>
      </c>
      <c r="H97" t="s">
        <v>102</v>
      </c>
      <c r="I97" s="77">
        <v>5628</v>
      </c>
      <c r="J97" s="77">
        <v>1451</v>
      </c>
      <c r="K97" s="77">
        <v>0</v>
      </c>
      <c r="L97" s="77">
        <v>81.662279999999996</v>
      </c>
      <c r="M97" s="78">
        <v>4.0000000000000002E-4</v>
      </c>
      <c r="N97" s="78">
        <v>2.0000000000000001E-4</v>
      </c>
      <c r="O97" s="78">
        <v>0</v>
      </c>
    </row>
    <row r="98" spans="2:15">
      <c r="B98" t="s">
        <v>1547</v>
      </c>
      <c r="C98" t="s">
        <v>1548</v>
      </c>
      <c r="D98" t="s">
        <v>100</v>
      </c>
      <c r="E98" t="s">
        <v>123</v>
      </c>
      <c r="F98" t="s">
        <v>1549</v>
      </c>
      <c r="G98" t="s">
        <v>840</v>
      </c>
      <c r="H98" t="s">
        <v>102</v>
      </c>
      <c r="I98" s="77">
        <v>8304</v>
      </c>
      <c r="J98" s="77">
        <v>14000</v>
      </c>
      <c r="K98" s="77">
        <v>0</v>
      </c>
      <c r="L98" s="77">
        <v>1162.56</v>
      </c>
      <c r="M98" s="78">
        <v>2.5000000000000001E-3</v>
      </c>
      <c r="N98" s="78">
        <v>3.3E-3</v>
      </c>
      <c r="O98" s="78">
        <v>4.0000000000000002E-4</v>
      </c>
    </row>
    <row r="99" spans="2:15">
      <c r="B99" t="s">
        <v>1550</v>
      </c>
      <c r="C99" t="s">
        <v>1551</v>
      </c>
      <c r="D99" t="s">
        <v>100</v>
      </c>
      <c r="E99" t="s">
        <v>123</v>
      </c>
      <c r="F99" t="s">
        <v>1552</v>
      </c>
      <c r="G99" t="s">
        <v>840</v>
      </c>
      <c r="H99" t="s">
        <v>102</v>
      </c>
      <c r="I99" s="77">
        <v>6078</v>
      </c>
      <c r="J99" s="77">
        <v>5692</v>
      </c>
      <c r="K99" s="77">
        <v>0</v>
      </c>
      <c r="L99" s="77">
        <v>345.95976000000002</v>
      </c>
      <c r="M99" s="78">
        <v>1.6000000000000001E-3</v>
      </c>
      <c r="N99" s="78">
        <v>1E-3</v>
      </c>
      <c r="O99" s="78">
        <v>1E-4</v>
      </c>
    </row>
    <row r="100" spans="2:15">
      <c r="B100" t="s">
        <v>1553</v>
      </c>
      <c r="C100" t="s">
        <v>1554</v>
      </c>
      <c r="D100" t="s">
        <v>100</v>
      </c>
      <c r="E100" t="s">
        <v>123</v>
      </c>
      <c r="F100" t="s">
        <v>1555</v>
      </c>
      <c r="G100" t="s">
        <v>840</v>
      </c>
      <c r="H100" t="s">
        <v>102</v>
      </c>
      <c r="I100" s="77">
        <v>7682.86</v>
      </c>
      <c r="J100" s="77">
        <v>6480</v>
      </c>
      <c r="K100" s="77">
        <v>0</v>
      </c>
      <c r="L100" s="77">
        <v>497.84932800000001</v>
      </c>
      <c r="M100" s="78">
        <v>5.9999999999999995E-4</v>
      </c>
      <c r="N100" s="78">
        <v>1.4E-3</v>
      </c>
      <c r="O100" s="78">
        <v>2.0000000000000001E-4</v>
      </c>
    </row>
    <row r="101" spans="2:15">
      <c r="B101" t="s">
        <v>1556</v>
      </c>
      <c r="C101" t="s">
        <v>1557</v>
      </c>
      <c r="D101" t="s">
        <v>100</v>
      </c>
      <c r="E101" t="s">
        <v>123</v>
      </c>
      <c r="F101" t="s">
        <v>1558</v>
      </c>
      <c r="G101" t="s">
        <v>840</v>
      </c>
      <c r="H101" t="s">
        <v>102</v>
      </c>
      <c r="I101" s="77">
        <v>197656</v>
      </c>
      <c r="J101" s="77">
        <v>1411</v>
      </c>
      <c r="K101" s="77">
        <v>0</v>
      </c>
      <c r="L101" s="77">
        <v>2788.92616</v>
      </c>
      <c r="M101" s="78">
        <v>2E-3</v>
      </c>
      <c r="N101" s="78">
        <v>8.0000000000000002E-3</v>
      </c>
      <c r="O101" s="78">
        <v>1E-3</v>
      </c>
    </row>
    <row r="102" spans="2:15">
      <c r="B102" t="s">
        <v>1559</v>
      </c>
      <c r="C102" t="s">
        <v>1560</v>
      </c>
      <c r="D102" t="s">
        <v>100</v>
      </c>
      <c r="E102" t="s">
        <v>123</v>
      </c>
      <c r="F102" t="s">
        <v>1561</v>
      </c>
      <c r="G102" t="s">
        <v>1562</v>
      </c>
      <c r="H102" t="s">
        <v>102</v>
      </c>
      <c r="I102" s="77">
        <v>48584</v>
      </c>
      <c r="J102" s="77">
        <v>1372</v>
      </c>
      <c r="K102" s="77">
        <v>0</v>
      </c>
      <c r="L102" s="77">
        <v>666.57248000000004</v>
      </c>
      <c r="M102" s="78">
        <v>1.4E-3</v>
      </c>
      <c r="N102" s="78">
        <v>1.9E-3</v>
      </c>
      <c r="O102" s="78">
        <v>2.0000000000000001E-4</v>
      </c>
    </row>
    <row r="103" spans="2:15">
      <c r="B103" t="s">
        <v>1563</v>
      </c>
      <c r="C103" t="s">
        <v>1564</v>
      </c>
      <c r="D103" t="s">
        <v>100</v>
      </c>
      <c r="E103" t="s">
        <v>123</v>
      </c>
      <c r="F103" t="s">
        <v>1565</v>
      </c>
      <c r="G103" t="s">
        <v>1562</v>
      </c>
      <c r="H103" t="s">
        <v>102</v>
      </c>
      <c r="I103" s="77">
        <v>63286</v>
      </c>
      <c r="J103" s="77">
        <v>710.8</v>
      </c>
      <c r="K103" s="77">
        <v>0</v>
      </c>
      <c r="L103" s="77">
        <v>449.83688799999999</v>
      </c>
      <c r="M103" s="78">
        <v>1.2999999999999999E-3</v>
      </c>
      <c r="N103" s="78">
        <v>1.2999999999999999E-3</v>
      </c>
      <c r="O103" s="78">
        <v>2.0000000000000001E-4</v>
      </c>
    </row>
    <row r="104" spans="2:15">
      <c r="B104" t="s">
        <v>1566</v>
      </c>
      <c r="C104" t="s">
        <v>1567</v>
      </c>
      <c r="D104" t="s">
        <v>100</v>
      </c>
      <c r="E104" t="s">
        <v>123</v>
      </c>
      <c r="F104" t="s">
        <v>1568</v>
      </c>
      <c r="G104" t="s">
        <v>948</v>
      </c>
      <c r="H104" t="s">
        <v>102</v>
      </c>
      <c r="I104" s="77">
        <v>15278</v>
      </c>
      <c r="J104" s="77">
        <v>7000</v>
      </c>
      <c r="K104" s="77">
        <v>0</v>
      </c>
      <c r="L104" s="77">
        <v>1069.46</v>
      </c>
      <c r="M104" s="78">
        <v>2.9999999999999997E-4</v>
      </c>
      <c r="N104" s="78">
        <v>3.0999999999999999E-3</v>
      </c>
      <c r="O104" s="78">
        <v>4.0000000000000002E-4</v>
      </c>
    </row>
    <row r="105" spans="2:15">
      <c r="B105" t="s">
        <v>1569</v>
      </c>
      <c r="C105" t="s">
        <v>1570</v>
      </c>
      <c r="D105" t="s">
        <v>100</v>
      </c>
      <c r="E105" t="s">
        <v>123</v>
      </c>
      <c r="F105" t="s">
        <v>1571</v>
      </c>
      <c r="G105" t="s">
        <v>632</v>
      </c>
      <c r="H105" t="s">
        <v>102</v>
      </c>
      <c r="I105" s="77">
        <v>2461.67</v>
      </c>
      <c r="J105" s="77">
        <v>42370</v>
      </c>
      <c r="K105" s="77">
        <v>0</v>
      </c>
      <c r="L105" s="77">
        <v>1043.009579</v>
      </c>
      <c r="M105" s="78">
        <v>2E-3</v>
      </c>
      <c r="N105" s="78">
        <v>3.0000000000000001E-3</v>
      </c>
      <c r="O105" s="78">
        <v>4.0000000000000002E-4</v>
      </c>
    </row>
    <row r="106" spans="2:15">
      <c r="B106" t="s">
        <v>1572</v>
      </c>
      <c r="C106" t="s">
        <v>1573</v>
      </c>
      <c r="D106" t="s">
        <v>100</v>
      </c>
      <c r="E106" t="s">
        <v>123</v>
      </c>
      <c r="F106" t="s">
        <v>1574</v>
      </c>
      <c r="G106" t="s">
        <v>632</v>
      </c>
      <c r="H106" t="s">
        <v>102</v>
      </c>
      <c r="I106" s="77">
        <v>35733</v>
      </c>
      <c r="J106" s="77">
        <v>2990</v>
      </c>
      <c r="K106" s="77">
        <v>0</v>
      </c>
      <c r="L106" s="77">
        <v>1068.4167</v>
      </c>
      <c r="M106" s="78">
        <v>1.2999999999999999E-3</v>
      </c>
      <c r="N106" s="78">
        <v>3.0999999999999999E-3</v>
      </c>
      <c r="O106" s="78">
        <v>4.0000000000000002E-4</v>
      </c>
    </row>
    <row r="107" spans="2:15">
      <c r="B107" t="s">
        <v>1575</v>
      </c>
      <c r="C107" t="s">
        <v>1576</v>
      </c>
      <c r="D107" t="s">
        <v>100</v>
      </c>
      <c r="E107" t="s">
        <v>123</v>
      </c>
      <c r="F107" t="s">
        <v>1577</v>
      </c>
      <c r="G107" t="s">
        <v>632</v>
      </c>
      <c r="H107" t="s">
        <v>102</v>
      </c>
      <c r="I107" s="77">
        <v>14119</v>
      </c>
      <c r="J107" s="77">
        <v>4870</v>
      </c>
      <c r="K107" s="77">
        <v>0</v>
      </c>
      <c r="L107" s="77">
        <v>687.59529999999995</v>
      </c>
      <c r="M107" s="78">
        <v>6.9999999999999999E-4</v>
      </c>
      <c r="N107" s="78">
        <v>2E-3</v>
      </c>
      <c r="O107" s="78">
        <v>2.9999999999999997E-4</v>
      </c>
    </row>
    <row r="108" spans="2:15">
      <c r="B108" t="s">
        <v>1578</v>
      </c>
      <c r="C108" t="s">
        <v>1579</v>
      </c>
      <c r="D108" t="s">
        <v>100</v>
      </c>
      <c r="E108" t="s">
        <v>123</v>
      </c>
      <c r="F108" t="s">
        <v>1580</v>
      </c>
      <c r="G108" t="s">
        <v>1059</v>
      </c>
      <c r="H108" t="s">
        <v>102</v>
      </c>
      <c r="I108" s="77">
        <v>14497.16</v>
      </c>
      <c r="J108" s="77">
        <v>11590</v>
      </c>
      <c r="K108" s="77">
        <v>0</v>
      </c>
      <c r="L108" s="77">
        <v>1680.2208439999999</v>
      </c>
      <c r="M108" s="78">
        <v>1.6000000000000001E-3</v>
      </c>
      <c r="N108" s="78">
        <v>4.7999999999999996E-3</v>
      </c>
      <c r="O108" s="78">
        <v>5.9999999999999995E-4</v>
      </c>
    </row>
    <row r="109" spans="2:15">
      <c r="B109" t="s">
        <v>1581</v>
      </c>
      <c r="C109" t="s">
        <v>1582</v>
      </c>
      <c r="D109" t="s">
        <v>100</v>
      </c>
      <c r="E109" t="s">
        <v>123</v>
      </c>
      <c r="F109" t="s">
        <v>1583</v>
      </c>
      <c r="G109" t="s">
        <v>1059</v>
      </c>
      <c r="H109" t="s">
        <v>102</v>
      </c>
      <c r="I109" s="77">
        <v>3645</v>
      </c>
      <c r="J109" s="77">
        <v>19800</v>
      </c>
      <c r="K109" s="77">
        <v>0</v>
      </c>
      <c r="L109" s="77">
        <v>721.71</v>
      </c>
      <c r="M109" s="78">
        <v>1.2999999999999999E-3</v>
      </c>
      <c r="N109" s="78">
        <v>2.0999999999999999E-3</v>
      </c>
      <c r="O109" s="78">
        <v>2.9999999999999997E-4</v>
      </c>
    </row>
    <row r="110" spans="2:15">
      <c r="B110" t="s">
        <v>1584</v>
      </c>
      <c r="C110" t="s">
        <v>1585</v>
      </c>
      <c r="D110" t="s">
        <v>100</v>
      </c>
      <c r="E110" t="s">
        <v>123</v>
      </c>
      <c r="F110" t="s">
        <v>692</v>
      </c>
      <c r="G110" t="s">
        <v>693</v>
      </c>
      <c r="H110" t="s">
        <v>102</v>
      </c>
      <c r="I110" s="77">
        <v>19610</v>
      </c>
      <c r="J110" s="77">
        <v>512</v>
      </c>
      <c r="K110" s="77">
        <v>0</v>
      </c>
      <c r="L110" s="77">
        <v>100.4032</v>
      </c>
      <c r="M110" s="78">
        <v>1E-4</v>
      </c>
      <c r="N110" s="78">
        <v>2.9999999999999997E-4</v>
      </c>
      <c r="O110" s="78">
        <v>0</v>
      </c>
    </row>
    <row r="111" spans="2:15">
      <c r="B111" t="s">
        <v>1586</v>
      </c>
      <c r="C111" t="s">
        <v>1587</v>
      </c>
      <c r="D111" t="s">
        <v>100</v>
      </c>
      <c r="E111" t="s">
        <v>123</v>
      </c>
      <c r="F111" t="s">
        <v>747</v>
      </c>
      <c r="G111" t="s">
        <v>511</v>
      </c>
      <c r="H111" t="s">
        <v>102</v>
      </c>
      <c r="I111" s="77">
        <v>144319</v>
      </c>
      <c r="J111" s="77">
        <v>254.5</v>
      </c>
      <c r="K111" s="77">
        <v>0</v>
      </c>
      <c r="L111" s="77">
        <v>367.291855</v>
      </c>
      <c r="M111" s="78">
        <v>5.0000000000000001E-4</v>
      </c>
      <c r="N111" s="78">
        <v>1.1000000000000001E-3</v>
      </c>
      <c r="O111" s="78">
        <v>1E-4</v>
      </c>
    </row>
    <row r="112" spans="2:15">
      <c r="B112" t="s">
        <v>1588</v>
      </c>
      <c r="C112" t="s">
        <v>1589</v>
      </c>
      <c r="D112" t="s">
        <v>100</v>
      </c>
      <c r="E112" t="s">
        <v>123</v>
      </c>
      <c r="F112" t="s">
        <v>890</v>
      </c>
      <c r="G112" t="s">
        <v>891</v>
      </c>
      <c r="H112" t="s">
        <v>102</v>
      </c>
      <c r="I112" s="77">
        <v>606678</v>
      </c>
      <c r="J112" s="77">
        <v>160.30000000000001</v>
      </c>
      <c r="K112" s="77">
        <v>0</v>
      </c>
      <c r="L112" s="77">
        <v>972.50483399999996</v>
      </c>
      <c r="M112" s="78">
        <v>2E-3</v>
      </c>
      <c r="N112" s="78">
        <v>2.8E-3</v>
      </c>
      <c r="O112" s="78">
        <v>4.0000000000000002E-4</v>
      </c>
    </row>
    <row r="113" spans="2:15">
      <c r="B113" t="s">
        <v>1590</v>
      </c>
      <c r="C113" t="s">
        <v>1591</v>
      </c>
      <c r="D113" t="s">
        <v>100</v>
      </c>
      <c r="E113" t="s">
        <v>123</v>
      </c>
      <c r="F113" t="s">
        <v>1592</v>
      </c>
      <c r="G113" t="s">
        <v>891</v>
      </c>
      <c r="H113" t="s">
        <v>102</v>
      </c>
      <c r="I113" s="77">
        <v>14354</v>
      </c>
      <c r="J113" s="77">
        <v>1080</v>
      </c>
      <c r="K113" s="77">
        <v>0</v>
      </c>
      <c r="L113" s="77">
        <v>155.0232</v>
      </c>
      <c r="M113" s="78">
        <v>1.5E-3</v>
      </c>
      <c r="N113" s="78">
        <v>4.0000000000000002E-4</v>
      </c>
      <c r="O113" s="78">
        <v>1E-4</v>
      </c>
    </row>
    <row r="114" spans="2:15">
      <c r="B114" t="s">
        <v>1593</v>
      </c>
      <c r="C114" t="s">
        <v>1594</v>
      </c>
      <c r="D114" t="s">
        <v>100</v>
      </c>
      <c r="E114" t="s">
        <v>123</v>
      </c>
      <c r="F114" t="s">
        <v>1595</v>
      </c>
      <c r="G114" t="s">
        <v>891</v>
      </c>
      <c r="H114" t="s">
        <v>102</v>
      </c>
      <c r="I114" s="77">
        <v>141021</v>
      </c>
      <c r="J114" s="77">
        <v>380.5</v>
      </c>
      <c r="K114" s="77">
        <v>0</v>
      </c>
      <c r="L114" s="77">
        <v>536.58490500000005</v>
      </c>
      <c r="M114" s="78">
        <v>2.0999999999999999E-3</v>
      </c>
      <c r="N114" s="78">
        <v>1.5E-3</v>
      </c>
      <c r="O114" s="78">
        <v>2.0000000000000001E-4</v>
      </c>
    </row>
    <row r="115" spans="2:15">
      <c r="B115" t="s">
        <v>1596</v>
      </c>
      <c r="C115" t="s">
        <v>1597</v>
      </c>
      <c r="D115" t="s">
        <v>100</v>
      </c>
      <c r="E115" t="s">
        <v>123</v>
      </c>
      <c r="F115" t="s">
        <v>1598</v>
      </c>
      <c r="G115" t="s">
        <v>125</v>
      </c>
      <c r="H115" t="s">
        <v>102</v>
      </c>
      <c r="I115" s="77">
        <v>199277</v>
      </c>
      <c r="J115" s="77">
        <v>130.1</v>
      </c>
      <c r="K115" s="77">
        <v>0</v>
      </c>
      <c r="L115" s="77">
        <v>259.25937699999997</v>
      </c>
      <c r="M115" s="78">
        <v>1.8E-3</v>
      </c>
      <c r="N115" s="78">
        <v>6.9999999999999999E-4</v>
      </c>
      <c r="O115" s="78">
        <v>1E-4</v>
      </c>
    </row>
    <row r="116" spans="2:15">
      <c r="B116" t="s">
        <v>1599</v>
      </c>
      <c r="C116" t="s">
        <v>1600</v>
      </c>
      <c r="D116" t="s">
        <v>100</v>
      </c>
      <c r="E116" t="s">
        <v>123</v>
      </c>
      <c r="F116" t="s">
        <v>1601</v>
      </c>
      <c r="G116" t="s">
        <v>125</v>
      </c>
      <c r="H116" t="s">
        <v>102</v>
      </c>
      <c r="I116" s="77">
        <v>171975</v>
      </c>
      <c r="J116" s="77">
        <v>460.1</v>
      </c>
      <c r="K116" s="77">
        <v>0</v>
      </c>
      <c r="L116" s="77">
        <v>791.25697500000001</v>
      </c>
      <c r="M116" s="78">
        <v>2.2000000000000001E-3</v>
      </c>
      <c r="N116" s="78">
        <v>2.3E-3</v>
      </c>
      <c r="O116" s="78">
        <v>2.9999999999999997E-4</v>
      </c>
    </row>
    <row r="117" spans="2:15">
      <c r="B117" t="s">
        <v>1602</v>
      </c>
      <c r="C117" t="s">
        <v>1603</v>
      </c>
      <c r="D117" t="s">
        <v>100</v>
      </c>
      <c r="E117" t="s">
        <v>123</v>
      </c>
      <c r="F117" t="s">
        <v>1604</v>
      </c>
      <c r="G117" t="s">
        <v>1459</v>
      </c>
      <c r="H117" t="s">
        <v>102</v>
      </c>
      <c r="I117" s="77">
        <v>69761</v>
      </c>
      <c r="J117" s="77">
        <v>43.6</v>
      </c>
      <c r="K117" s="77">
        <v>0</v>
      </c>
      <c r="L117" s="77">
        <v>30.415796</v>
      </c>
      <c r="M117" s="78">
        <v>1.6999999999999999E-3</v>
      </c>
      <c r="N117" s="78">
        <v>1E-4</v>
      </c>
      <c r="O117" s="78">
        <v>0</v>
      </c>
    </row>
    <row r="118" spans="2:15">
      <c r="B118" t="s">
        <v>1605</v>
      </c>
      <c r="C118" t="s">
        <v>1606</v>
      </c>
      <c r="D118" t="s">
        <v>100</v>
      </c>
      <c r="E118" t="s">
        <v>123</v>
      </c>
      <c r="F118" t="s">
        <v>1607</v>
      </c>
      <c r="G118" t="s">
        <v>1459</v>
      </c>
      <c r="H118" t="s">
        <v>102</v>
      </c>
      <c r="I118" s="77">
        <v>30146.5</v>
      </c>
      <c r="J118" s="77">
        <v>108.4</v>
      </c>
      <c r="K118" s="77">
        <v>0</v>
      </c>
      <c r="L118" s="77">
        <v>32.678806000000002</v>
      </c>
      <c r="M118" s="78">
        <v>1.6000000000000001E-3</v>
      </c>
      <c r="N118" s="78">
        <v>1E-4</v>
      </c>
      <c r="O118" s="78">
        <v>0</v>
      </c>
    </row>
    <row r="119" spans="2:15">
      <c r="B119" t="s">
        <v>1608</v>
      </c>
      <c r="C119" t="s">
        <v>1609</v>
      </c>
      <c r="D119" t="s">
        <v>100</v>
      </c>
      <c r="E119" t="s">
        <v>123</v>
      </c>
      <c r="F119" t="s">
        <v>1610</v>
      </c>
      <c r="G119" t="s">
        <v>863</v>
      </c>
      <c r="H119" t="s">
        <v>102</v>
      </c>
      <c r="I119" s="77">
        <v>23731</v>
      </c>
      <c r="J119" s="77">
        <v>3555</v>
      </c>
      <c r="K119" s="77">
        <v>0</v>
      </c>
      <c r="L119" s="77">
        <v>843.63705000000004</v>
      </c>
      <c r="M119" s="78">
        <v>1.6000000000000001E-3</v>
      </c>
      <c r="N119" s="78">
        <v>2.3999999999999998E-3</v>
      </c>
      <c r="O119" s="78">
        <v>2.9999999999999997E-4</v>
      </c>
    </row>
    <row r="120" spans="2:15">
      <c r="B120" t="s">
        <v>1611</v>
      </c>
      <c r="C120" t="s">
        <v>1612</v>
      </c>
      <c r="D120" t="s">
        <v>100</v>
      </c>
      <c r="E120" t="s">
        <v>123</v>
      </c>
      <c r="F120" t="s">
        <v>1613</v>
      </c>
      <c r="G120" t="s">
        <v>876</v>
      </c>
      <c r="H120" t="s">
        <v>102</v>
      </c>
      <c r="I120" s="77">
        <v>2413</v>
      </c>
      <c r="J120" s="77">
        <v>25380</v>
      </c>
      <c r="K120" s="77">
        <v>0</v>
      </c>
      <c r="L120" s="77">
        <v>612.4194</v>
      </c>
      <c r="M120" s="78">
        <v>5.0000000000000001E-4</v>
      </c>
      <c r="N120" s="78">
        <v>1.8E-3</v>
      </c>
      <c r="O120" s="78">
        <v>2.0000000000000001E-4</v>
      </c>
    </row>
    <row r="121" spans="2:15">
      <c r="B121" t="s">
        <v>1614</v>
      </c>
      <c r="C121" t="s">
        <v>1615</v>
      </c>
      <c r="D121" t="s">
        <v>100</v>
      </c>
      <c r="E121" t="s">
        <v>123</v>
      </c>
      <c r="F121" t="s">
        <v>1616</v>
      </c>
      <c r="G121" t="s">
        <v>499</v>
      </c>
      <c r="H121" t="s">
        <v>102</v>
      </c>
      <c r="I121" s="77">
        <v>417702.48</v>
      </c>
      <c r="J121" s="77">
        <v>433</v>
      </c>
      <c r="K121" s="77">
        <v>0</v>
      </c>
      <c r="L121" s="77">
        <v>1808.6517384000001</v>
      </c>
      <c r="M121" s="78">
        <v>7.6E-3</v>
      </c>
      <c r="N121" s="78">
        <v>5.1999999999999998E-3</v>
      </c>
      <c r="O121" s="78">
        <v>6.9999999999999999E-4</v>
      </c>
    </row>
    <row r="122" spans="2:15">
      <c r="B122" t="s">
        <v>1617</v>
      </c>
      <c r="C122" t="s">
        <v>1618</v>
      </c>
      <c r="D122" t="s">
        <v>100</v>
      </c>
      <c r="E122" t="s">
        <v>123</v>
      </c>
      <c r="F122" t="s">
        <v>952</v>
      </c>
      <c r="G122" t="s">
        <v>499</v>
      </c>
      <c r="H122" t="s">
        <v>102</v>
      </c>
      <c r="I122" s="77">
        <v>51572</v>
      </c>
      <c r="J122" s="77">
        <v>1999</v>
      </c>
      <c r="K122" s="77">
        <v>0</v>
      </c>
      <c r="L122" s="77">
        <v>1030.92428</v>
      </c>
      <c r="M122" s="78">
        <v>3.0999999999999999E-3</v>
      </c>
      <c r="N122" s="78">
        <v>2.8999999999999998E-3</v>
      </c>
      <c r="O122" s="78">
        <v>4.0000000000000002E-4</v>
      </c>
    </row>
    <row r="123" spans="2:15">
      <c r="B123" t="s">
        <v>1619</v>
      </c>
      <c r="C123" t="s">
        <v>1620</v>
      </c>
      <c r="D123" t="s">
        <v>100</v>
      </c>
      <c r="E123" t="s">
        <v>123</v>
      </c>
      <c r="F123" t="s">
        <v>1621</v>
      </c>
      <c r="G123" t="s">
        <v>499</v>
      </c>
      <c r="H123" t="s">
        <v>102</v>
      </c>
      <c r="I123" s="77">
        <v>566166</v>
      </c>
      <c r="J123" s="77">
        <v>142.1</v>
      </c>
      <c r="K123" s="77">
        <v>0</v>
      </c>
      <c r="L123" s="77">
        <v>804.52188599999999</v>
      </c>
      <c r="M123" s="78">
        <v>1.1000000000000001E-3</v>
      </c>
      <c r="N123" s="78">
        <v>2.3E-3</v>
      </c>
      <c r="O123" s="78">
        <v>2.9999999999999997E-4</v>
      </c>
    </row>
    <row r="124" spans="2:15">
      <c r="B124" t="s">
        <v>1622</v>
      </c>
      <c r="C124" t="s">
        <v>1623</v>
      </c>
      <c r="D124" t="s">
        <v>100</v>
      </c>
      <c r="E124" t="s">
        <v>123</v>
      </c>
      <c r="F124" t="s">
        <v>1624</v>
      </c>
      <c r="G124" t="s">
        <v>129</v>
      </c>
      <c r="H124" t="s">
        <v>102</v>
      </c>
      <c r="I124" s="77">
        <v>7963</v>
      </c>
      <c r="J124" s="77">
        <v>2290</v>
      </c>
      <c r="K124" s="77">
        <v>0</v>
      </c>
      <c r="L124" s="77">
        <v>182.3527</v>
      </c>
      <c r="M124" s="78">
        <v>6.9999999999999999E-4</v>
      </c>
      <c r="N124" s="78">
        <v>5.0000000000000001E-4</v>
      </c>
      <c r="O124" s="78">
        <v>1E-4</v>
      </c>
    </row>
    <row r="125" spans="2:15">
      <c r="B125" s="79" t="s">
        <v>1625</v>
      </c>
      <c r="E125" s="16"/>
      <c r="F125" s="16"/>
      <c r="G125" s="16"/>
      <c r="I125" s="81">
        <v>0</v>
      </c>
      <c r="K125" s="81">
        <v>0</v>
      </c>
      <c r="L125" s="81">
        <v>0</v>
      </c>
      <c r="N125" s="80">
        <v>0</v>
      </c>
      <c r="O125" s="80">
        <v>0</v>
      </c>
    </row>
    <row r="126" spans="2:15">
      <c r="B126" t="s">
        <v>222</v>
      </c>
      <c r="C126" t="s">
        <v>222</v>
      </c>
      <c r="E126" s="16"/>
      <c r="F126" s="16"/>
      <c r="G126" t="s">
        <v>222</v>
      </c>
      <c r="H126" t="s">
        <v>222</v>
      </c>
      <c r="I126" s="77">
        <v>0</v>
      </c>
      <c r="J126" s="77">
        <v>0</v>
      </c>
      <c r="L126" s="77">
        <v>0</v>
      </c>
      <c r="M126" s="78">
        <v>0</v>
      </c>
      <c r="N126" s="78">
        <v>0</v>
      </c>
      <c r="O126" s="78">
        <v>0</v>
      </c>
    </row>
    <row r="127" spans="2:15">
      <c r="B127" s="79" t="s">
        <v>229</v>
      </c>
      <c r="E127" s="16"/>
      <c r="F127" s="16"/>
      <c r="G127" s="16"/>
      <c r="I127" s="81">
        <v>388657.65</v>
      </c>
      <c r="K127" s="81">
        <v>11.50915</v>
      </c>
      <c r="L127" s="81">
        <v>13153.9373582395</v>
      </c>
      <c r="N127" s="80">
        <v>3.7600000000000001E-2</v>
      </c>
      <c r="O127" s="80">
        <v>4.7999999999999996E-3</v>
      </c>
    </row>
    <row r="128" spans="2:15">
      <c r="B128" s="79" t="s">
        <v>437</v>
      </c>
      <c r="E128" s="16"/>
      <c r="F128" s="16"/>
      <c r="G128" s="16"/>
      <c r="I128" s="81">
        <v>107621</v>
      </c>
      <c r="K128" s="81">
        <v>0</v>
      </c>
      <c r="L128" s="81">
        <v>8201.2235479200008</v>
      </c>
      <c r="N128" s="80">
        <v>2.35E-2</v>
      </c>
      <c r="O128" s="80">
        <v>3.0000000000000001E-3</v>
      </c>
    </row>
    <row r="129" spans="2:15">
      <c r="B129" t="s">
        <v>1626</v>
      </c>
      <c r="C129" t="s">
        <v>1627</v>
      </c>
      <c r="D129" t="s">
        <v>1628</v>
      </c>
      <c r="E129" t="s">
        <v>527</v>
      </c>
      <c r="F129" t="s">
        <v>1629</v>
      </c>
      <c r="G129" t="s">
        <v>1630</v>
      </c>
      <c r="H129" t="s">
        <v>106</v>
      </c>
      <c r="I129" s="77">
        <v>7825</v>
      </c>
      <c r="J129" s="77">
        <v>374</v>
      </c>
      <c r="K129" s="77">
        <v>0</v>
      </c>
      <c r="L129" s="77">
        <v>106.1459685</v>
      </c>
      <c r="M129" s="78">
        <v>2.0000000000000001E-4</v>
      </c>
      <c r="N129" s="78">
        <v>2.9999999999999997E-4</v>
      </c>
      <c r="O129" s="78">
        <v>0</v>
      </c>
    </row>
    <row r="130" spans="2:15">
      <c r="B130" t="s">
        <v>1631</v>
      </c>
      <c r="C130" t="s">
        <v>1632</v>
      </c>
      <c r="D130" t="s">
        <v>346</v>
      </c>
      <c r="E130" t="s">
        <v>527</v>
      </c>
      <c r="F130" t="s">
        <v>1633</v>
      </c>
      <c r="G130" t="s">
        <v>1630</v>
      </c>
      <c r="H130" t="s">
        <v>106</v>
      </c>
      <c r="I130" s="77">
        <v>23283</v>
      </c>
      <c r="J130" s="77">
        <v>1916</v>
      </c>
      <c r="K130" s="77">
        <v>0</v>
      </c>
      <c r="L130" s="77">
        <v>1618.0129695600001</v>
      </c>
      <c r="M130" s="78">
        <v>5.0000000000000001E-4</v>
      </c>
      <c r="N130" s="78">
        <v>4.5999999999999999E-3</v>
      </c>
      <c r="O130" s="78">
        <v>5.9999999999999995E-4</v>
      </c>
    </row>
    <row r="131" spans="2:15">
      <c r="B131" t="s">
        <v>1634</v>
      </c>
      <c r="C131" t="s">
        <v>1635</v>
      </c>
      <c r="D131" t="s">
        <v>1628</v>
      </c>
      <c r="E131" t="s">
        <v>527</v>
      </c>
      <c r="F131" t="s">
        <v>1636</v>
      </c>
      <c r="G131" t="s">
        <v>1283</v>
      </c>
      <c r="H131" t="s">
        <v>106</v>
      </c>
      <c r="I131" s="77">
        <v>17220</v>
      </c>
      <c r="J131" s="77">
        <v>2224</v>
      </c>
      <c r="K131" s="77">
        <v>0</v>
      </c>
      <c r="L131" s="77">
        <v>1389.0423456000001</v>
      </c>
      <c r="M131" s="78">
        <v>2.0000000000000001E-4</v>
      </c>
      <c r="N131" s="78">
        <v>4.0000000000000001E-3</v>
      </c>
      <c r="O131" s="78">
        <v>5.0000000000000001E-4</v>
      </c>
    </row>
    <row r="132" spans="2:15">
      <c r="B132" t="s">
        <v>1637</v>
      </c>
      <c r="C132" t="s">
        <v>1638</v>
      </c>
      <c r="D132" t="s">
        <v>346</v>
      </c>
      <c r="E132" t="s">
        <v>527</v>
      </c>
      <c r="F132" t="s">
        <v>1639</v>
      </c>
      <c r="G132" t="s">
        <v>1247</v>
      </c>
      <c r="H132" t="s">
        <v>106</v>
      </c>
      <c r="I132" s="77">
        <v>20423</v>
      </c>
      <c r="J132" s="77">
        <v>806</v>
      </c>
      <c r="K132" s="77">
        <v>0</v>
      </c>
      <c r="L132" s="77">
        <v>597.03822126</v>
      </c>
      <c r="M132" s="78">
        <v>1.4E-3</v>
      </c>
      <c r="N132" s="78">
        <v>1.6999999999999999E-3</v>
      </c>
      <c r="O132" s="78">
        <v>2.0000000000000001E-4</v>
      </c>
    </row>
    <row r="133" spans="2:15">
      <c r="B133" t="s">
        <v>1640</v>
      </c>
      <c r="C133" t="s">
        <v>1641</v>
      </c>
      <c r="D133" t="s">
        <v>1628</v>
      </c>
      <c r="E133" t="s">
        <v>527</v>
      </c>
      <c r="F133" t="s">
        <v>1642</v>
      </c>
      <c r="G133" t="s">
        <v>1247</v>
      </c>
      <c r="H133" t="s">
        <v>106</v>
      </c>
      <c r="I133" s="77">
        <v>1325</v>
      </c>
      <c r="J133" s="77">
        <v>12302</v>
      </c>
      <c r="K133" s="77">
        <v>0</v>
      </c>
      <c r="L133" s="77">
        <v>591.20644049999999</v>
      </c>
      <c r="M133" s="78">
        <v>0</v>
      </c>
      <c r="N133" s="78">
        <v>1.6999999999999999E-3</v>
      </c>
      <c r="O133" s="78">
        <v>2.0000000000000001E-4</v>
      </c>
    </row>
    <row r="134" spans="2:15">
      <c r="B134" t="s">
        <v>1643</v>
      </c>
      <c r="C134" t="s">
        <v>1644</v>
      </c>
      <c r="D134" t="s">
        <v>1628</v>
      </c>
      <c r="E134" t="s">
        <v>527</v>
      </c>
      <c r="F134" t="s">
        <v>1645</v>
      </c>
      <c r="G134" t="s">
        <v>1173</v>
      </c>
      <c r="H134" t="s">
        <v>106</v>
      </c>
      <c r="I134" s="77">
        <v>19550</v>
      </c>
      <c r="J134" s="77">
        <v>1668</v>
      </c>
      <c r="K134" s="77">
        <v>0</v>
      </c>
      <c r="L134" s="77">
        <v>1182.7429380000001</v>
      </c>
      <c r="M134" s="78">
        <v>5.0000000000000001E-4</v>
      </c>
      <c r="N134" s="78">
        <v>3.3999999999999998E-3</v>
      </c>
      <c r="O134" s="78">
        <v>4.0000000000000002E-4</v>
      </c>
    </row>
    <row r="135" spans="2:15">
      <c r="B135" t="s">
        <v>1646</v>
      </c>
      <c r="C135" t="s">
        <v>1647</v>
      </c>
      <c r="D135" t="s">
        <v>346</v>
      </c>
      <c r="E135" t="s">
        <v>527</v>
      </c>
      <c r="F135" t="s">
        <v>1648</v>
      </c>
      <c r="G135" t="s">
        <v>1173</v>
      </c>
      <c r="H135" t="s">
        <v>106</v>
      </c>
      <c r="I135" s="77">
        <v>5608</v>
      </c>
      <c r="J135" s="77">
        <v>9360</v>
      </c>
      <c r="K135" s="77">
        <v>0</v>
      </c>
      <c r="L135" s="77">
        <v>1903.8442176000001</v>
      </c>
      <c r="M135" s="78">
        <v>1E-4</v>
      </c>
      <c r="N135" s="78">
        <v>5.4000000000000003E-3</v>
      </c>
      <c r="O135" s="78">
        <v>6.9999999999999999E-4</v>
      </c>
    </row>
    <row r="136" spans="2:15">
      <c r="B136" t="s">
        <v>1649</v>
      </c>
      <c r="C136" t="s">
        <v>1650</v>
      </c>
      <c r="D136" t="s">
        <v>346</v>
      </c>
      <c r="E136" t="s">
        <v>527</v>
      </c>
      <c r="F136" t="s">
        <v>1651</v>
      </c>
      <c r="G136" t="s">
        <v>1173</v>
      </c>
      <c r="H136" t="s">
        <v>106</v>
      </c>
      <c r="I136" s="77">
        <v>12387</v>
      </c>
      <c r="J136" s="77">
        <v>1810</v>
      </c>
      <c r="K136" s="77">
        <v>0</v>
      </c>
      <c r="L136" s="77">
        <v>813.19044689999998</v>
      </c>
      <c r="M136" s="78">
        <v>1.8E-3</v>
      </c>
      <c r="N136" s="78">
        <v>2.3E-3</v>
      </c>
      <c r="O136" s="78">
        <v>2.9999999999999997E-4</v>
      </c>
    </row>
    <row r="137" spans="2:15">
      <c r="B137" s="79" t="s">
        <v>438</v>
      </c>
      <c r="E137" s="16"/>
      <c r="F137" s="16"/>
      <c r="G137" s="16"/>
      <c r="I137" s="81">
        <v>281036.65000000002</v>
      </c>
      <c r="K137" s="81">
        <v>11.50915</v>
      </c>
      <c r="L137" s="81">
        <v>4952.7138103195002</v>
      </c>
      <c r="N137" s="80">
        <v>1.4200000000000001E-2</v>
      </c>
      <c r="O137" s="80">
        <v>1.8E-3</v>
      </c>
    </row>
    <row r="138" spans="2:15">
      <c r="B138" t="s">
        <v>1652</v>
      </c>
      <c r="C138" t="s">
        <v>1653</v>
      </c>
      <c r="D138" t="s">
        <v>346</v>
      </c>
      <c r="E138" t="s">
        <v>527</v>
      </c>
      <c r="F138" t="s">
        <v>1654</v>
      </c>
      <c r="G138" t="s">
        <v>1251</v>
      </c>
      <c r="H138" t="s">
        <v>106</v>
      </c>
      <c r="I138" s="77">
        <v>5236.3500000000004</v>
      </c>
      <c r="J138" s="77">
        <v>8097</v>
      </c>
      <c r="K138" s="77">
        <v>11.50915</v>
      </c>
      <c r="L138" s="77">
        <v>1549.3109402064999</v>
      </c>
      <c r="M138" s="78">
        <v>0</v>
      </c>
      <c r="N138" s="78">
        <v>4.4000000000000003E-3</v>
      </c>
      <c r="O138" s="78">
        <v>5.9999999999999995E-4</v>
      </c>
    </row>
    <row r="139" spans="2:15">
      <c r="B139" t="s">
        <v>1655</v>
      </c>
      <c r="C139" t="s">
        <v>1656</v>
      </c>
      <c r="D139" t="s">
        <v>1628</v>
      </c>
      <c r="E139" t="s">
        <v>527</v>
      </c>
      <c r="F139" t="s">
        <v>1294</v>
      </c>
      <c r="G139" t="s">
        <v>1162</v>
      </c>
      <c r="H139" t="s">
        <v>106</v>
      </c>
      <c r="I139" s="77">
        <v>6672</v>
      </c>
      <c r="J139" s="77">
        <v>1083</v>
      </c>
      <c r="K139" s="77">
        <v>0</v>
      </c>
      <c r="L139" s="77">
        <v>262.07889552</v>
      </c>
      <c r="M139" s="78">
        <v>0</v>
      </c>
      <c r="N139" s="78">
        <v>6.9999999999999999E-4</v>
      </c>
      <c r="O139" s="78">
        <v>1E-4</v>
      </c>
    </row>
    <row r="140" spans="2:15">
      <c r="B140" t="s">
        <v>1657</v>
      </c>
      <c r="C140" t="s">
        <v>1658</v>
      </c>
      <c r="D140" t="s">
        <v>346</v>
      </c>
      <c r="E140" t="s">
        <v>527</v>
      </c>
      <c r="F140" t="s">
        <v>1659</v>
      </c>
      <c r="G140" t="s">
        <v>1162</v>
      </c>
      <c r="H140" t="s">
        <v>106</v>
      </c>
      <c r="I140" s="77">
        <v>4394</v>
      </c>
      <c r="J140" s="77">
        <v>3218</v>
      </c>
      <c r="K140" s="77">
        <v>0</v>
      </c>
      <c r="L140" s="77">
        <v>512.85388283999998</v>
      </c>
      <c r="M140" s="78">
        <v>0</v>
      </c>
      <c r="N140" s="78">
        <v>1.5E-3</v>
      </c>
      <c r="O140" s="78">
        <v>2.0000000000000001E-4</v>
      </c>
    </row>
    <row r="141" spans="2:15">
      <c r="B141" t="s">
        <v>1660</v>
      </c>
      <c r="C141" t="s">
        <v>1661</v>
      </c>
      <c r="D141" t="s">
        <v>1254</v>
      </c>
      <c r="E141" t="s">
        <v>527</v>
      </c>
      <c r="F141" t="s">
        <v>1255</v>
      </c>
      <c r="G141" t="s">
        <v>1210</v>
      </c>
      <c r="H141" t="s">
        <v>110</v>
      </c>
      <c r="I141" s="77">
        <v>264734.3</v>
      </c>
      <c r="J141" s="77">
        <v>247.5</v>
      </c>
      <c r="K141" s="77">
        <v>0</v>
      </c>
      <c r="L141" s="77">
        <v>2628.4700917529999</v>
      </c>
      <c r="M141" s="78">
        <v>2.0000000000000001E-4</v>
      </c>
      <c r="N141" s="78">
        <v>7.4999999999999997E-3</v>
      </c>
      <c r="O141" s="78">
        <v>1E-3</v>
      </c>
    </row>
    <row r="142" spans="2:15">
      <c r="B142" t="s">
        <v>231</v>
      </c>
      <c r="E142" s="16"/>
      <c r="F142" s="16"/>
      <c r="G142" s="16"/>
    </row>
    <row r="143" spans="2:15">
      <c r="B143" t="s">
        <v>431</v>
      </c>
      <c r="E143" s="16"/>
      <c r="F143" s="16"/>
      <c r="G143" s="16"/>
    </row>
    <row r="144" spans="2:15">
      <c r="B144" t="s">
        <v>432</v>
      </c>
      <c r="E144" s="16"/>
      <c r="F144" s="16"/>
      <c r="G144" s="16"/>
    </row>
    <row r="145" spans="2:7">
      <c r="B145" t="s">
        <v>433</v>
      </c>
      <c r="E145" s="16"/>
      <c r="F145" s="16"/>
      <c r="G145" s="16"/>
    </row>
    <row r="146" spans="2:7">
      <c r="B146" t="s">
        <v>434</v>
      </c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1866197</v>
      </c>
      <c r="I11" s="7"/>
      <c r="J11" s="75">
        <v>39.98451</v>
      </c>
      <c r="K11" s="75">
        <v>362962.20330544497</v>
      </c>
      <c r="L11" s="7"/>
      <c r="M11" s="76">
        <v>1</v>
      </c>
      <c r="N11" s="76">
        <v>0.13320000000000001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1399816</v>
      </c>
      <c r="J12" s="81">
        <v>0</v>
      </c>
      <c r="K12" s="81">
        <v>152249.99022000001</v>
      </c>
      <c r="M12" s="80">
        <v>0.41949999999999998</v>
      </c>
      <c r="N12" s="80">
        <v>5.5899999999999998E-2</v>
      </c>
    </row>
    <row r="13" spans="2:63">
      <c r="B13" s="79" t="s">
        <v>1662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1663</v>
      </c>
      <c r="D15" s="16"/>
      <c r="E15" s="16"/>
      <c r="F15" s="16"/>
      <c r="G15" s="16"/>
      <c r="H15" s="81">
        <v>1399816</v>
      </c>
      <c r="J15" s="81">
        <v>0</v>
      </c>
      <c r="K15" s="81">
        <v>152249.99022000001</v>
      </c>
      <c r="M15" s="80">
        <v>0.41949999999999998</v>
      </c>
      <c r="N15" s="80">
        <v>5.5899999999999998E-2</v>
      </c>
    </row>
    <row r="16" spans="2:63">
      <c r="B16" t="s">
        <v>1664</v>
      </c>
      <c r="C16" t="s">
        <v>1665</v>
      </c>
      <c r="D16" t="s">
        <v>100</v>
      </c>
      <c r="E16" t="s">
        <v>1666</v>
      </c>
      <c r="F16" t="s">
        <v>1667</v>
      </c>
      <c r="G16" t="s">
        <v>102</v>
      </c>
      <c r="H16" s="77">
        <v>174477</v>
      </c>
      <c r="I16" s="77">
        <v>16240</v>
      </c>
      <c r="J16" s="77">
        <v>0</v>
      </c>
      <c r="K16" s="77">
        <v>28335.0648</v>
      </c>
      <c r="L16" s="78">
        <v>2.3699999999999999E-2</v>
      </c>
      <c r="M16" s="78">
        <v>7.8100000000000003E-2</v>
      </c>
      <c r="N16" s="78">
        <v>1.04E-2</v>
      </c>
    </row>
    <row r="17" spans="2:14">
      <c r="B17" t="s">
        <v>1668</v>
      </c>
      <c r="C17" t="s">
        <v>1669</v>
      </c>
      <c r="D17" t="s">
        <v>100</v>
      </c>
      <c r="E17" t="s">
        <v>1670</v>
      </c>
      <c r="F17" t="s">
        <v>1667</v>
      </c>
      <c r="G17" t="s">
        <v>102</v>
      </c>
      <c r="H17" s="77">
        <v>402149</v>
      </c>
      <c r="I17" s="77">
        <v>6524</v>
      </c>
      <c r="J17" s="77">
        <v>0</v>
      </c>
      <c r="K17" s="77">
        <v>26236.20076</v>
      </c>
      <c r="L17" s="78">
        <v>8.9399999999999993E-2</v>
      </c>
      <c r="M17" s="78">
        <v>7.2300000000000003E-2</v>
      </c>
      <c r="N17" s="78">
        <v>9.5999999999999992E-3</v>
      </c>
    </row>
    <row r="18" spans="2:14">
      <c r="B18" t="s">
        <v>1671</v>
      </c>
      <c r="C18" t="s">
        <v>1672</v>
      </c>
      <c r="D18" t="s">
        <v>100</v>
      </c>
      <c r="E18" t="s">
        <v>1670</v>
      </c>
      <c r="F18" t="s">
        <v>1667</v>
      </c>
      <c r="G18" t="s">
        <v>102</v>
      </c>
      <c r="H18" s="77">
        <v>371426</v>
      </c>
      <c r="I18" s="77">
        <v>7357</v>
      </c>
      <c r="J18" s="77">
        <v>0</v>
      </c>
      <c r="K18" s="77">
        <v>27325.810819999999</v>
      </c>
      <c r="L18" s="78">
        <v>5.0000000000000001E-3</v>
      </c>
      <c r="M18" s="78">
        <v>7.5300000000000006E-2</v>
      </c>
      <c r="N18" s="78">
        <v>0.01</v>
      </c>
    </row>
    <row r="19" spans="2:14">
      <c r="B19" t="s">
        <v>1673</v>
      </c>
      <c r="C19" t="s">
        <v>1674</v>
      </c>
      <c r="D19" t="s">
        <v>100</v>
      </c>
      <c r="E19" t="s">
        <v>1675</v>
      </c>
      <c r="F19" t="s">
        <v>1667</v>
      </c>
      <c r="G19" t="s">
        <v>102</v>
      </c>
      <c r="H19" s="77">
        <v>88143</v>
      </c>
      <c r="I19" s="77">
        <v>31830</v>
      </c>
      <c r="J19" s="77">
        <v>0</v>
      </c>
      <c r="K19" s="77">
        <v>28055.9169</v>
      </c>
      <c r="L19" s="78">
        <v>5.1999999999999998E-3</v>
      </c>
      <c r="M19" s="78">
        <v>7.7299999999999994E-2</v>
      </c>
      <c r="N19" s="78">
        <v>1.03E-2</v>
      </c>
    </row>
    <row r="20" spans="2:14">
      <c r="B20" t="s">
        <v>1676</v>
      </c>
      <c r="C20" t="s">
        <v>1677</v>
      </c>
      <c r="D20" t="s">
        <v>100</v>
      </c>
      <c r="E20" t="s">
        <v>1675</v>
      </c>
      <c r="F20" t="s">
        <v>1667</v>
      </c>
      <c r="G20" t="s">
        <v>102</v>
      </c>
      <c r="H20" s="77">
        <v>256419</v>
      </c>
      <c r="I20" s="77">
        <v>8046</v>
      </c>
      <c r="J20" s="77">
        <v>0</v>
      </c>
      <c r="K20" s="77">
        <v>20631.472740000001</v>
      </c>
      <c r="L20" s="78">
        <v>2.7400000000000001E-2</v>
      </c>
      <c r="M20" s="78">
        <v>5.6800000000000003E-2</v>
      </c>
      <c r="N20" s="78">
        <v>7.6E-3</v>
      </c>
    </row>
    <row r="21" spans="2:14">
      <c r="B21" t="s">
        <v>1678</v>
      </c>
      <c r="C21" t="s">
        <v>1679</v>
      </c>
      <c r="D21" t="s">
        <v>100</v>
      </c>
      <c r="E21" t="s">
        <v>1675</v>
      </c>
      <c r="F21" t="s">
        <v>1667</v>
      </c>
      <c r="G21" t="s">
        <v>102</v>
      </c>
      <c r="H21" s="77">
        <v>107202</v>
      </c>
      <c r="I21" s="77">
        <v>20210</v>
      </c>
      <c r="J21" s="77">
        <v>0</v>
      </c>
      <c r="K21" s="77">
        <v>21665.5242</v>
      </c>
      <c r="L21" s="78">
        <v>3.8E-3</v>
      </c>
      <c r="M21" s="78">
        <v>5.9700000000000003E-2</v>
      </c>
      <c r="N21" s="78">
        <v>7.9000000000000008E-3</v>
      </c>
    </row>
    <row r="22" spans="2:14">
      <c r="B22" s="79" t="s">
        <v>1680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1681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1143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1682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229</v>
      </c>
      <c r="D30" s="16"/>
      <c r="E30" s="16"/>
      <c r="F30" s="16"/>
      <c r="G30" s="16"/>
      <c r="H30" s="81">
        <v>466381</v>
      </c>
      <c r="J30" s="81">
        <v>39.98451</v>
      </c>
      <c r="K30" s="81">
        <v>210712.21308544499</v>
      </c>
      <c r="M30" s="80">
        <v>0.58050000000000002</v>
      </c>
      <c r="N30" s="80">
        <v>7.7299999999999994E-2</v>
      </c>
    </row>
    <row r="31" spans="2:14">
      <c r="B31" s="79" t="s">
        <v>1683</v>
      </c>
      <c r="D31" s="16"/>
      <c r="E31" s="16"/>
      <c r="F31" s="16"/>
      <c r="G31" s="16"/>
      <c r="H31" s="81">
        <v>466381</v>
      </c>
      <c r="J31" s="81">
        <v>39.98451</v>
      </c>
      <c r="K31" s="81">
        <v>210712.21308544499</v>
      </c>
      <c r="M31" s="80">
        <v>0.58050000000000002</v>
      </c>
      <c r="N31" s="80">
        <v>7.7299999999999994E-2</v>
      </c>
    </row>
    <row r="32" spans="2:14">
      <c r="B32" t="s">
        <v>1684</v>
      </c>
      <c r="C32" t="s">
        <v>1685</v>
      </c>
      <c r="D32" t="s">
        <v>346</v>
      </c>
      <c r="E32" t="s">
        <v>1686</v>
      </c>
      <c r="F32" t="s">
        <v>1162</v>
      </c>
      <c r="G32" t="s">
        <v>106</v>
      </c>
      <c r="H32" s="77">
        <v>8702</v>
      </c>
      <c r="I32" s="77">
        <v>8929</v>
      </c>
      <c r="J32" s="77">
        <v>0</v>
      </c>
      <c r="K32" s="77">
        <v>2818.1847306599998</v>
      </c>
      <c r="L32" s="78">
        <v>0</v>
      </c>
      <c r="M32" s="78">
        <v>7.7999999999999996E-3</v>
      </c>
      <c r="N32" s="78">
        <v>1E-3</v>
      </c>
    </row>
    <row r="33" spans="2:14">
      <c r="B33" t="s">
        <v>1687</v>
      </c>
      <c r="C33" t="s">
        <v>1688</v>
      </c>
      <c r="D33" t="s">
        <v>1628</v>
      </c>
      <c r="E33" t="s">
        <v>1689</v>
      </c>
      <c r="F33" t="s">
        <v>1667</v>
      </c>
      <c r="G33" t="s">
        <v>106</v>
      </c>
      <c r="H33" s="77">
        <v>68270</v>
      </c>
      <c r="I33" s="77">
        <v>40952</v>
      </c>
      <c r="J33" s="77">
        <v>39.98451</v>
      </c>
      <c r="K33" s="77">
        <v>101443.3980708</v>
      </c>
      <c r="L33" s="78">
        <v>0</v>
      </c>
      <c r="M33" s="78">
        <v>0.27950000000000003</v>
      </c>
      <c r="N33" s="78">
        <v>3.7199999999999997E-2</v>
      </c>
    </row>
    <row r="34" spans="2:14">
      <c r="B34" t="s">
        <v>1690</v>
      </c>
      <c r="C34" t="s">
        <v>1691</v>
      </c>
      <c r="D34" t="s">
        <v>123</v>
      </c>
      <c r="E34" t="s">
        <v>1692</v>
      </c>
      <c r="F34" t="s">
        <v>1667</v>
      </c>
      <c r="G34" t="s">
        <v>106</v>
      </c>
      <c r="H34" s="77">
        <v>211370</v>
      </c>
      <c r="I34" s="77">
        <v>3180</v>
      </c>
      <c r="J34" s="77">
        <v>0</v>
      </c>
      <c r="K34" s="77">
        <v>24379.119881999999</v>
      </c>
      <c r="L34" s="78">
        <v>0</v>
      </c>
      <c r="M34" s="78">
        <v>6.7199999999999996E-2</v>
      </c>
      <c r="N34" s="78">
        <v>8.8999999999999999E-3</v>
      </c>
    </row>
    <row r="35" spans="2:14">
      <c r="B35" t="s">
        <v>1693</v>
      </c>
      <c r="C35" t="s">
        <v>1694</v>
      </c>
      <c r="D35" t="s">
        <v>1695</v>
      </c>
      <c r="E35" t="s">
        <v>1696</v>
      </c>
      <c r="F35" t="s">
        <v>1667</v>
      </c>
      <c r="G35" t="s">
        <v>106</v>
      </c>
      <c r="H35" s="77">
        <v>10891</v>
      </c>
      <c r="I35" s="77">
        <v>33738.5</v>
      </c>
      <c r="J35" s="77">
        <v>0</v>
      </c>
      <c r="K35" s="77">
        <v>13327.266546945</v>
      </c>
      <c r="L35" s="78">
        <v>0</v>
      </c>
      <c r="M35" s="78">
        <v>3.6700000000000003E-2</v>
      </c>
      <c r="N35" s="78">
        <v>4.8999999999999998E-3</v>
      </c>
    </row>
    <row r="36" spans="2:14">
      <c r="B36" t="s">
        <v>1697</v>
      </c>
      <c r="C36" t="s">
        <v>1698</v>
      </c>
      <c r="D36" t="s">
        <v>123</v>
      </c>
      <c r="E36" t="s">
        <v>1696</v>
      </c>
      <c r="F36" t="s">
        <v>1667</v>
      </c>
      <c r="G36" t="s">
        <v>110</v>
      </c>
      <c r="H36" s="77">
        <v>35567</v>
      </c>
      <c r="I36" s="77">
        <v>21775</v>
      </c>
      <c r="J36" s="77">
        <v>0</v>
      </c>
      <c r="K36" s="77">
        <v>31068.695685300001</v>
      </c>
      <c r="L36" s="78">
        <v>0</v>
      </c>
      <c r="M36" s="78">
        <v>8.5599999999999996E-2</v>
      </c>
      <c r="N36" s="78">
        <v>1.14E-2</v>
      </c>
    </row>
    <row r="37" spans="2:14">
      <c r="B37" t="s">
        <v>1699</v>
      </c>
      <c r="C37" t="s">
        <v>1700</v>
      </c>
      <c r="D37" t="s">
        <v>1695</v>
      </c>
      <c r="E37" t="s">
        <v>1701</v>
      </c>
      <c r="F37" t="s">
        <v>1667</v>
      </c>
      <c r="G37" t="s">
        <v>106</v>
      </c>
      <c r="H37" s="77">
        <v>2479</v>
      </c>
      <c r="I37" s="77">
        <v>93137</v>
      </c>
      <c r="J37" s="77">
        <v>0</v>
      </c>
      <c r="K37" s="77">
        <v>8374.2578162099999</v>
      </c>
      <c r="L37" s="78">
        <v>0</v>
      </c>
      <c r="M37" s="78">
        <v>2.3099999999999999E-2</v>
      </c>
      <c r="N37" s="78">
        <v>3.0999999999999999E-3</v>
      </c>
    </row>
    <row r="38" spans="2:14">
      <c r="B38" t="s">
        <v>1702</v>
      </c>
      <c r="C38" t="s">
        <v>1703</v>
      </c>
      <c r="D38" t="s">
        <v>346</v>
      </c>
      <c r="E38" t="s">
        <v>1704</v>
      </c>
      <c r="F38" t="s">
        <v>1667</v>
      </c>
      <c r="G38" t="s">
        <v>106</v>
      </c>
      <c r="H38" s="77">
        <v>19860</v>
      </c>
      <c r="I38" s="77">
        <v>13638</v>
      </c>
      <c r="J38" s="77">
        <v>0</v>
      </c>
      <c r="K38" s="77">
        <v>9823.7541636000005</v>
      </c>
      <c r="L38" s="78">
        <v>0</v>
      </c>
      <c r="M38" s="78">
        <v>2.7099999999999999E-2</v>
      </c>
      <c r="N38" s="78">
        <v>3.5999999999999999E-3</v>
      </c>
    </row>
    <row r="39" spans="2:14">
      <c r="B39" t="s">
        <v>1705</v>
      </c>
      <c r="C39" t="s">
        <v>1706</v>
      </c>
      <c r="D39" t="s">
        <v>346</v>
      </c>
      <c r="E39" t="s">
        <v>1704</v>
      </c>
      <c r="F39" t="s">
        <v>1667</v>
      </c>
      <c r="G39" t="s">
        <v>106</v>
      </c>
      <c r="H39" s="77">
        <v>72569</v>
      </c>
      <c r="I39" s="77">
        <v>3760</v>
      </c>
      <c r="J39" s="77">
        <v>0</v>
      </c>
      <c r="K39" s="77">
        <v>9896.6118888000001</v>
      </c>
      <c r="L39" s="78">
        <v>0</v>
      </c>
      <c r="M39" s="78">
        <v>2.7300000000000001E-2</v>
      </c>
      <c r="N39" s="78">
        <v>3.5999999999999999E-3</v>
      </c>
    </row>
    <row r="40" spans="2:14">
      <c r="B40" t="s">
        <v>1707</v>
      </c>
      <c r="C40" t="s">
        <v>1708</v>
      </c>
      <c r="D40" t="s">
        <v>346</v>
      </c>
      <c r="E40" t="s">
        <v>1704</v>
      </c>
      <c r="F40" t="s">
        <v>1667</v>
      </c>
      <c r="G40" t="s">
        <v>106</v>
      </c>
      <c r="H40" s="77">
        <v>36673</v>
      </c>
      <c r="I40" s="77">
        <v>7203</v>
      </c>
      <c r="J40" s="77">
        <v>0</v>
      </c>
      <c r="K40" s="77">
        <v>9580.9243011300005</v>
      </c>
      <c r="L40" s="78">
        <v>0</v>
      </c>
      <c r="M40" s="78">
        <v>2.64E-2</v>
      </c>
      <c r="N40" s="78">
        <v>3.5000000000000001E-3</v>
      </c>
    </row>
    <row r="41" spans="2:14">
      <c r="B41" s="79" t="s">
        <v>1709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222</v>
      </c>
      <c r="C42" t="s">
        <v>222</v>
      </c>
      <c r="D42" s="16"/>
      <c r="E42" s="16"/>
      <c r="F42" t="s">
        <v>222</v>
      </c>
      <c r="G42" t="s">
        <v>222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1143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222</v>
      </c>
      <c r="C44" t="s">
        <v>222</v>
      </c>
      <c r="D44" s="16"/>
      <c r="E44" s="16"/>
      <c r="F44" t="s">
        <v>222</v>
      </c>
      <c r="G44" t="s">
        <v>222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1682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222</v>
      </c>
      <c r="C46" t="s">
        <v>222</v>
      </c>
      <c r="D46" s="16"/>
      <c r="E46" s="16"/>
      <c r="F46" t="s">
        <v>222</v>
      </c>
      <c r="G46" t="s">
        <v>222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231</v>
      </c>
      <c r="D47" s="16"/>
      <c r="E47" s="16"/>
      <c r="F47" s="16"/>
      <c r="G47" s="16"/>
    </row>
    <row r="48" spans="2:14">
      <c r="B48" t="s">
        <v>431</v>
      </c>
      <c r="D48" s="16"/>
      <c r="E48" s="16"/>
      <c r="F48" s="16"/>
      <c r="G48" s="16"/>
    </row>
    <row r="49" spans="2:7">
      <c r="B49" t="s">
        <v>432</v>
      </c>
      <c r="D49" s="16"/>
      <c r="E49" s="16"/>
      <c r="F49" s="16"/>
      <c r="G49" s="16"/>
    </row>
    <row r="50" spans="2:7">
      <c r="B50" t="s">
        <v>433</v>
      </c>
      <c r="D50" s="16"/>
      <c r="E50" s="16"/>
      <c r="F50" s="16"/>
      <c r="G50" s="16"/>
    </row>
    <row r="51" spans="2:7">
      <c r="B51" t="s">
        <v>434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1710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1711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I18" t="s">
        <v>222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1710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1711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I27" t="s">
        <v>222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1143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431</v>
      </c>
      <c r="C31" s="16"/>
      <c r="D31" s="16"/>
      <c r="E31" s="16"/>
    </row>
    <row r="32" spans="2:15">
      <c r="B32" t="s">
        <v>432</v>
      </c>
      <c r="C32" s="16"/>
      <c r="D32" s="16"/>
      <c r="E32" s="16"/>
    </row>
    <row r="33" spans="2:5">
      <c r="B33" t="s">
        <v>433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2941265</v>
      </c>
      <c r="H11" s="7"/>
      <c r="I11" s="75">
        <v>273.72448000000003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2941265</v>
      </c>
      <c r="I12" s="81">
        <v>273.72448000000003</v>
      </c>
      <c r="K12" s="80">
        <v>1</v>
      </c>
      <c r="L12" s="80">
        <v>1E-4</v>
      </c>
    </row>
    <row r="13" spans="2:60">
      <c r="B13" s="79" t="s">
        <v>1712</v>
      </c>
      <c r="D13" s="16"/>
      <c r="E13" s="16"/>
      <c r="G13" s="81">
        <v>2941265</v>
      </c>
      <c r="I13" s="81">
        <v>273.72448000000003</v>
      </c>
      <c r="K13" s="80">
        <v>1</v>
      </c>
      <c r="L13" s="80">
        <v>1E-4</v>
      </c>
    </row>
    <row r="14" spans="2:60">
      <c r="B14" t="s">
        <v>1713</v>
      </c>
      <c r="C14" t="s">
        <v>1714</v>
      </c>
      <c r="D14" t="s">
        <v>100</v>
      </c>
      <c r="E14" t="s">
        <v>751</v>
      </c>
      <c r="F14" t="s">
        <v>102</v>
      </c>
      <c r="G14" s="77">
        <v>3590</v>
      </c>
      <c r="H14" s="77">
        <v>393.2</v>
      </c>
      <c r="I14" s="77">
        <v>14.115880000000001</v>
      </c>
      <c r="J14" s="78">
        <v>9.2999999999999992E-3</v>
      </c>
      <c r="K14" s="78">
        <v>5.16E-2</v>
      </c>
      <c r="L14" s="78">
        <v>0</v>
      </c>
    </row>
    <row r="15" spans="2:60">
      <c r="B15" t="s">
        <v>1715</v>
      </c>
      <c r="C15" t="s">
        <v>1716</v>
      </c>
      <c r="D15" t="s">
        <v>100</v>
      </c>
      <c r="E15" t="s">
        <v>659</v>
      </c>
      <c r="F15" t="s">
        <v>102</v>
      </c>
      <c r="G15" s="77">
        <v>1596600</v>
      </c>
      <c r="H15" s="77">
        <v>1</v>
      </c>
      <c r="I15" s="77">
        <v>15.965999999999999</v>
      </c>
      <c r="J15" s="78">
        <v>9.7000000000000003E-3</v>
      </c>
      <c r="K15" s="78">
        <v>5.8299999999999998E-2</v>
      </c>
      <c r="L15" s="78">
        <v>0</v>
      </c>
    </row>
    <row r="16" spans="2:60">
      <c r="B16" t="s">
        <v>1717</v>
      </c>
      <c r="C16" t="s">
        <v>1718</v>
      </c>
      <c r="D16" t="s">
        <v>100</v>
      </c>
      <c r="E16" t="s">
        <v>511</v>
      </c>
      <c r="F16" t="s">
        <v>102</v>
      </c>
      <c r="G16" s="77">
        <v>1230250</v>
      </c>
      <c r="H16" s="77">
        <v>17.3</v>
      </c>
      <c r="I16" s="77">
        <v>212.83324999999999</v>
      </c>
      <c r="J16" s="78">
        <v>1.41E-2</v>
      </c>
      <c r="K16" s="78">
        <v>0.77749999999999997</v>
      </c>
      <c r="L16" s="78">
        <v>1E-4</v>
      </c>
    </row>
    <row r="17" spans="2:12">
      <c r="B17" t="s">
        <v>1719</v>
      </c>
      <c r="C17" t="s">
        <v>1720</v>
      </c>
      <c r="D17" t="s">
        <v>100</v>
      </c>
      <c r="E17" t="s">
        <v>125</v>
      </c>
      <c r="F17" t="s">
        <v>102</v>
      </c>
      <c r="G17" s="77">
        <v>110825</v>
      </c>
      <c r="H17" s="77">
        <v>27.8</v>
      </c>
      <c r="I17" s="77">
        <v>30.809349999999998</v>
      </c>
      <c r="J17" s="78">
        <v>4.0000000000000001E-3</v>
      </c>
      <c r="K17" s="78">
        <v>0.11260000000000001</v>
      </c>
      <c r="L17" s="78">
        <v>0</v>
      </c>
    </row>
    <row r="18" spans="2:12">
      <c r="B18" s="79" t="s">
        <v>229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1721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231</v>
      </c>
      <c r="D21" s="16"/>
      <c r="E21" s="16"/>
    </row>
    <row r="22" spans="2:12">
      <c r="B22" t="s">
        <v>431</v>
      </c>
      <c r="D22" s="16"/>
      <c r="E22" s="16"/>
    </row>
    <row r="23" spans="2:12">
      <c r="B23" t="s">
        <v>432</v>
      </c>
      <c r="D23" s="16"/>
      <c r="E23" s="16"/>
    </row>
    <row r="24" spans="2:12">
      <c r="B24" t="s">
        <v>433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431</v>
      </c>
      <c r="C33" s="16"/>
      <c r="D33" s="16"/>
      <c r="E33" s="16"/>
    </row>
    <row r="34" spans="2:5">
      <c r="B34" t="s">
        <v>432</v>
      </c>
      <c r="C34" s="16"/>
      <c r="D34" s="16"/>
      <c r="E34" s="16"/>
    </row>
    <row r="35" spans="2:5">
      <c r="B35" t="s">
        <v>433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5021202.5999999996</v>
      </c>
      <c r="H11" s="25"/>
      <c r="I11" s="75">
        <v>15974.425552370281</v>
      </c>
      <c r="J11" s="76">
        <v>1</v>
      </c>
      <c r="K11" s="76">
        <v>5.8999999999999999E-3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5021202.5999999996</v>
      </c>
      <c r="H14" s="19"/>
      <c r="I14" s="81">
        <v>15974.425552370281</v>
      </c>
      <c r="J14" s="80">
        <v>1</v>
      </c>
      <c r="K14" s="80">
        <v>5.8999999999999999E-3</v>
      </c>
      <c r="BF14" s="16" t="s">
        <v>126</v>
      </c>
    </row>
    <row r="15" spans="1:60">
      <c r="B15" t="s">
        <v>1727</v>
      </c>
      <c r="C15" t="s">
        <v>1728</v>
      </c>
      <c r="D15" t="s">
        <v>123</v>
      </c>
      <c r="E15" t="s">
        <v>1729</v>
      </c>
      <c r="F15" t="s">
        <v>110</v>
      </c>
      <c r="G15" s="77">
        <v>12</v>
      </c>
      <c r="H15" s="77">
        <v>1.6913000000000001E-2</v>
      </c>
      <c r="I15" s="77">
        <v>8.1417828959999995E-6</v>
      </c>
      <c r="J15" s="78">
        <v>0</v>
      </c>
      <c r="K15" s="78">
        <v>0</v>
      </c>
      <c r="BF15" s="16" t="s">
        <v>127</v>
      </c>
    </row>
    <row r="16" spans="1:60">
      <c r="B16" t="s">
        <v>1730</v>
      </c>
      <c r="C16" t="s">
        <v>1731</v>
      </c>
      <c r="D16" t="s">
        <v>123</v>
      </c>
      <c r="E16" t="s">
        <v>1729</v>
      </c>
      <c r="F16" t="s">
        <v>106</v>
      </c>
      <c r="G16" s="77">
        <v>53</v>
      </c>
      <c r="H16" s="77">
        <v>3.8011999999999997E-2</v>
      </c>
      <c r="I16" s="77">
        <v>7.3070847719999994E-5</v>
      </c>
      <c r="J16" s="78">
        <v>0</v>
      </c>
      <c r="K16" s="78">
        <v>0</v>
      </c>
      <c r="BF16" s="16" t="s">
        <v>128</v>
      </c>
    </row>
    <row r="17" spans="2:58">
      <c r="B17" t="s">
        <v>1732</v>
      </c>
      <c r="C17" t="s">
        <v>1733</v>
      </c>
      <c r="D17" t="s">
        <v>123</v>
      </c>
      <c r="E17" t="s">
        <v>1729</v>
      </c>
      <c r="F17" t="s">
        <v>106</v>
      </c>
      <c r="G17" s="77">
        <v>102</v>
      </c>
      <c r="H17" s="77">
        <v>2.0477E-3</v>
      </c>
      <c r="I17" s="77">
        <v>7.5755480580000002E-6</v>
      </c>
      <c r="J17" s="78">
        <v>0</v>
      </c>
      <c r="K17" s="78">
        <v>0</v>
      </c>
      <c r="BF17" s="16" t="s">
        <v>129</v>
      </c>
    </row>
    <row r="18" spans="2:58">
      <c r="B18" t="s">
        <v>1734</v>
      </c>
      <c r="C18" t="s">
        <v>1735</v>
      </c>
      <c r="D18" t="s">
        <v>123</v>
      </c>
      <c r="E18" t="s">
        <v>1729</v>
      </c>
      <c r="F18" t="s">
        <v>110</v>
      </c>
      <c r="G18" s="77">
        <v>133</v>
      </c>
      <c r="H18" s="77">
        <v>4.5430000000000002E-3</v>
      </c>
      <c r="I18" s="77">
        <v>2.4238849404000001E-5</v>
      </c>
      <c r="J18" s="78">
        <v>0</v>
      </c>
      <c r="K18" s="78">
        <v>0</v>
      </c>
      <c r="BF18" s="16" t="s">
        <v>130</v>
      </c>
    </row>
    <row r="19" spans="2:58">
      <c r="B19" t="s">
        <v>1736</v>
      </c>
      <c r="C19" t="s">
        <v>1737</v>
      </c>
      <c r="D19" t="s">
        <v>123</v>
      </c>
      <c r="E19" t="s">
        <v>1729</v>
      </c>
      <c r="F19" t="s">
        <v>113</v>
      </c>
      <c r="G19" s="77">
        <v>15</v>
      </c>
      <c r="H19" s="77">
        <v>7.7565000000000004E-3</v>
      </c>
      <c r="I19" s="77">
        <v>5.3763016274999999E-6</v>
      </c>
      <c r="J19" s="78">
        <v>0</v>
      </c>
      <c r="K19" s="78">
        <v>0</v>
      </c>
      <c r="BF19" s="16" t="s">
        <v>131</v>
      </c>
    </row>
    <row r="20" spans="2:58">
      <c r="B20" t="s">
        <v>1738</v>
      </c>
      <c r="C20" t="s">
        <v>1739</v>
      </c>
      <c r="D20" t="s">
        <v>123</v>
      </c>
      <c r="E20" t="s">
        <v>1729</v>
      </c>
      <c r="F20" t="s">
        <v>120</v>
      </c>
      <c r="G20" s="77">
        <v>796350</v>
      </c>
      <c r="H20" s="77">
        <v>100</v>
      </c>
      <c r="I20" s="77">
        <v>1971.2051550000001</v>
      </c>
      <c r="J20" s="78">
        <v>0.1234</v>
      </c>
      <c r="K20" s="78">
        <v>6.9999999999999999E-4</v>
      </c>
      <c r="BF20" s="16" t="s">
        <v>132</v>
      </c>
    </row>
    <row r="21" spans="2:58">
      <c r="B21" t="s">
        <v>1740</v>
      </c>
      <c r="C21" t="s">
        <v>1741</v>
      </c>
      <c r="D21" t="s">
        <v>123</v>
      </c>
      <c r="E21" t="s">
        <v>1729</v>
      </c>
      <c r="F21" t="s">
        <v>110</v>
      </c>
      <c r="G21" s="77">
        <v>-68345</v>
      </c>
      <c r="H21" s="77">
        <v>100</v>
      </c>
      <c r="I21" s="77">
        <v>-274.17280199999999</v>
      </c>
      <c r="J21" s="78">
        <v>-1.72E-2</v>
      </c>
      <c r="K21" s="78">
        <v>-1E-4</v>
      </c>
      <c r="BF21" s="16" t="s">
        <v>123</v>
      </c>
    </row>
    <row r="22" spans="2:58">
      <c r="B22" t="s">
        <v>1742</v>
      </c>
      <c r="C22" t="s">
        <v>1743</v>
      </c>
      <c r="D22" t="s">
        <v>123</v>
      </c>
      <c r="E22" t="s">
        <v>1729</v>
      </c>
      <c r="F22" t="s">
        <v>113</v>
      </c>
      <c r="G22" s="77">
        <v>24150</v>
      </c>
      <c r="H22" s="77">
        <v>100</v>
      </c>
      <c r="I22" s="77">
        <v>111.594735</v>
      </c>
      <c r="J22" s="78">
        <v>7.0000000000000001E-3</v>
      </c>
      <c r="K22" s="78">
        <v>0</v>
      </c>
    </row>
    <row r="23" spans="2:58">
      <c r="B23" t="s">
        <v>1744</v>
      </c>
      <c r="C23" t="s">
        <v>1745</v>
      </c>
      <c r="D23" t="s">
        <v>123</v>
      </c>
      <c r="E23" t="s">
        <v>1729</v>
      </c>
      <c r="F23" t="s">
        <v>200</v>
      </c>
      <c r="G23" s="77">
        <v>415835.48</v>
      </c>
      <c r="H23" s="77">
        <v>100</v>
      </c>
      <c r="I23" s="77">
        <v>193.113996912</v>
      </c>
      <c r="J23" s="78">
        <v>1.21E-2</v>
      </c>
      <c r="K23" s="78">
        <v>1E-4</v>
      </c>
    </row>
    <row r="24" spans="2:58">
      <c r="B24" t="s">
        <v>1746</v>
      </c>
      <c r="C24" t="s">
        <v>1747</v>
      </c>
      <c r="D24" t="s">
        <v>123</v>
      </c>
      <c r="E24" t="s">
        <v>1729</v>
      </c>
      <c r="F24" t="s">
        <v>106</v>
      </c>
      <c r="G24" s="77">
        <v>3852408.12</v>
      </c>
      <c r="H24" s="77">
        <v>100</v>
      </c>
      <c r="I24" s="77">
        <v>13972.68425124</v>
      </c>
      <c r="J24" s="78">
        <v>0.87470000000000003</v>
      </c>
      <c r="K24" s="78">
        <v>5.1000000000000004E-3</v>
      </c>
    </row>
    <row r="25" spans="2:58">
      <c r="B25" t="s">
        <v>1748</v>
      </c>
      <c r="C25" t="s">
        <v>1749</v>
      </c>
      <c r="D25" t="s">
        <v>123</v>
      </c>
      <c r="E25" t="s">
        <v>1729</v>
      </c>
      <c r="F25" t="s">
        <v>200</v>
      </c>
      <c r="G25" s="77">
        <v>22</v>
      </c>
      <c r="H25" s="77">
        <v>1.7195999999999999E-2</v>
      </c>
      <c r="I25" s="77">
        <v>1.7568809279999999E-6</v>
      </c>
      <c r="J25" s="78">
        <v>0</v>
      </c>
      <c r="K25" s="78">
        <v>0</v>
      </c>
    </row>
    <row r="26" spans="2:58">
      <c r="B26" t="s">
        <v>1750</v>
      </c>
      <c r="C26" t="s">
        <v>1751</v>
      </c>
      <c r="D26" t="s">
        <v>123</v>
      </c>
      <c r="E26" t="s">
        <v>1729</v>
      </c>
      <c r="F26" t="s">
        <v>106</v>
      </c>
      <c r="G26" s="77">
        <v>30</v>
      </c>
      <c r="H26" s="77">
        <v>1.70235E-2</v>
      </c>
      <c r="I26" s="77">
        <v>1.8523270350000001E-5</v>
      </c>
      <c r="J26" s="78">
        <v>0</v>
      </c>
      <c r="K26" s="78">
        <v>0</v>
      </c>
    </row>
    <row r="27" spans="2:58">
      <c r="B27" t="s">
        <v>1752</v>
      </c>
      <c r="C27" t="s">
        <v>1753</v>
      </c>
      <c r="D27" t="s">
        <v>123</v>
      </c>
      <c r="E27" t="s">
        <v>1729</v>
      </c>
      <c r="F27" t="s">
        <v>106</v>
      </c>
      <c r="G27" s="77">
        <v>349</v>
      </c>
      <c r="H27" s="77">
        <v>4.8199999999999996E-3</v>
      </c>
      <c r="I27" s="77">
        <v>6.1012668600000002E-5</v>
      </c>
      <c r="J27" s="78">
        <v>0</v>
      </c>
      <c r="K27" s="78">
        <v>0</v>
      </c>
    </row>
    <row r="28" spans="2:58">
      <c r="B28" t="s">
        <v>1754</v>
      </c>
      <c r="C28" t="s">
        <v>1755</v>
      </c>
      <c r="D28" t="s">
        <v>123</v>
      </c>
      <c r="E28" t="s">
        <v>1729</v>
      </c>
      <c r="F28" t="s">
        <v>120</v>
      </c>
      <c r="G28" s="77">
        <v>88</v>
      </c>
      <c r="H28" s="77">
        <v>7.5849999999999997E-3</v>
      </c>
      <c r="I28" s="77">
        <v>1.6522132439999999E-5</v>
      </c>
      <c r="J28" s="78">
        <v>0</v>
      </c>
      <c r="K28" s="78">
        <v>0</v>
      </c>
    </row>
    <row r="29" spans="2:58">
      <c r="B29" t="s">
        <v>231</v>
      </c>
      <c r="C29" s="19"/>
      <c r="D29" s="19"/>
      <c r="E29" s="19"/>
      <c r="F29" s="19"/>
      <c r="G29" s="19"/>
      <c r="H29" s="19"/>
    </row>
    <row r="30" spans="2:58">
      <c r="B30" t="s">
        <v>431</v>
      </c>
      <c r="C30" s="19"/>
      <c r="D30" s="19"/>
      <c r="E30" s="19"/>
      <c r="F30" s="19"/>
      <c r="G30" s="19"/>
      <c r="H30" s="19"/>
    </row>
    <row r="31" spans="2:58">
      <c r="B31" t="s">
        <v>432</v>
      </c>
      <c r="C31" s="19"/>
      <c r="D31" s="19"/>
      <c r="E31" s="19"/>
      <c r="F31" s="19"/>
      <c r="G31" s="19"/>
      <c r="H31" s="19"/>
    </row>
    <row r="32" spans="2:58">
      <c r="B32" t="s">
        <v>433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1756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1756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431</v>
      </c>
    </row>
    <row r="42" spans="2:17">
      <c r="B42" t="s">
        <v>432</v>
      </c>
    </row>
    <row r="43" spans="2:17">
      <c r="B43" t="s">
        <v>433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431</v>
      </c>
    </row>
    <row r="29" spans="2:16">
      <c r="B29" t="s">
        <v>432</v>
      </c>
    </row>
    <row r="30" spans="2:16">
      <c r="B30" t="s">
        <v>433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3.92</v>
      </c>
      <c r="K11" s="7"/>
      <c r="L11" s="7"/>
      <c r="M11" s="76">
        <v>1.55E-2</v>
      </c>
      <c r="N11" s="75">
        <v>6410000</v>
      </c>
      <c r="O11" s="7"/>
      <c r="P11" s="75">
        <v>23385.205817999999</v>
      </c>
      <c r="Q11" s="7"/>
      <c r="R11" s="76">
        <v>1</v>
      </c>
      <c r="S11" s="76">
        <v>8.6E-3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3.92</v>
      </c>
      <c r="M12" s="80">
        <v>1.55E-2</v>
      </c>
      <c r="N12" s="81">
        <v>6410000</v>
      </c>
      <c r="P12" s="81">
        <v>23385.205817999999</v>
      </c>
      <c r="R12" s="80">
        <v>1</v>
      </c>
      <c r="S12" s="80">
        <v>8.6E-3</v>
      </c>
    </row>
    <row r="13" spans="2:65">
      <c r="B13" s="79" t="s">
        <v>1768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436</v>
      </c>
      <c r="D17" s="16"/>
      <c r="E17" s="16"/>
      <c r="F17" s="16"/>
      <c r="J17" s="81">
        <v>3.92</v>
      </c>
      <c r="M17" s="80">
        <v>1.55E-2</v>
      </c>
      <c r="N17" s="81">
        <v>6410000</v>
      </c>
      <c r="P17" s="81">
        <v>23385.205817999999</v>
      </c>
      <c r="R17" s="80">
        <v>1</v>
      </c>
      <c r="S17" s="80">
        <v>8.6E-3</v>
      </c>
    </row>
    <row r="18" spans="2:19">
      <c r="B18" t="s">
        <v>1770</v>
      </c>
      <c r="C18" t="s">
        <v>1771</v>
      </c>
      <c r="D18" t="s">
        <v>123</v>
      </c>
      <c r="E18" t="s">
        <v>844</v>
      </c>
      <c r="F18" t="s">
        <v>832</v>
      </c>
      <c r="G18" t="s">
        <v>633</v>
      </c>
      <c r="H18" t="s">
        <v>207</v>
      </c>
      <c r="I18" t="s">
        <v>360</v>
      </c>
      <c r="J18" s="77">
        <v>4.42</v>
      </c>
      <c r="K18" t="s">
        <v>106</v>
      </c>
      <c r="L18" s="78">
        <v>1.7500000000000002E-2</v>
      </c>
      <c r="M18" s="78">
        <v>1.66E-2</v>
      </c>
      <c r="N18" s="77">
        <v>5500000</v>
      </c>
      <c r="O18" s="77">
        <v>100.56</v>
      </c>
      <c r="P18" s="77">
        <v>20060.211599999999</v>
      </c>
      <c r="Q18" s="78">
        <v>0</v>
      </c>
      <c r="R18" s="78">
        <v>0.85780000000000001</v>
      </c>
      <c r="S18" s="78">
        <v>7.4000000000000003E-3</v>
      </c>
    </row>
    <row r="19" spans="2:19">
      <c r="B19" t="s">
        <v>1772</v>
      </c>
      <c r="C19" t="s">
        <v>1773</v>
      </c>
      <c r="D19" t="s">
        <v>123</v>
      </c>
      <c r="E19" t="s">
        <v>1774</v>
      </c>
      <c r="F19" t="s">
        <v>852</v>
      </c>
      <c r="G19" t="s">
        <v>633</v>
      </c>
      <c r="H19" t="s">
        <v>207</v>
      </c>
      <c r="I19" t="s">
        <v>673</v>
      </c>
      <c r="J19" s="77">
        <v>0.87</v>
      </c>
      <c r="K19" t="s">
        <v>106</v>
      </c>
      <c r="L19" s="78">
        <v>1.55E-2</v>
      </c>
      <c r="M19" s="78">
        <v>8.8999999999999999E-3</v>
      </c>
      <c r="N19" s="77">
        <v>910000</v>
      </c>
      <c r="O19" s="77">
        <v>100.74</v>
      </c>
      <c r="P19" s="77">
        <v>3324.9942179999998</v>
      </c>
      <c r="Q19" s="78">
        <v>0</v>
      </c>
      <c r="R19" s="78">
        <v>0.14219999999999999</v>
      </c>
      <c r="S19" s="78">
        <v>1.1999999999999999E-3</v>
      </c>
    </row>
    <row r="20" spans="2:19">
      <c r="B20" s="79" t="s">
        <v>1143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1775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1776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231</v>
      </c>
      <c r="D27" s="16"/>
      <c r="E27" s="16"/>
      <c r="F27" s="16"/>
    </row>
    <row r="28" spans="2:19">
      <c r="B28" t="s">
        <v>431</v>
      </c>
      <c r="D28" s="16"/>
      <c r="E28" s="16"/>
      <c r="F28" s="16"/>
    </row>
    <row r="29" spans="2:19">
      <c r="B29" t="s">
        <v>432</v>
      </c>
      <c r="D29" s="16"/>
      <c r="E29" s="16"/>
      <c r="F29" s="16"/>
    </row>
    <row r="30" spans="2:19">
      <c r="B30" t="s">
        <v>433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5.54</v>
      </c>
      <c r="K11" s="7"/>
      <c r="L11" s="7"/>
      <c r="M11" s="76">
        <v>4.0800000000000003E-2</v>
      </c>
      <c r="N11" s="75">
        <v>34579521.869999997</v>
      </c>
      <c r="O11" s="7"/>
      <c r="P11" s="75">
        <v>35952.229060010002</v>
      </c>
      <c r="Q11" s="7"/>
      <c r="R11" s="76">
        <v>1</v>
      </c>
      <c r="S11" s="76">
        <v>1.32E-2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5.54</v>
      </c>
      <c r="M12" s="80">
        <v>4.0800000000000003E-2</v>
      </c>
      <c r="N12" s="81">
        <v>34579521.869999997</v>
      </c>
      <c r="P12" s="81">
        <v>35952.229060010002</v>
      </c>
      <c r="R12" s="80">
        <v>1</v>
      </c>
      <c r="S12" s="80">
        <v>1.32E-2</v>
      </c>
    </row>
    <row r="13" spans="2:81">
      <c r="B13" s="79" t="s">
        <v>1768</v>
      </c>
      <c r="C13" s="16"/>
      <c r="D13" s="16"/>
      <c r="E13" s="16"/>
      <c r="J13" s="81">
        <v>7.03</v>
      </c>
      <c r="M13" s="80">
        <v>2.8400000000000002E-2</v>
      </c>
      <c r="N13" s="81">
        <v>20946821.829999998</v>
      </c>
      <c r="P13" s="81">
        <v>23185.604366588999</v>
      </c>
      <c r="R13" s="80">
        <v>0.64490000000000003</v>
      </c>
      <c r="S13" s="80">
        <v>8.5000000000000006E-3</v>
      </c>
    </row>
    <row r="14" spans="2:81">
      <c r="B14" t="s">
        <v>1777</v>
      </c>
      <c r="C14" t="s">
        <v>1778</v>
      </c>
      <c r="D14" t="s">
        <v>123</v>
      </c>
      <c r="E14" t="s">
        <v>498</v>
      </c>
      <c r="F14" t="s">
        <v>499</v>
      </c>
      <c r="G14" t="s">
        <v>206</v>
      </c>
      <c r="H14" t="s">
        <v>207</v>
      </c>
      <c r="I14" t="s">
        <v>634</v>
      </c>
      <c r="J14" s="77">
        <v>9.7899999999999991</v>
      </c>
      <c r="K14" t="s">
        <v>102</v>
      </c>
      <c r="L14" s="78">
        <v>4.1000000000000002E-2</v>
      </c>
      <c r="M14" s="78">
        <v>2.8299999999999999E-2</v>
      </c>
      <c r="N14" s="77">
        <v>7115385.75</v>
      </c>
      <c r="O14" s="77">
        <v>132.19</v>
      </c>
      <c r="P14" s="77">
        <v>9405.8284229250003</v>
      </c>
      <c r="Q14" s="78">
        <v>2E-3</v>
      </c>
      <c r="R14" s="78">
        <v>0.2616</v>
      </c>
      <c r="S14" s="78">
        <v>3.5000000000000001E-3</v>
      </c>
    </row>
    <row r="15" spans="2:81">
      <c r="B15" t="s">
        <v>1779</v>
      </c>
      <c r="C15" t="s">
        <v>1780</v>
      </c>
      <c r="D15" t="s">
        <v>123</v>
      </c>
      <c r="E15" t="s">
        <v>1781</v>
      </c>
      <c r="F15" t="s">
        <v>499</v>
      </c>
      <c r="G15" t="s">
        <v>478</v>
      </c>
      <c r="H15" t="s">
        <v>150</v>
      </c>
      <c r="I15" t="s">
        <v>1088</v>
      </c>
      <c r="J15" s="77">
        <v>4.5999999999999996</v>
      </c>
      <c r="K15" t="s">
        <v>102</v>
      </c>
      <c r="L15" s="78">
        <v>1.55E-2</v>
      </c>
      <c r="M15" s="78">
        <v>2.7099999999999999E-2</v>
      </c>
      <c r="N15" s="77">
        <v>7146278.0999999996</v>
      </c>
      <c r="O15" s="77">
        <v>100.13</v>
      </c>
      <c r="P15" s="77">
        <v>7155.5682615300002</v>
      </c>
      <c r="Q15" s="78">
        <v>1.2500000000000001E-2</v>
      </c>
      <c r="R15" s="78">
        <v>0.19900000000000001</v>
      </c>
      <c r="S15" s="78">
        <v>2.5999999999999999E-3</v>
      </c>
    </row>
    <row r="16" spans="2:81">
      <c r="B16" t="s">
        <v>1782</v>
      </c>
      <c r="C16" t="s">
        <v>1783</v>
      </c>
      <c r="D16" t="s">
        <v>123</v>
      </c>
      <c r="E16" t="s">
        <v>1781</v>
      </c>
      <c r="F16" t="s">
        <v>499</v>
      </c>
      <c r="G16" t="s">
        <v>478</v>
      </c>
      <c r="H16" t="s">
        <v>150</v>
      </c>
      <c r="I16" t="s">
        <v>1784</v>
      </c>
      <c r="J16" s="77">
        <v>7.34</v>
      </c>
      <c r="K16" t="s">
        <v>102</v>
      </c>
      <c r="L16" s="78">
        <v>1.7500000000000002E-2</v>
      </c>
      <c r="M16" s="78">
        <v>2.9000000000000001E-2</v>
      </c>
      <c r="N16" s="77">
        <v>2707500</v>
      </c>
      <c r="O16" s="77">
        <v>97.13</v>
      </c>
      <c r="P16" s="77">
        <v>2629.79475</v>
      </c>
      <c r="Q16" s="78">
        <v>7.1000000000000004E-3</v>
      </c>
      <c r="R16" s="78">
        <v>7.3099999999999998E-2</v>
      </c>
      <c r="S16" s="78">
        <v>1E-3</v>
      </c>
    </row>
    <row r="17" spans="2:19">
      <c r="B17" t="s">
        <v>1785</v>
      </c>
      <c r="C17" t="s">
        <v>1786</v>
      </c>
      <c r="D17" t="s">
        <v>123</v>
      </c>
      <c r="E17" t="s">
        <v>1787</v>
      </c>
      <c r="F17" t="s">
        <v>531</v>
      </c>
      <c r="G17" t="s">
        <v>478</v>
      </c>
      <c r="H17" t="s">
        <v>150</v>
      </c>
      <c r="I17" t="s">
        <v>1788</v>
      </c>
      <c r="J17" s="77">
        <v>7.94</v>
      </c>
      <c r="K17" t="s">
        <v>102</v>
      </c>
      <c r="L17" s="78">
        <v>8.3000000000000001E-3</v>
      </c>
      <c r="M17" s="78">
        <v>2.6499999999999999E-2</v>
      </c>
      <c r="N17" s="77">
        <v>1127657.98</v>
      </c>
      <c r="O17" s="77">
        <v>96.33</v>
      </c>
      <c r="P17" s="77">
        <v>1086.272932134</v>
      </c>
      <c r="Q17" s="78">
        <v>3.3999999999999998E-3</v>
      </c>
      <c r="R17" s="78">
        <v>3.0200000000000001E-2</v>
      </c>
      <c r="S17" s="78">
        <v>4.0000000000000002E-4</v>
      </c>
    </row>
    <row r="18" spans="2:19">
      <c r="B18" t="s">
        <v>1789</v>
      </c>
      <c r="C18" t="s">
        <v>1790</v>
      </c>
      <c r="D18" t="s">
        <v>123</v>
      </c>
      <c r="E18" t="s">
        <v>1791</v>
      </c>
      <c r="F18" t="s">
        <v>499</v>
      </c>
      <c r="G18" t="s">
        <v>633</v>
      </c>
      <c r="H18" t="s">
        <v>207</v>
      </c>
      <c r="I18" t="s">
        <v>1792</v>
      </c>
      <c r="J18" s="77">
        <v>3.46</v>
      </c>
      <c r="K18" t="s">
        <v>102</v>
      </c>
      <c r="L18" s="78">
        <v>3.6400000000000002E-2</v>
      </c>
      <c r="M18" s="78">
        <v>3.2399999999999998E-2</v>
      </c>
      <c r="N18" s="77">
        <v>2850000</v>
      </c>
      <c r="O18" s="77">
        <v>102.04</v>
      </c>
      <c r="P18" s="77">
        <v>2908.14</v>
      </c>
      <c r="Q18" s="78">
        <v>5.7999999999999996E-3</v>
      </c>
      <c r="R18" s="78">
        <v>8.09E-2</v>
      </c>
      <c r="S18" s="78">
        <v>1.1000000000000001E-3</v>
      </c>
    </row>
    <row r="19" spans="2:19">
      <c r="B19" s="79" t="s">
        <v>1769</v>
      </c>
      <c r="C19" s="16"/>
      <c r="D19" s="16"/>
      <c r="E19" s="16"/>
      <c r="J19" s="81">
        <v>2.82</v>
      </c>
      <c r="M19" s="80">
        <v>6.3399999999999998E-2</v>
      </c>
      <c r="N19" s="81">
        <v>13632700.039999999</v>
      </c>
      <c r="P19" s="81">
        <v>12766.624693420999</v>
      </c>
      <c r="R19" s="80">
        <v>0.35510000000000003</v>
      </c>
      <c r="S19" s="80">
        <v>4.7000000000000002E-3</v>
      </c>
    </row>
    <row r="20" spans="2:19">
      <c r="B20" t="s">
        <v>1793</v>
      </c>
      <c r="C20" t="s">
        <v>1794</v>
      </c>
      <c r="D20" t="s">
        <v>123</v>
      </c>
      <c r="E20" t="s">
        <v>1795</v>
      </c>
      <c r="F20" t="s">
        <v>832</v>
      </c>
      <c r="G20" t="s">
        <v>478</v>
      </c>
      <c r="H20" t="s">
        <v>150</v>
      </c>
      <c r="I20" t="s">
        <v>1796</v>
      </c>
      <c r="J20" s="77">
        <v>4.8899999999999997</v>
      </c>
      <c r="K20" t="s">
        <v>102</v>
      </c>
      <c r="L20" s="78">
        <v>3.7400000000000003E-2</v>
      </c>
      <c r="M20" s="78">
        <v>4.9200000000000001E-2</v>
      </c>
      <c r="N20" s="77">
        <v>1414698.96</v>
      </c>
      <c r="O20" s="77">
        <v>95.74</v>
      </c>
      <c r="P20" s="77">
        <v>1354.4327843040001</v>
      </c>
      <c r="Q20" s="78">
        <v>2.3E-3</v>
      </c>
      <c r="R20" s="78">
        <v>3.7699999999999997E-2</v>
      </c>
      <c r="S20" s="78">
        <v>5.0000000000000001E-4</v>
      </c>
    </row>
    <row r="21" spans="2:19">
      <c r="B21" t="s">
        <v>1797</v>
      </c>
      <c r="C21" t="s">
        <v>1798</v>
      </c>
      <c r="D21" t="s">
        <v>123</v>
      </c>
      <c r="E21" t="s">
        <v>1795</v>
      </c>
      <c r="F21" t="s">
        <v>832</v>
      </c>
      <c r="G21" t="s">
        <v>478</v>
      </c>
      <c r="H21" t="s">
        <v>150</v>
      </c>
      <c r="I21" t="s">
        <v>1796</v>
      </c>
      <c r="J21" s="77">
        <v>1.17</v>
      </c>
      <c r="K21" t="s">
        <v>102</v>
      </c>
      <c r="L21" s="78">
        <v>2.5000000000000001E-2</v>
      </c>
      <c r="M21" s="78">
        <v>4.4600000000000001E-2</v>
      </c>
      <c r="N21" s="77">
        <v>1079697.56</v>
      </c>
      <c r="O21" s="77">
        <v>98.59</v>
      </c>
      <c r="P21" s="77">
        <v>1064.473824404</v>
      </c>
      <c r="Q21" s="78">
        <v>2.5999999999999999E-3</v>
      </c>
      <c r="R21" s="78">
        <v>2.9600000000000001E-2</v>
      </c>
      <c r="S21" s="78">
        <v>4.0000000000000002E-4</v>
      </c>
    </row>
    <row r="22" spans="2:19">
      <c r="B22" t="s">
        <v>1799</v>
      </c>
      <c r="C22" t="s">
        <v>1800</v>
      </c>
      <c r="D22" t="s">
        <v>123</v>
      </c>
      <c r="E22" t="s">
        <v>1331</v>
      </c>
      <c r="F22" t="s">
        <v>751</v>
      </c>
      <c r="G22" t="s">
        <v>633</v>
      </c>
      <c r="H22" t="s">
        <v>207</v>
      </c>
      <c r="I22" t="s">
        <v>1801</v>
      </c>
      <c r="J22" s="77">
        <v>3.52</v>
      </c>
      <c r="K22" t="s">
        <v>102</v>
      </c>
      <c r="L22" s="78">
        <v>3.3500000000000002E-2</v>
      </c>
      <c r="M22" s="78">
        <v>6.2300000000000001E-2</v>
      </c>
      <c r="N22" s="77">
        <v>3680000</v>
      </c>
      <c r="O22" s="77">
        <v>90.79</v>
      </c>
      <c r="P22" s="77">
        <v>3341.0720000000001</v>
      </c>
      <c r="Q22" s="78">
        <v>4.5999999999999999E-3</v>
      </c>
      <c r="R22" s="78">
        <v>9.2899999999999996E-2</v>
      </c>
      <c r="S22" s="78">
        <v>1.1999999999999999E-3</v>
      </c>
    </row>
    <row r="23" spans="2:19">
      <c r="B23" t="s">
        <v>1802</v>
      </c>
      <c r="C23" t="s">
        <v>1803</v>
      </c>
      <c r="D23" t="s">
        <v>123</v>
      </c>
      <c r="E23" t="s">
        <v>1804</v>
      </c>
      <c r="F23" t="s">
        <v>659</v>
      </c>
      <c r="G23" t="s">
        <v>706</v>
      </c>
      <c r="H23" t="s">
        <v>207</v>
      </c>
      <c r="I23" t="s">
        <v>1805</v>
      </c>
      <c r="J23" s="77">
        <v>2.73</v>
      </c>
      <c r="K23" t="s">
        <v>102</v>
      </c>
      <c r="L23" s="78">
        <v>2.86E-2</v>
      </c>
      <c r="M23" s="78">
        <v>6.7500000000000004E-2</v>
      </c>
      <c r="N23" s="77">
        <v>2285714.56</v>
      </c>
      <c r="O23" s="77">
        <v>90.22</v>
      </c>
      <c r="P23" s="77">
        <v>2062.1716760320001</v>
      </c>
      <c r="Q23" s="78">
        <v>0.02</v>
      </c>
      <c r="R23" s="78">
        <v>5.74E-2</v>
      </c>
      <c r="S23" s="78">
        <v>8.0000000000000004E-4</v>
      </c>
    </row>
    <row r="24" spans="2:19">
      <c r="B24" t="s">
        <v>1806</v>
      </c>
      <c r="C24" t="s">
        <v>1807</v>
      </c>
      <c r="D24" t="s">
        <v>123</v>
      </c>
      <c r="E24" t="s">
        <v>1808</v>
      </c>
      <c r="F24" t="s">
        <v>659</v>
      </c>
      <c r="G24" t="s">
        <v>694</v>
      </c>
      <c r="H24" t="s">
        <v>150</v>
      </c>
      <c r="I24" t="s">
        <v>1809</v>
      </c>
      <c r="J24" s="77">
        <v>2.65</v>
      </c>
      <c r="K24" t="s">
        <v>102</v>
      </c>
      <c r="L24" s="78">
        <v>4.4699999999999997E-2</v>
      </c>
      <c r="M24" s="78">
        <v>7.0900000000000005E-2</v>
      </c>
      <c r="N24" s="77">
        <v>2260011.11</v>
      </c>
      <c r="O24" s="77">
        <v>93.71</v>
      </c>
      <c r="P24" s="77">
        <v>2117.8564111810001</v>
      </c>
      <c r="Q24" s="78">
        <v>4.7000000000000002E-3</v>
      </c>
      <c r="R24" s="78">
        <v>5.8900000000000001E-2</v>
      </c>
      <c r="S24" s="78">
        <v>8.0000000000000004E-4</v>
      </c>
    </row>
    <row r="25" spans="2:19">
      <c r="B25" t="s">
        <v>1810</v>
      </c>
      <c r="C25" t="s">
        <v>1811</v>
      </c>
      <c r="D25" t="s">
        <v>123</v>
      </c>
      <c r="E25" t="s">
        <v>1812</v>
      </c>
      <c r="F25" t="s">
        <v>632</v>
      </c>
      <c r="G25" t="s">
        <v>710</v>
      </c>
      <c r="H25" t="s">
        <v>150</v>
      </c>
      <c r="I25" t="s">
        <v>1813</v>
      </c>
      <c r="J25" s="77">
        <v>2.12</v>
      </c>
      <c r="K25" t="s">
        <v>102</v>
      </c>
      <c r="L25" s="78">
        <v>4.2999999999999997E-2</v>
      </c>
      <c r="M25" s="78">
        <v>6.2399999999999997E-2</v>
      </c>
      <c r="N25" s="77">
        <v>2471000</v>
      </c>
      <c r="O25" s="77">
        <v>96.24</v>
      </c>
      <c r="P25" s="77">
        <v>2378.0904</v>
      </c>
      <c r="Q25" s="78">
        <v>1.7299999999999999E-2</v>
      </c>
      <c r="R25" s="78">
        <v>6.6100000000000006E-2</v>
      </c>
      <c r="S25" s="78">
        <v>8.9999999999999998E-4</v>
      </c>
    </row>
    <row r="26" spans="2:19">
      <c r="B26" t="s">
        <v>1814</v>
      </c>
      <c r="C26" t="s">
        <v>1815</v>
      </c>
      <c r="D26" t="s">
        <v>123</v>
      </c>
      <c r="E26" t="s">
        <v>1816</v>
      </c>
      <c r="F26" t="s">
        <v>740</v>
      </c>
      <c r="G26" t="s">
        <v>222</v>
      </c>
      <c r="H26" t="s">
        <v>748</v>
      </c>
      <c r="I26" t="s">
        <v>1817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16577.849999999999</v>
      </c>
      <c r="O26" s="77">
        <v>135</v>
      </c>
      <c r="P26" s="77">
        <v>22.380097500000002</v>
      </c>
      <c r="Q26" s="78">
        <v>5.9999999999999995E-4</v>
      </c>
      <c r="R26" s="78">
        <v>5.9999999999999995E-4</v>
      </c>
      <c r="S26" s="78">
        <v>0</v>
      </c>
    </row>
    <row r="27" spans="2:19">
      <c r="B27" t="s">
        <v>1818</v>
      </c>
      <c r="C27" t="s">
        <v>1819</v>
      </c>
      <c r="D27" t="s">
        <v>123</v>
      </c>
      <c r="E27" t="s">
        <v>1820</v>
      </c>
      <c r="F27" t="s">
        <v>938</v>
      </c>
      <c r="G27" t="s">
        <v>222</v>
      </c>
      <c r="H27" t="s">
        <v>748</v>
      </c>
      <c r="I27" t="s">
        <v>1821</v>
      </c>
      <c r="J27" s="77">
        <v>0.16</v>
      </c>
      <c r="K27" t="s">
        <v>102</v>
      </c>
      <c r="L27" s="78">
        <v>4.1500000000000002E-2</v>
      </c>
      <c r="M27" s="78">
        <v>0.1154</v>
      </c>
      <c r="N27" s="77">
        <v>425000</v>
      </c>
      <c r="O27" s="77">
        <v>100.27</v>
      </c>
      <c r="P27" s="77">
        <v>426.14749999999998</v>
      </c>
      <c r="Q27" s="78">
        <v>1.06E-2</v>
      </c>
      <c r="R27" s="78">
        <v>1.1900000000000001E-2</v>
      </c>
      <c r="S27" s="78">
        <v>2.0000000000000001E-4</v>
      </c>
    </row>
    <row r="28" spans="2:19">
      <c r="B28" s="79" t="s">
        <v>436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J29" s="77">
        <v>0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1143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J31" s="77">
        <v>0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437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J34" s="77">
        <v>0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438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222</v>
      </c>
      <c r="C36" t="s">
        <v>222</v>
      </c>
      <c r="D36" s="16"/>
      <c r="E36" s="16"/>
      <c r="F36" t="s">
        <v>222</v>
      </c>
      <c r="G36" t="s">
        <v>222</v>
      </c>
      <c r="J36" s="77">
        <v>0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231</v>
      </c>
      <c r="C37" s="16"/>
      <c r="D37" s="16"/>
      <c r="E37" s="16"/>
    </row>
    <row r="38" spans="2:19">
      <c r="B38" t="s">
        <v>431</v>
      </c>
      <c r="C38" s="16"/>
      <c r="D38" s="16"/>
      <c r="E38" s="16"/>
    </row>
    <row r="39" spans="2:19">
      <c r="B39" t="s">
        <v>432</v>
      </c>
      <c r="C39" s="16"/>
      <c r="D39" s="16"/>
      <c r="E39" s="16"/>
    </row>
    <row r="40" spans="2:19">
      <c r="B40" t="s">
        <v>433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437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438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431</v>
      </c>
      <c r="C20" s="16"/>
      <c r="D20" s="16"/>
      <c r="E20" s="16"/>
    </row>
    <row r="21" spans="2:13">
      <c r="B21" t="s">
        <v>432</v>
      </c>
      <c r="C21" s="16"/>
      <c r="D21" s="16"/>
      <c r="E21" s="16"/>
    </row>
    <row r="22" spans="2:13">
      <c r="B22" t="s">
        <v>433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14153828.24</v>
      </c>
      <c r="G11" s="7"/>
      <c r="H11" s="75">
        <v>11488.5481610141</v>
      </c>
      <c r="I11" s="7"/>
      <c r="J11" s="76">
        <v>1</v>
      </c>
      <c r="K11" s="76">
        <v>4.1999999999999997E-3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14153828.24</v>
      </c>
      <c r="H12" s="81">
        <v>11488.5481610141</v>
      </c>
      <c r="J12" s="80">
        <v>1</v>
      </c>
      <c r="K12" s="80">
        <v>4.1999999999999997E-3</v>
      </c>
    </row>
    <row r="13" spans="2:55">
      <c r="B13" s="79" t="s">
        <v>1822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1823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222</v>
      </c>
      <c r="C16" t="s">
        <v>222</v>
      </c>
      <c r="D16" t="s">
        <v>222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1824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1825</v>
      </c>
      <c r="C19" s="16"/>
      <c r="F19" s="81">
        <v>14153828.24</v>
      </c>
      <c r="H19" s="81">
        <v>11488.5481610141</v>
      </c>
      <c r="J19" s="80">
        <v>1</v>
      </c>
      <c r="K19" s="80">
        <v>4.1999999999999997E-3</v>
      </c>
    </row>
    <row r="20" spans="2:11">
      <c r="B20" t="s">
        <v>1826</v>
      </c>
      <c r="C20" t="s">
        <v>1827</v>
      </c>
      <c r="D20" t="s">
        <v>102</v>
      </c>
      <c r="E20" t="s">
        <v>357</v>
      </c>
      <c r="F20" s="77">
        <v>14153828.24</v>
      </c>
      <c r="G20" s="77">
        <v>81.169192999999979</v>
      </c>
      <c r="H20" s="77">
        <v>11488.5481610141</v>
      </c>
      <c r="I20" s="78">
        <v>2.2400000000000003E-2</v>
      </c>
      <c r="J20" s="78">
        <v>1</v>
      </c>
      <c r="K20" s="78">
        <v>4.1999999999999997E-3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1828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1829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1830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1831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431</v>
      </c>
      <c r="C31" s="16"/>
    </row>
    <row r="32" spans="2:11">
      <c r="B32" t="s">
        <v>432</v>
      </c>
      <c r="C32" s="16"/>
    </row>
    <row r="33" spans="2:3">
      <c r="B33" t="s">
        <v>433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5035</v>
      </c>
      <c r="H11" s="7"/>
      <c r="I11" s="75">
        <v>6.5455000000000005E-7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1832</v>
      </c>
      <c r="C12" s="16"/>
      <c r="D12" s="16"/>
      <c r="G12" s="81">
        <v>5035</v>
      </c>
      <c r="I12" s="81">
        <v>6.5455000000000005E-7</v>
      </c>
      <c r="K12" s="80">
        <v>0</v>
      </c>
      <c r="L12" s="80">
        <v>0</v>
      </c>
    </row>
    <row r="13" spans="2:59">
      <c r="B13" t="s">
        <v>1833</v>
      </c>
      <c r="C13" t="s">
        <v>1834</v>
      </c>
      <c r="D13" t="s">
        <v>948</v>
      </c>
      <c r="E13" t="s">
        <v>102</v>
      </c>
      <c r="F13" t="s">
        <v>461</v>
      </c>
      <c r="G13" s="77">
        <v>5035</v>
      </c>
      <c r="H13" s="77">
        <v>1.2999999999999999E-5</v>
      </c>
      <c r="I13" s="77">
        <v>6.5455000000000005E-7</v>
      </c>
      <c r="J13" s="78">
        <v>0</v>
      </c>
      <c r="K13" s="78">
        <v>0</v>
      </c>
      <c r="L13" s="78">
        <v>0</v>
      </c>
    </row>
    <row r="14" spans="2:59">
      <c r="B14" s="79" t="s">
        <v>1721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431</v>
      </c>
      <c r="C17" s="16"/>
      <c r="D17" s="16"/>
    </row>
    <row r="18" spans="2:4">
      <c r="B18" t="s">
        <v>432</v>
      </c>
      <c r="C18" s="16"/>
      <c r="D18" s="16"/>
    </row>
    <row r="19" spans="2:4">
      <c r="B19" t="s">
        <v>433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1835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431</v>
      </c>
      <c r="C35" s="16"/>
      <c r="D35" s="16"/>
    </row>
    <row r="36" spans="2:12">
      <c r="B36" t="s">
        <v>432</v>
      </c>
      <c r="C36" s="16"/>
      <c r="D36" s="16"/>
    </row>
    <row r="37" spans="2:12">
      <c r="B37" t="s">
        <v>433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1722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1723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1835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1724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1143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1722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1725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1724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1143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231</v>
      </c>
      <c r="C32" s="16"/>
      <c r="D32" s="16"/>
    </row>
    <row r="33" spans="2:4">
      <c r="B33" t="s">
        <v>431</v>
      </c>
      <c r="C33" s="16"/>
      <c r="D33" s="16"/>
    </row>
    <row r="34" spans="2:4">
      <c r="B34" t="s">
        <v>432</v>
      </c>
      <c r="C34" s="16"/>
      <c r="D34" s="16"/>
    </row>
    <row r="35" spans="2:4">
      <c r="B35" t="s">
        <v>433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1757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431</v>
      </c>
      <c r="D41" s="16"/>
    </row>
    <row r="42" spans="2:17">
      <c r="B42" t="s">
        <v>432</v>
      </c>
      <c r="D42" s="16"/>
    </row>
    <row r="43" spans="2:17">
      <c r="B43" t="s">
        <v>433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2.67</v>
      </c>
      <c r="J11" s="18"/>
      <c r="K11" s="18"/>
      <c r="L11" s="18"/>
      <c r="M11" s="76">
        <v>0</v>
      </c>
      <c r="N11" s="75">
        <v>33425616.309999999</v>
      </c>
      <c r="O11" s="7"/>
      <c r="P11" s="75">
        <v>38822.206419820701</v>
      </c>
      <c r="Q11" s="76">
        <v>1</v>
      </c>
      <c r="R11" s="76">
        <v>1.4200000000000001E-2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2.67</v>
      </c>
      <c r="M12" s="80">
        <v>0</v>
      </c>
      <c r="N12" s="81">
        <v>33425616.309999999</v>
      </c>
      <c r="P12" s="81">
        <v>38822.206419820701</v>
      </c>
      <c r="Q12" s="80">
        <v>1</v>
      </c>
      <c r="R12" s="80">
        <v>1.4200000000000001E-2</v>
      </c>
    </row>
    <row r="13" spans="2:60">
      <c r="B13" s="79" t="s">
        <v>1836</v>
      </c>
      <c r="I13" s="81">
        <v>2.67</v>
      </c>
      <c r="M13" s="80">
        <v>0</v>
      </c>
      <c r="N13" s="81">
        <v>33425616.309999999</v>
      </c>
      <c r="P13" s="81">
        <v>38822.206419820701</v>
      </c>
      <c r="Q13" s="80">
        <v>1</v>
      </c>
      <c r="R13" s="80">
        <v>1.4200000000000001E-2</v>
      </c>
    </row>
    <row r="14" spans="2:60">
      <c r="B14" s="82" t="s">
        <v>1874</v>
      </c>
      <c r="C14" t="s">
        <v>1837</v>
      </c>
      <c r="D14" t="s">
        <v>1838</v>
      </c>
      <c r="F14" t="s">
        <v>1839</v>
      </c>
      <c r="G14" t="s">
        <v>892</v>
      </c>
      <c r="H14" t="s">
        <v>1840</v>
      </c>
      <c r="I14" s="77">
        <v>2.67</v>
      </c>
      <c r="J14" t="s">
        <v>1841</v>
      </c>
      <c r="K14" t="s">
        <v>102</v>
      </c>
      <c r="L14" s="78">
        <v>0</v>
      </c>
      <c r="M14" s="78">
        <v>0</v>
      </c>
      <c r="N14" s="77">
        <v>33425616.309999999</v>
      </c>
      <c r="O14" s="77">
        <v>116.14507286797938</v>
      </c>
      <c r="P14" s="77">
        <v>38822.206419820701</v>
      </c>
      <c r="Q14" s="78">
        <v>1</v>
      </c>
      <c r="R14" s="78">
        <v>1.4200000000000001E-2</v>
      </c>
    </row>
    <row r="15" spans="2:60">
      <c r="B15" s="79" t="s">
        <v>1842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1843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1844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1845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1846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1847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1848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1849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1850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1851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1843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1844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1850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431</v>
      </c>
    </row>
    <row r="43" spans="2:18">
      <c r="B43" t="s">
        <v>432</v>
      </c>
    </row>
    <row r="44" spans="2:18">
      <c r="B44" t="s">
        <v>433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4300000</v>
      </c>
      <c r="L11" s="7"/>
      <c r="M11" s="75">
        <v>16105.258260000001</v>
      </c>
      <c r="N11" s="76">
        <v>1</v>
      </c>
      <c r="O11" s="76">
        <v>5.8999999999999999E-3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4300000</v>
      </c>
      <c r="M12" s="81">
        <v>16105.258260000001</v>
      </c>
      <c r="N12" s="80">
        <v>1</v>
      </c>
      <c r="O12" s="80">
        <v>5.8999999999999999E-3</v>
      </c>
    </row>
    <row r="13" spans="2:64">
      <c r="B13" s="79" t="s">
        <v>1768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1852</v>
      </c>
      <c r="G17" s="81">
        <v>0</v>
      </c>
      <c r="J17" s="80">
        <v>0</v>
      </c>
      <c r="K17" s="81">
        <v>4300000</v>
      </c>
      <c r="M17" s="81">
        <v>16105.258260000001</v>
      </c>
      <c r="N17" s="80">
        <v>1</v>
      </c>
      <c r="O17" s="80">
        <v>5.8999999999999999E-3</v>
      </c>
    </row>
    <row r="18" spans="2:15">
      <c r="B18" t="s">
        <v>1853</v>
      </c>
      <c r="C18" t="s">
        <v>1854</v>
      </c>
      <c r="D18" t="s">
        <v>205</v>
      </c>
      <c r="E18" t="s">
        <v>206</v>
      </c>
      <c r="F18" t="s">
        <v>207</v>
      </c>
      <c r="H18" t="s">
        <v>106</v>
      </c>
      <c r="I18" s="78">
        <v>6.2E-2</v>
      </c>
      <c r="J18" s="78">
        <v>0</v>
      </c>
      <c r="K18" s="77">
        <v>1100000</v>
      </c>
      <c r="L18" s="77">
        <v>105.78</v>
      </c>
      <c r="M18" s="77">
        <v>4220.3046599999998</v>
      </c>
      <c r="N18" s="78">
        <v>0.26200000000000001</v>
      </c>
      <c r="O18" s="78">
        <v>1.5E-3</v>
      </c>
    </row>
    <row r="19" spans="2:15">
      <c r="B19" t="s">
        <v>1855</v>
      </c>
      <c r="C19" t="s">
        <v>1856</v>
      </c>
      <c r="D19" t="s">
        <v>205</v>
      </c>
      <c r="E19" t="s">
        <v>206</v>
      </c>
      <c r="F19" t="s">
        <v>207</v>
      </c>
      <c r="H19" t="s">
        <v>106</v>
      </c>
      <c r="I19" s="78">
        <v>6.3E-2</v>
      </c>
      <c r="J19" s="78">
        <v>0</v>
      </c>
      <c r="K19" s="77">
        <v>600000</v>
      </c>
      <c r="L19" s="77">
        <v>100.37</v>
      </c>
      <c r="M19" s="77">
        <v>2184.2519400000001</v>
      </c>
      <c r="N19" s="78">
        <v>0.1356</v>
      </c>
      <c r="O19" s="78">
        <v>8.0000000000000004E-4</v>
      </c>
    </row>
    <row r="20" spans="2:15">
      <c r="B20" t="s">
        <v>1857</v>
      </c>
      <c r="C20" t="s">
        <v>1858</v>
      </c>
      <c r="D20" t="s">
        <v>205</v>
      </c>
      <c r="E20" t="s">
        <v>206</v>
      </c>
      <c r="F20" t="s">
        <v>207</v>
      </c>
      <c r="H20" t="s">
        <v>106</v>
      </c>
      <c r="I20" s="78">
        <v>6.8000000000000005E-2</v>
      </c>
      <c r="J20" s="78">
        <v>0</v>
      </c>
      <c r="K20" s="77">
        <v>1200000</v>
      </c>
      <c r="L20" s="77">
        <v>102.47</v>
      </c>
      <c r="M20" s="77">
        <v>4459.9042799999997</v>
      </c>
      <c r="N20" s="78">
        <v>0.27689999999999998</v>
      </c>
      <c r="O20" s="78">
        <v>1.6000000000000001E-3</v>
      </c>
    </row>
    <row r="21" spans="2:15">
      <c r="B21" t="s">
        <v>1859</v>
      </c>
      <c r="C21" t="s">
        <v>1860</v>
      </c>
      <c r="D21" t="s">
        <v>205</v>
      </c>
      <c r="E21" t="s">
        <v>206</v>
      </c>
      <c r="F21" t="s">
        <v>207</v>
      </c>
      <c r="H21" t="s">
        <v>106</v>
      </c>
      <c r="I21" s="78">
        <v>6.9000000000000006E-2</v>
      </c>
      <c r="J21" s="78">
        <v>0</v>
      </c>
      <c r="K21" s="77">
        <v>1400000</v>
      </c>
      <c r="L21" s="77">
        <v>103.21</v>
      </c>
      <c r="M21" s="77">
        <v>5240.79738</v>
      </c>
      <c r="N21" s="78">
        <v>0.32540000000000002</v>
      </c>
      <c r="O21" s="78">
        <v>1.9E-3</v>
      </c>
    </row>
    <row r="22" spans="2:15">
      <c r="B22" s="79" t="s">
        <v>1861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E23" t="s">
        <v>222</v>
      </c>
      <c r="G23" s="77">
        <v>0</v>
      </c>
      <c r="H23" t="s">
        <v>222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1143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E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s="79" t="s">
        <v>229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222</v>
      </c>
      <c r="C27" t="s">
        <v>222</v>
      </c>
      <c r="E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t="s">
        <v>231</v>
      </c>
    </row>
    <row r="29" spans="2:15">
      <c r="B29" t="s">
        <v>431</v>
      </c>
    </row>
    <row r="30" spans="2:15">
      <c r="B30" t="s">
        <v>432</v>
      </c>
    </row>
    <row r="31" spans="2:15">
      <c r="B31" t="s">
        <v>433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1863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1863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46219.060168935001</v>
      </c>
      <c r="J11" s="76">
        <v>1</v>
      </c>
      <c r="K11" s="76">
        <v>1.7000000000000001E-2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46219.060168935001</v>
      </c>
      <c r="J14" s="80">
        <v>1</v>
      </c>
      <c r="K14" s="80">
        <v>1.7000000000000001E-2</v>
      </c>
    </row>
    <row r="15" spans="2:60">
      <c r="B15" t="s">
        <v>1864</v>
      </c>
      <c r="C15" t="s">
        <v>1865</v>
      </c>
      <c r="D15" t="s">
        <v>222</v>
      </c>
      <c r="E15" t="s">
        <v>748</v>
      </c>
      <c r="F15" s="78">
        <v>0</v>
      </c>
      <c r="G15" t="s">
        <v>113</v>
      </c>
      <c r="H15" s="78">
        <v>0</v>
      </c>
      <c r="I15" s="77">
        <v>1274.6684722770001</v>
      </c>
      <c r="J15" s="78">
        <v>2.76E-2</v>
      </c>
      <c r="K15" s="78">
        <v>5.0000000000000001E-4</v>
      </c>
    </row>
    <row r="16" spans="2:60">
      <c r="B16" t="s">
        <v>1866</v>
      </c>
      <c r="C16" t="s">
        <v>1867</v>
      </c>
      <c r="D16" t="s">
        <v>222</v>
      </c>
      <c r="E16" t="s">
        <v>748</v>
      </c>
      <c r="F16" s="78">
        <v>0</v>
      </c>
      <c r="G16" t="s">
        <v>200</v>
      </c>
      <c r="H16" s="78">
        <v>0</v>
      </c>
      <c r="I16" s="77">
        <v>24.306120144000001</v>
      </c>
      <c r="J16" s="78">
        <v>5.0000000000000001E-4</v>
      </c>
      <c r="K16" s="78">
        <v>0</v>
      </c>
    </row>
    <row r="17" spans="2:11">
      <c r="B17" t="s">
        <v>1868</v>
      </c>
      <c r="C17" t="s">
        <v>1869</v>
      </c>
      <c r="D17" t="s">
        <v>222</v>
      </c>
      <c r="E17" t="s">
        <v>748</v>
      </c>
      <c r="F17" s="78">
        <v>0</v>
      </c>
      <c r="G17" t="s">
        <v>120</v>
      </c>
      <c r="H17" s="78">
        <v>0</v>
      </c>
      <c r="I17" s="77">
        <v>4300.2837383400001</v>
      </c>
      <c r="J17" s="78">
        <v>9.2999999999999999E-2</v>
      </c>
      <c r="K17" s="78">
        <v>1.6000000000000001E-3</v>
      </c>
    </row>
    <row r="18" spans="2:11">
      <c r="B18" t="s">
        <v>1870</v>
      </c>
      <c r="C18" t="s">
        <v>1871</v>
      </c>
      <c r="D18" t="s">
        <v>222</v>
      </c>
      <c r="E18" t="s">
        <v>748</v>
      </c>
      <c r="F18" s="78">
        <v>0</v>
      </c>
      <c r="G18" t="s">
        <v>110</v>
      </c>
      <c r="H18" s="78">
        <v>0</v>
      </c>
      <c r="I18" s="77">
        <v>4499.4187436640004</v>
      </c>
      <c r="J18" s="78">
        <v>9.7299999999999998E-2</v>
      </c>
      <c r="K18" s="78">
        <v>1.6999999999999999E-3</v>
      </c>
    </row>
    <row r="19" spans="2:11">
      <c r="B19" t="s">
        <v>1872</v>
      </c>
      <c r="C19" t="s">
        <v>1873</v>
      </c>
      <c r="D19" t="s">
        <v>222</v>
      </c>
      <c r="E19" t="s">
        <v>748</v>
      </c>
      <c r="F19" s="78">
        <v>0</v>
      </c>
      <c r="G19" t="s">
        <v>106</v>
      </c>
      <c r="H19" s="78">
        <v>0</v>
      </c>
      <c r="I19" s="77">
        <v>36120.383094509998</v>
      </c>
      <c r="J19" s="78">
        <v>0.78149999999999997</v>
      </c>
      <c r="K19" s="78">
        <v>1.3299999999999999E-2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431</v>
      </c>
      <c r="D27" s="16"/>
    </row>
    <row r="28" spans="2:16">
      <c r="B28" t="s">
        <v>433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431</v>
      </c>
      <c r="D27" s="16"/>
    </row>
    <row r="28" spans="2:16">
      <c r="B28" t="s">
        <v>433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436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431</v>
      </c>
      <c r="D27" s="16"/>
    </row>
    <row r="28" spans="2:23">
      <c r="B28" t="s">
        <v>432</v>
      </c>
      <c r="D28" s="16"/>
    </row>
    <row r="29" spans="2:23">
      <c r="B29" t="s">
        <v>433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121CBB-1CD5-4680-8E10-8E11A76EC770}"/>
</file>

<file path=customXml/itemProps2.xml><?xml version="1.0" encoding="utf-8"?>
<ds:datastoreItem xmlns:ds="http://schemas.openxmlformats.org/officeDocument/2006/customXml" ds:itemID="{3B35AA10-CB44-43FE-AD22-40DDB38E5795}"/>
</file>

<file path=customXml/itemProps3.xml><?xml version="1.0" encoding="utf-8"?>
<ds:datastoreItem xmlns:ds="http://schemas.openxmlformats.org/officeDocument/2006/customXml" ds:itemID="{1875123C-40DE-47AA-A330-41351138E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2024-01-17T12:28:08Z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