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290" i="5" l="1"/>
  <c r="T290" i="5"/>
  <c r="U289" i="5"/>
  <c r="T289" i="5"/>
  <c r="U288" i="5"/>
  <c r="T288" i="5"/>
  <c r="U287" i="5"/>
  <c r="T287" i="5"/>
  <c r="U286" i="5"/>
  <c r="T286" i="5"/>
  <c r="U285" i="5"/>
  <c r="T285" i="5"/>
  <c r="U284" i="5"/>
  <c r="T284" i="5"/>
  <c r="U283" i="5"/>
  <c r="T283" i="5"/>
  <c r="U282" i="5"/>
  <c r="T282" i="5"/>
  <c r="U281" i="5"/>
  <c r="T281" i="5"/>
  <c r="U280" i="5"/>
  <c r="T280" i="5"/>
  <c r="U279" i="5"/>
  <c r="T279" i="5"/>
  <c r="U278" i="5"/>
  <c r="T278" i="5"/>
  <c r="U277" i="5"/>
  <c r="T277" i="5"/>
  <c r="U276" i="5"/>
  <c r="T276" i="5"/>
  <c r="U275" i="5"/>
  <c r="T275" i="5"/>
  <c r="U274" i="5"/>
  <c r="T274" i="5"/>
  <c r="U273" i="5"/>
  <c r="T273" i="5"/>
  <c r="U272" i="5"/>
  <c r="T272" i="5"/>
  <c r="U271" i="5"/>
  <c r="T271" i="5"/>
  <c r="U270" i="5"/>
  <c r="T270" i="5"/>
  <c r="U269" i="5"/>
  <c r="T269" i="5"/>
  <c r="U268" i="5"/>
  <c r="T268" i="5"/>
  <c r="U267" i="5"/>
  <c r="T267" i="5"/>
  <c r="U266" i="5"/>
  <c r="T266" i="5"/>
  <c r="U265" i="5"/>
  <c r="T265" i="5"/>
  <c r="U264" i="5"/>
  <c r="T264" i="5"/>
  <c r="U263" i="5"/>
  <c r="T263" i="5"/>
  <c r="U262" i="5"/>
  <c r="T262" i="5"/>
  <c r="U261" i="5"/>
  <c r="T261" i="5"/>
  <c r="U260" i="5"/>
  <c r="T260" i="5"/>
  <c r="U259" i="5"/>
  <c r="T259" i="5"/>
  <c r="U258" i="5"/>
  <c r="T258" i="5"/>
  <c r="U257" i="5"/>
  <c r="T257" i="5"/>
  <c r="U256" i="5"/>
  <c r="T256" i="5"/>
  <c r="U255" i="5"/>
  <c r="T255" i="5"/>
  <c r="U254" i="5"/>
  <c r="T254" i="5"/>
  <c r="U253" i="5"/>
  <c r="T253" i="5"/>
  <c r="U252" i="5"/>
  <c r="T252" i="5"/>
  <c r="U251" i="5"/>
  <c r="T251" i="5"/>
  <c r="U250" i="5"/>
  <c r="T250" i="5"/>
  <c r="U249" i="5"/>
  <c r="T249" i="5"/>
  <c r="U248" i="5"/>
  <c r="T248" i="5"/>
  <c r="U247" i="5"/>
  <c r="T247" i="5"/>
  <c r="U246" i="5"/>
  <c r="T246" i="5"/>
  <c r="U245" i="5"/>
  <c r="T245" i="5"/>
  <c r="U244" i="5"/>
  <c r="T244" i="5"/>
  <c r="U243" i="5"/>
  <c r="T243" i="5"/>
  <c r="U242" i="5"/>
  <c r="T242" i="5"/>
  <c r="U241" i="5"/>
  <c r="T241" i="5"/>
  <c r="U240" i="5"/>
  <c r="T240" i="5"/>
  <c r="U239" i="5"/>
  <c r="T239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6" i="5"/>
  <c r="T216" i="5"/>
  <c r="U215" i="5"/>
  <c r="T215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7" i="5"/>
  <c r="T207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13" i="5"/>
  <c r="O131" i="5"/>
  <c r="O228" i="5"/>
  <c r="P88" i="5"/>
  <c r="P87" i="5"/>
  <c r="R88" i="5"/>
  <c r="R87" i="5"/>
  <c r="P240" i="5" l="1"/>
  <c r="R240" i="5"/>
  <c r="P116" i="5"/>
  <c r="P115" i="5"/>
  <c r="R116" i="5"/>
  <c r="R115" i="5"/>
  <c r="P128" i="5"/>
  <c r="R129" i="5"/>
  <c r="P129" i="5" s="1"/>
  <c r="R128" i="5"/>
  <c r="P114" i="5"/>
  <c r="R114" i="5"/>
  <c r="R113" i="5"/>
  <c r="P113" i="5" s="1"/>
  <c r="P123" i="5"/>
  <c r="R124" i="5"/>
  <c r="P124" i="5" s="1"/>
  <c r="R123" i="5"/>
  <c r="P111" i="5"/>
  <c r="R111" i="5"/>
  <c r="R110" i="5"/>
  <c r="P110" i="5" s="1"/>
  <c r="R212" i="5"/>
  <c r="P212" i="5" s="1"/>
  <c r="R211" i="5"/>
  <c r="P211" i="5" s="1"/>
  <c r="C42" i="1" l="1"/>
  <c r="D42" i="1" s="1"/>
  <c r="C11" i="1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2" i="2" l="1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D14" i="1"/>
  <c r="D18" i="1"/>
  <c r="D22" i="1"/>
  <c r="D27" i="1"/>
  <c r="D31" i="1"/>
  <c r="D35" i="1"/>
  <c r="D40" i="1"/>
  <c r="D15" i="1"/>
  <c r="D19" i="1"/>
  <c r="D24" i="1"/>
  <c r="D28" i="1"/>
  <c r="D32" i="1"/>
  <c r="D36" i="1"/>
  <c r="D41" i="1"/>
  <c r="D13" i="1"/>
  <c r="D17" i="1"/>
  <c r="D21" i="1"/>
  <c r="D26" i="1"/>
  <c r="D30" i="1"/>
  <c r="D34" i="1"/>
  <c r="D39" i="1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D1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<sst xmlns="http://schemas.openxmlformats.org/spreadsheetml/2006/main" count="6596" uniqueCount="1856">
  <si>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</si>
  <si>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</si>
  <si>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</si>
  <si>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</si>
  <si>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</si>
  <si>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</si>
  <si>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</si>
  <si>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</si>
  <si>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</si>
  <si>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</si>
  <si>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</si>
  <si>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</si>
  <si>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</si>
  <si>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</si>
  <si>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</si>
  <si>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</si>
  <si>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</si>
  <si>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</si>
  <si>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</si>
  <si>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</si>
  <si>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</si>
  <si>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</si>
  <si>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</si>
  <si>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</si>
  <si>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</si>
  <si>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</si>
  <si>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</si>
  <si>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</si>
  <si>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</si>
  <si>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</si>
  <si>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</si>
  <si>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</si>
  <si>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</si>
  <si>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</si>
  <si>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</si>
  <si>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</si>
  <si>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</si>
  <si>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</si>
  <si>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</si>
  <si>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</si>
  <si>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</si>
  <si>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</si>
  <si>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</si>
  <si>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</si>
  <si>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</si>
  <si>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</si>
  <si>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</si>
  <si>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</si>
  <si>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</si>
  <si>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</si>
  <si>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</si>
  <si>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</si>
  <si>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</si>
  <si>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</si>
  <si>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</si>
  <si>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</si>
  <si>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</si>
  <si>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</si>
  <si>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</si>
  <si>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</si>
  <si>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</si>
  <si>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</si>
  <si>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</si>
  <si>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</si>
  <si>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</si>
  <si>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</si>
  <si>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</si>
  <si>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</si>
  <si>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</si>
  <si>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</si>
  <si>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</si>
  <si>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</si>
  <si>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</si>
  <si>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</si>
  <si>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</si>
  <si>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</si>
  <si>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</si>
  <si>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</si>
  <si>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</si>
  <si>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</si>
  <si>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</si>
  <si>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</si>
  <si>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</si>
  <si>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</si>
  <si>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</si>
  <si>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</si>
  <si>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</si>
  <si>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</si>
  <si>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</si>
  <si>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</si>
  <si>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</si>
  <si>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</si>
  <si>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</si>
  <si>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</si>
  <si>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</si>
  <si>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</si>
  <si>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</si>
  <si>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</si>
  <si>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</si>
  <si>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</si>
  <si>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</si>
  <si>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</si>
  <si>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</si>
  <si>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</si>
  <si>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</si>
  <si>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</si>
  <si>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</si>
  <si>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</si>
  <si>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</si>
  <si>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</si>
  <si>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</si>
  <si>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</si>
  <si>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</si>
  <si>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</si>
  <si>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</si>
  <si>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</si>
  <si>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</si>
  <si>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</si>
  <si>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</si>
  <si>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</si>
  <si>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</si>
  <si>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</si>
  <si>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</si>
  <si>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</si>
  <si>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</si>
  <si>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</si>
  <si>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</si>
  <si>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</si>
  <si>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</si>
  <si>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</si>
  <si>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</si>
  <si>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</si>
  <si>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</si>
  <si>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</si>
  <si>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</si>
  <si>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</si>
  <si>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</si>
  <si>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</si>
  <si>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</si>
  <si>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</si>
  <si>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</si>
  <si>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</si>
  <si>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</si>
  <si>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</si>
  <si>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</si>
  <si>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</si>
  <si>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</si>
  <si>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</si>
  <si>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</si>
  <si>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</si>
  <si>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</si>
  <si>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</si>
  <si>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</si>
  <si>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</si>
  <si>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</si>
  <si>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</si>
  <si>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</si>
  <si>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</si>
  <si>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</si>
  <si>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</si>
  <si>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</si>
  <si>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</si>
  <si>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</si>
  <si>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</si>
  <si>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</si>
  <si>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</si>
  <si>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</si>
  <si>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</si>
  <si>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</si>
  <si>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</si>
  <si>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</si>
  <si>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</si>
  <si>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</si>
  <si>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</si>
  <si>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</si>
  <si>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</si>
  <si>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</si>
  <si>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</si>
  <si>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</si>
  <si>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</si>
  <si>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</si>
  <si>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</si>
  <si>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</si>
  <si>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</si>
  <si>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</si>
  <si>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</si>
  <si>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</si>
  <si>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</si>
  <si>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</si>
  <si>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</si>
  <si>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</si>
  <si>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</si>
  <si>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</si>
  <si>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</si>
  <si>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</si>
  <si>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</si>
  <si>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</si>
  <si>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</si>
  <si>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ילין לפידות כללי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</si>
  <si>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</si>
  <si>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</si>
  <si>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</si>
  <si>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</si>
  <si>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</si>
  <si>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</si>
  <si>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</si>
  <si>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</si>
  <si>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</si>
  <si>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</si>
  <si>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</si>
  <si>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</si>
  <si>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</si>
  <si>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</si>
  <si>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</si>
  <si>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</si>
  <si>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</si>
  <si>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</si>
  <si>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</si>
  <si>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</si>
  <si>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</si>
  <si>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</si>
  <si>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</si>
  <si>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</si>
  <si>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</si>
  <si>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פיקדון דולרי 5.86% 13/10/23- בנק מזרחי</t>
  </si>
  <si>
    <t>96072- 20- בנק מזרחי</t>
  </si>
  <si>
    <t>פיקדון דולרי 5.9% 3/11/23- בנק מזרחי</t>
  </si>
  <si>
    <t>96075- 20- בנק מזרחי</t>
  </si>
  <si>
    <t>פיקדון דולרי 5.92% 05/12/23- בנק מזרחי</t>
  </si>
  <si>
    <t>96076- 20- בנק מזרחי</t>
  </si>
  <si>
    <t>פיקדון דולרי 6% 05/10/23- בנק מזרחי</t>
  </si>
  <si>
    <t>96070- 20-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</si>
  <si>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</si>
  <si>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</si>
  <si>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</si>
  <si>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</si>
  <si>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</si>
  <si>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</si>
  <si>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</si>
  <si>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</si>
  <si>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</si>
  <si>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10/08/23</t>
  </si>
  <si>
    <t>ממשל צמודה 0529- האוצר - ממשלתית צמודה</t>
  </si>
  <si>
    <t>1157023</t>
  </si>
  <si>
    <t>27/09/23</t>
  </si>
  <si>
    <t>ממשל צמודה 0726- האוצר - ממשלתית צמודה</t>
  </si>
  <si>
    <t>1169564</t>
  </si>
  <si>
    <t>ממשל צמודה 1025- האוצר - ממשלתית צמודה</t>
  </si>
  <si>
    <t>1135912</t>
  </si>
  <si>
    <t>13/07/23</t>
  </si>
  <si>
    <t>ממשל צמודה 1028- האוצר - ממשלתית צמודה</t>
  </si>
  <si>
    <t>1197326</t>
  </si>
  <si>
    <t>04/09/23</t>
  </si>
  <si>
    <t>ממשל צמודה 1131- האוצר - ממשלתית צמודה</t>
  </si>
  <si>
    <t>1172220</t>
  </si>
  <si>
    <t>14/09/23</t>
  </si>
  <si>
    <t>ממשלתי צמוד 0527- האוצר - ממשלתית צמודה</t>
  </si>
  <si>
    <t>1140847</t>
  </si>
  <si>
    <t>07/12/22</t>
  </si>
  <si>
    <t>ממשלתי צמוד 0545</t>
  </si>
  <si>
    <t>1134865</t>
  </si>
  <si>
    <t>08/06/20</t>
  </si>
  <si>
    <t>סה"כ לא צמודות</t>
  </si>
  <si>
    <t>סה"כ מלווה קצר מועד</t>
  </si>
  <si>
    <t>מ.ק.מ 1023- בנק ישראל- מק"מ</t>
  </si>
  <si>
    <t>8231029</t>
  </si>
  <si>
    <t>28/12/22</t>
  </si>
  <si>
    <t>מ.ק.מ.     1213- בנק ישראל- מק"מ</t>
  </si>
  <si>
    <t>8231219</t>
  </si>
  <si>
    <t>23/05/23</t>
  </si>
  <si>
    <t>מ.ק.מ.  214- בנק ישראל- מק"מ</t>
  </si>
  <si>
    <t>8240210</t>
  </si>
  <si>
    <t>25/07/23</t>
  </si>
  <si>
    <t>מ.ק.מ.  914- בנק ישראל- מק"מ</t>
  </si>
  <si>
    <t>8240913</t>
  </si>
  <si>
    <t>מ.ק.מ. 1123- בנק ישראל- מק"מ</t>
  </si>
  <si>
    <t>8231128</t>
  </si>
  <si>
    <t>27/12/22</t>
  </si>
  <si>
    <t>מ.ק.מ. 114- בנק ישראל- מק"מ</t>
  </si>
  <si>
    <t>8240111</t>
  </si>
  <si>
    <t>14/08/23</t>
  </si>
  <si>
    <t>מ.ק.מ. 314- בנק ישראל- מק"מ</t>
  </si>
  <si>
    <t>8240319</t>
  </si>
  <si>
    <t>מ.ק.מ. 414- בנק ישראל- מק"מ</t>
  </si>
  <si>
    <t>8240418</t>
  </si>
  <si>
    <t>10/09/23</t>
  </si>
  <si>
    <t>מ.ק.מ. 524- בנק ישראל- מק"מ</t>
  </si>
  <si>
    <t>8240525</t>
  </si>
  <si>
    <t>31/08/23</t>
  </si>
  <si>
    <t>מ.ק.מ. 614- בנק ישראל- מק"מ</t>
  </si>
  <si>
    <t>8240616</t>
  </si>
  <si>
    <t>מ.ק.מ. 714- בנק ישראל- מק"מ</t>
  </si>
  <si>
    <t>8240715</t>
  </si>
  <si>
    <t>מ.ק.מ. 814- בנק ישראל- מק"מ</t>
  </si>
  <si>
    <t>8240814</t>
  </si>
  <si>
    <t>20/09/23</t>
  </si>
  <si>
    <t>סה"כ שחר</t>
  </si>
  <si>
    <t>ממשל שקלי 0226</t>
  </si>
  <si>
    <t>1174697</t>
  </si>
  <si>
    <t>18/09/23</t>
  </si>
  <si>
    <t>ממשל שקלי 1024- האוצר - ממשלתית שקלית</t>
  </si>
  <si>
    <t>1175777</t>
  </si>
  <si>
    <t>06/11/22</t>
  </si>
  <si>
    <t>ממשל שקלית 0327</t>
  </si>
  <si>
    <t>1139344</t>
  </si>
  <si>
    <t>29/12/21</t>
  </si>
  <si>
    <t>ממשל שקלית 0330- האוצר - ממשלתית שקלית</t>
  </si>
  <si>
    <t>1160985</t>
  </si>
  <si>
    <t>26/09/21</t>
  </si>
  <si>
    <t>ממשל שקלית 0347</t>
  </si>
  <si>
    <t>1140193</t>
  </si>
  <si>
    <t>ממשל שקלית 0537- האוצר - ממשלתית שקלית</t>
  </si>
  <si>
    <t>1166180</t>
  </si>
  <si>
    <t>12/02/23</t>
  </si>
  <si>
    <t>ממשל שקלית 0928</t>
  </si>
  <si>
    <t>1150879</t>
  </si>
  <si>
    <t>11/07/22</t>
  </si>
  <si>
    <t>ממשל שקלית 1152- האוצר - ממשלתית שקלית</t>
  </si>
  <si>
    <t>1184076</t>
  </si>
  <si>
    <t>05/02/23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</si>
  <si>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</si>
  <si>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</si>
  <si>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</si>
  <si>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</si>
  <si>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</si>
  <si>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15/12/21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</si>
  <si>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</si>
  <si>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</si>
  <si>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</si>
  <si>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</si>
  <si>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</si>
  <si>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</si>
  <si>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</si>
  <si>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</si>
  <si>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</si>
  <si>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</si>
  <si>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</si>
  <si>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</si>
  <si>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</si>
  <si>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A1</t>
  </si>
  <si>
    <t>Moodys</t>
  </si>
  <si>
    <t>09/01/20</t>
  </si>
  <si>
    <t>ISRAEL 3.25 17.01.2028</t>
  </si>
  <si>
    <t>US46513YJH27</t>
  </si>
  <si>
    <t>NYSE</t>
  </si>
  <si>
    <t>A+</t>
  </si>
  <si>
    <t>Fitch</t>
  </si>
  <si>
    <t>10/01/18</t>
  </si>
  <si>
    <t>סה"כ אג"ח שהנפיקו ממשלות זרות בחו"ל</t>
  </si>
  <si>
    <t>US TREASURY 0 09/11/23- ממשלת ארה"ב</t>
  </si>
  <si>
    <t>US912797FJ15</t>
  </si>
  <si>
    <t>Aaa</t>
  </si>
  <si>
    <t>09/05/23</t>
  </si>
  <si>
    <t>US TREASURY 0 19/10/23- ממשלת ארה"ב</t>
  </si>
  <si>
    <t>US912797FB88</t>
  </si>
  <si>
    <t>20/04/23</t>
  </si>
  <si>
    <t>US TREASURY 0 29/02/24- ממשלת ארה"ב</t>
  </si>
  <si>
    <t>US912797GP65</t>
  </si>
  <si>
    <t>US TREASURY 0.125 15/02/24- ממשלת ארה"ב</t>
  </si>
  <si>
    <t>US91282CBM29</t>
  </si>
  <si>
    <t>21/02/23</t>
  </si>
  <si>
    <t>US TREASURY 0.375 15/04/24- ממשלת ארה"ב</t>
  </si>
  <si>
    <t>US91282CBV28</t>
  </si>
  <si>
    <t>03/04/23</t>
  </si>
  <si>
    <t>US TREASURY 0.875 31/01/24- ממשלת ארה"ב</t>
  </si>
  <si>
    <t>US91282CDV00</t>
  </si>
  <si>
    <t>17/04/23</t>
  </si>
  <si>
    <t>US TREASURY 2 15/11/41- ממשלת ארה"ב</t>
  </si>
  <si>
    <t>US912810TC27</t>
  </si>
  <si>
    <t>28/09/23</t>
  </si>
  <si>
    <t>US TREASURY 2.125 31/03/24- ממשלת ארה"ב</t>
  </si>
  <si>
    <t>US912828W713</t>
  </si>
  <si>
    <t>06/03/23</t>
  </si>
  <si>
    <t>US TREASURY 2.5 31/05/24- ממשלת ארה"ב</t>
  </si>
  <si>
    <t>US91282CER88</t>
  </si>
  <si>
    <t>31/07/23</t>
  </si>
  <si>
    <t>US TREASURY 2.75 15/11/42- ממשלת ארה"ב</t>
  </si>
  <si>
    <t>US912810QY73</t>
  </si>
  <si>
    <t>US TREASURY 2.875 15/08/45- ממשלת ארה"ב</t>
  </si>
  <si>
    <t>US912810RN00</t>
  </si>
  <si>
    <t>US TREASURY 3 15/11/2044- ממשלת ארה"ב</t>
  </si>
  <si>
    <t>US912810RJ97</t>
  </si>
  <si>
    <t>US TREASURY 3.375 15/05/44- ממשלת ארה"ב</t>
  </si>
  <si>
    <t>US912810RG58</t>
  </si>
  <si>
    <t>US TREASURY 3.625 15/02/2044- ממשלת ארה"ב</t>
  </si>
  <si>
    <t>US912810RE01</t>
  </si>
  <si>
    <t>20/07/23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</si>
  <si>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</si>
  <si>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</si>
  <si>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</si>
  <si>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</si>
  <si>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</si>
  <si>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</si>
  <si>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</si>
  <si>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</si>
  <si>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</si>
  <si>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</si>
  <si>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</si>
  <si>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</si>
  <si>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בינל הנפק אגח י- בינלאומי הנפקות</t>
  </si>
  <si>
    <t>1160290</t>
  </si>
  <si>
    <t>513141879</t>
  </si>
  <si>
    <t>בנקים</t>
  </si>
  <si>
    <t>01/06/22</t>
  </si>
  <si>
    <t>בינל הנפק אגח יא- בינלאומי הנפקות</t>
  </si>
  <si>
    <t>1167048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</si>
  <si>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</si>
  <si>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</si>
  <si>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</si>
  <si>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</si>
  <si>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</si>
  <si>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</si>
  <si>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12/07/23</t>
  </si>
  <si>
    <t>לאומי   אגח 179- לאומי</t>
  </si>
  <si>
    <t>6040372</t>
  </si>
  <si>
    <t>520018078</t>
  </si>
  <si>
    <t>26/07/23</t>
  </si>
  <si>
    <t>לאומי אגח 182- לאומי</t>
  </si>
  <si>
    <t>6040539</t>
  </si>
  <si>
    <t>16/01/22</t>
  </si>
  <si>
    <t>מז טפ הנ אגח 62- מזרחי טפחות הנפ</t>
  </si>
  <si>
    <t>2310498</t>
  </si>
  <si>
    <t>520032046</t>
  </si>
  <si>
    <t>14/11/22</t>
  </si>
  <si>
    <t>מז טפ הנ אגח 64- מזרחי טפחות הנפ</t>
  </si>
  <si>
    <t>2310555</t>
  </si>
  <si>
    <t>28/06/23</t>
  </si>
  <si>
    <t>מז טפ הנ אגח 66- מזרחי טפחות הנפ</t>
  </si>
  <si>
    <t>1191667</t>
  </si>
  <si>
    <t>03/07/23</t>
  </si>
  <si>
    <t>מז טפ הנ אגח 67- מזרחי טפחות הנפ</t>
  </si>
  <si>
    <t>1196807</t>
  </si>
  <si>
    <t>12/06/23</t>
  </si>
  <si>
    <t>מז טפ הנפ אגח 57- מזרחי טפחות הנפ</t>
  </si>
  <si>
    <t>2310423</t>
  </si>
  <si>
    <t>Aaa.il</t>
  </si>
  <si>
    <t>מז טפ הנפ אגח 59- מזרחי טפחות הנפ</t>
  </si>
  <si>
    <t>2310449</t>
  </si>
  <si>
    <t>14/12/22</t>
  </si>
  <si>
    <t>מז טפ הנפ אגח 61- מזרחי טפחות הנפ</t>
  </si>
  <si>
    <t>2310464</t>
  </si>
  <si>
    <t>03/10/22</t>
  </si>
  <si>
    <t>מז טפ הנפק   45- מזרחי טפחות הנפ</t>
  </si>
  <si>
    <t>2310217</t>
  </si>
  <si>
    <t>08/08/23</t>
  </si>
  <si>
    <t>מז טפ הנפק   46- מזרחי טפחות הנפ</t>
  </si>
  <si>
    <t>2310225</t>
  </si>
  <si>
    <t>12/10/22</t>
  </si>
  <si>
    <t>מז טפ הנפק 51- מזרחי טפחות הנפ</t>
  </si>
  <si>
    <t>2310324</t>
  </si>
  <si>
    <t>17/08/23</t>
  </si>
  <si>
    <t>מז טפ הנפק 52- מזרחי טפחות הנפ</t>
  </si>
  <si>
    <t>2310381</t>
  </si>
  <si>
    <t>28/11/22</t>
  </si>
  <si>
    <t>מזרחי הנפקות אג"ח 49- מזרחי טפחות הנפ</t>
  </si>
  <si>
    <t>2310282</t>
  </si>
  <si>
    <t>29/01/23</t>
  </si>
  <si>
    <t>מקורות  אגח 11- מקורות</t>
  </si>
  <si>
    <t>1158476</t>
  </si>
  <si>
    <t>520010869</t>
  </si>
  <si>
    <t>שרותים</t>
  </si>
  <si>
    <t>06/12/22</t>
  </si>
  <si>
    <t>מקורות אגח 10- מקורות</t>
  </si>
  <si>
    <t>1158468</t>
  </si>
  <si>
    <t>30/07/23</t>
  </si>
  <si>
    <t>מרכנתיל הנ אגח ד- מרכנתיל הנפקות</t>
  </si>
  <si>
    <t>1171305</t>
  </si>
  <si>
    <t>513686154</t>
  </si>
  <si>
    <t>נמלי ישראל אג "ח א- נמלי ישראל</t>
  </si>
  <si>
    <t>1145564</t>
  </si>
  <si>
    <t>513569780</t>
  </si>
  <si>
    <t>נדלן מניב בישראל</t>
  </si>
  <si>
    <t>נמלי ישראל אג"ח ב- נמלי ישראל</t>
  </si>
  <si>
    <t>1145572</t>
  </si>
  <si>
    <t>פועלים  אגח 200- פועלים</t>
  </si>
  <si>
    <t>6620496</t>
  </si>
  <si>
    <t>520000118</t>
  </si>
  <si>
    <t>09/07/23</t>
  </si>
  <si>
    <t>פועלים  אגח 201- פועלים</t>
  </si>
  <si>
    <t>1191345</t>
  </si>
  <si>
    <t>23/01/23</t>
  </si>
  <si>
    <t>פועלים  אגח 202- פועלים</t>
  </si>
  <si>
    <t>1199850</t>
  </si>
  <si>
    <t>פועלים  אגח 203- פועלים</t>
  </si>
  <si>
    <t>1199868</t>
  </si>
  <si>
    <t>בלומברג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</si>
  <si>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</si>
  <si>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</si>
  <si>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</si>
  <si>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</si>
  <si>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</si>
  <si>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</si>
  <si>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</si>
  <si>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24/05/23</t>
  </si>
  <si>
    <t>חשמל אג27</t>
  </si>
  <si>
    <t>6000210</t>
  </si>
  <si>
    <t>08/12/22</t>
  </si>
  <si>
    <t>חשמל אגח 33- חשמל</t>
  </si>
  <si>
    <t>6000392</t>
  </si>
  <si>
    <t>חשמל אגח 35- חשמל</t>
  </si>
  <si>
    <t>1196799</t>
  </si>
  <si>
    <t>נתיבי הגז אג"ח ד- נתיבי הגז</t>
  </si>
  <si>
    <t>1147503</t>
  </si>
  <si>
    <t>513436394</t>
  </si>
  <si>
    <t>04/10/21</t>
  </si>
  <si>
    <t>עזריאלי אג"ח ד</t>
  </si>
  <si>
    <t>1138650</t>
  </si>
  <si>
    <t>510960719</t>
  </si>
  <si>
    <t>עזריאלי אג"ח ה- עזריאלי קבוצה</t>
  </si>
  <si>
    <t>1156603</t>
  </si>
  <si>
    <t>24/02/22</t>
  </si>
  <si>
    <t>עזריאלי אג"ח ו- עזריאלי קבוצה</t>
  </si>
  <si>
    <t>1156611</t>
  </si>
  <si>
    <t>עזריאלי אג2- עזריאלי קבוצה</t>
  </si>
  <si>
    <t>1134436</t>
  </si>
  <si>
    <t>ilAA+</t>
  </si>
  <si>
    <t>21/05/23</t>
  </si>
  <si>
    <t>רכבת ישר  אגח ג- רכבת ישראל</t>
  </si>
  <si>
    <t>1177625</t>
  </si>
  <si>
    <t>520043613</t>
  </si>
  <si>
    <t>ביג אג"ח יא- ביג</t>
  </si>
  <si>
    <t>1151117</t>
  </si>
  <si>
    <t>513623314</t>
  </si>
  <si>
    <t>ilAA</t>
  </si>
  <si>
    <t>21/09/23</t>
  </si>
  <si>
    <t>ביג אגח ח- ביג</t>
  </si>
  <si>
    <t>1138924</t>
  </si>
  <si>
    <t>ביג אגח טז</t>
  </si>
  <si>
    <t>1168442</t>
  </si>
  <si>
    <t>31/05/22</t>
  </si>
  <si>
    <t>ביג אגח יד- ביג</t>
  </si>
  <si>
    <t>1161512</t>
  </si>
  <si>
    <t>ביג אגח יז</t>
  </si>
  <si>
    <t>1168459</t>
  </si>
  <si>
    <t>13/07/22</t>
  </si>
  <si>
    <t>גב ים אג"ח 6- גב ים</t>
  </si>
  <si>
    <t>7590128</t>
  </si>
  <si>
    <t>520001736</t>
  </si>
  <si>
    <t>25/05/22</t>
  </si>
  <si>
    <t>ישרס אג18- ישרס</t>
  </si>
  <si>
    <t>6130280</t>
  </si>
  <si>
    <t>520017807</t>
  </si>
  <si>
    <t>מבני תעשיה אגח יט</t>
  </si>
  <si>
    <t>2260487</t>
  </si>
  <si>
    <t>520024126</t>
  </si>
  <si>
    <t>מבני תעשיה אגח כג- מבנה</t>
  </si>
  <si>
    <t>2260545</t>
  </si>
  <si>
    <t>מליסרון   אגח ו- מליסרון</t>
  </si>
  <si>
    <t>3230125</t>
  </si>
  <si>
    <t>520037789</t>
  </si>
  <si>
    <t>20/09/22</t>
  </si>
  <si>
    <t>מליסרון  אגח יד</t>
  </si>
  <si>
    <t>3230232</t>
  </si>
  <si>
    <t>מליסרון  אגח יט</t>
  </si>
  <si>
    <t>3230398</t>
  </si>
  <si>
    <t>10/07/22</t>
  </si>
  <si>
    <t>מליסרון  אגח16- מליסרון</t>
  </si>
  <si>
    <t>3230265</t>
  </si>
  <si>
    <t>13/09/23</t>
  </si>
  <si>
    <t>מליסרון אג10- מליסרון</t>
  </si>
  <si>
    <t>3230190</t>
  </si>
  <si>
    <t>02/10/22</t>
  </si>
  <si>
    <t>מליסרון אגח יח- מליסרון</t>
  </si>
  <si>
    <t>3230372</t>
  </si>
  <si>
    <t>רבוע נדלן אגח ז- רבוע כחול נדל"ן</t>
  </si>
  <si>
    <t>1140615</t>
  </si>
  <si>
    <t>513765859</t>
  </si>
  <si>
    <t>רבוע נדלן אגח ח- רבוע כחול נדל"ן</t>
  </si>
  <si>
    <t>1157569</t>
  </si>
  <si>
    <t>ריט 1     אגח ו</t>
  </si>
  <si>
    <t>1138544</t>
  </si>
  <si>
    <t>513821488</t>
  </si>
  <si>
    <t>27/08/23</t>
  </si>
  <si>
    <t>ריט 1 אגח ה- 1 ריט</t>
  </si>
  <si>
    <t>1136753</t>
  </si>
  <si>
    <t>07/09/23</t>
  </si>
  <si>
    <t>ריט אג"ח 4- 1 ריט</t>
  </si>
  <si>
    <t>1129899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</si>
  <si>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</si>
  <si>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</si>
  <si>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</si>
  <si>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</si>
  <si>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</si>
  <si>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</si>
  <si>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10/03/22</t>
  </si>
  <si>
    <t>יוניברסל  אגח ה- יוניברסל מוטורס (UMI)</t>
  </si>
  <si>
    <t>1192608</t>
  </si>
  <si>
    <t>511809071</t>
  </si>
  <si>
    <t>מסחר</t>
  </si>
  <si>
    <t>ilAA-</t>
  </si>
  <si>
    <t>17/01/23</t>
  </si>
  <si>
    <t>יוניברסל אגח ג- יוניברסל מוטורס (UMI)</t>
  </si>
  <si>
    <t>1160670</t>
  </si>
  <si>
    <t>06/09/23</t>
  </si>
  <si>
    <t>ירושלים הנ אגח יח- ירושלים הנפקות</t>
  </si>
  <si>
    <t>1182054</t>
  </si>
  <si>
    <t>513682146</t>
  </si>
  <si>
    <t>22/01/23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</si>
  <si>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</si>
  <si>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</si>
  <si>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</si>
  <si>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</si>
  <si>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</si>
  <si>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</si>
  <si>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סלע נדל"ן אג"ח 2- סלע קפיטל נדל"ן</t>
  </si>
  <si>
    <t>1132927</t>
  </si>
  <si>
    <t>513992529</t>
  </si>
  <si>
    <t>Aa3.il</t>
  </si>
  <si>
    <t>סלע נדל"ן אג3</t>
  </si>
  <si>
    <t>1138973</t>
  </si>
  <si>
    <t>05/01/22</t>
  </si>
  <si>
    <t>סלע נדלן  אגח ד- סלע קפיטל נדל"ן</t>
  </si>
  <si>
    <t>1167147</t>
  </si>
  <si>
    <t>16/07/23</t>
  </si>
  <si>
    <t>אלון רבוע אגח ז- אלון רבוע כחול</t>
  </si>
  <si>
    <t>1183979</t>
  </si>
  <si>
    <t>520042847</t>
  </si>
  <si>
    <t>השקעה ואחזקות</t>
  </si>
  <si>
    <t>ilA+</t>
  </si>
  <si>
    <t>אלון רבוע אגח ט- אלון רבוע כחול</t>
  </si>
  <si>
    <t>1197284</t>
  </si>
  <si>
    <t>02/07/23</t>
  </si>
  <si>
    <t>גירון     אגח ו- גירון פיתוח</t>
  </si>
  <si>
    <t>1139849</t>
  </si>
  <si>
    <t>520044520</t>
  </si>
  <si>
    <t>A1.il</t>
  </si>
  <si>
    <t>15/05/22</t>
  </si>
  <si>
    <t>ג'נרישן קפ אגח ב- ג'נריישן קפיטל</t>
  </si>
  <si>
    <t>1177526</t>
  </si>
  <si>
    <t>515846558</t>
  </si>
  <si>
    <t>14/06/23</t>
  </si>
  <si>
    <t>ג'נרישן קפיטל אגח ג- ג'נריישן קפיטל</t>
  </si>
  <si>
    <t>מגה אור  אגח  י- מגה אור</t>
  </si>
  <si>
    <t>1178367</t>
  </si>
  <si>
    <t>מימון ישיר אגח ד- מימון ישיר קב</t>
  </si>
  <si>
    <t>1175660</t>
  </si>
  <si>
    <t>513893123</t>
  </si>
  <si>
    <t>אשראי חוץ בנקאי</t>
  </si>
  <si>
    <t>07/06/22</t>
  </si>
  <si>
    <t>מימון ישיר אגח ה- מימון ישיר קב</t>
  </si>
  <si>
    <t>1182831</t>
  </si>
  <si>
    <t>24/01/23</t>
  </si>
  <si>
    <t>מימון ישיר אגח ו- מימון ישיר קב</t>
  </si>
  <si>
    <t>1191659</t>
  </si>
  <si>
    <t>מימון ישיר אגחג</t>
  </si>
  <si>
    <t>1171214</t>
  </si>
  <si>
    <t>26/04/21</t>
  </si>
  <si>
    <t>אדגר אגח יא</t>
  </si>
  <si>
    <t>1820281</t>
  </si>
  <si>
    <t>520035171</t>
  </si>
  <si>
    <t>נדלן מניב בחו"ל</t>
  </si>
  <si>
    <t>A2.il</t>
  </si>
  <si>
    <t>18/12/22</t>
  </si>
  <si>
    <t>אפי נכסים אגח יא- אפי נכסים</t>
  </si>
  <si>
    <t>1171628</t>
  </si>
  <si>
    <t>510560188</t>
  </si>
  <si>
    <t>11/12/22</t>
  </si>
  <si>
    <t>אפי נכסים אגח יג- אפי נכסים</t>
  </si>
  <si>
    <t>1178292</t>
  </si>
  <si>
    <t>18/11/21</t>
  </si>
  <si>
    <t>הכשרת ישוב אג 25- הכשרת הישוב</t>
  </si>
  <si>
    <t>1191527</t>
  </si>
  <si>
    <t>520020116</t>
  </si>
  <si>
    <t>ilA</t>
  </si>
  <si>
    <t>אסאר אקורד אגח ב- אס.אר אקורד</t>
  </si>
  <si>
    <t>4220372</t>
  </si>
  <si>
    <t>520038670</t>
  </si>
  <si>
    <t>A3.il</t>
  </si>
  <si>
    <t>20/02/23</t>
  </si>
  <si>
    <t>ג'י סיטי  אג"ח 12- ג'י סיטי</t>
  </si>
  <si>
    <t>1260603</t>
  </si>
  <si>
    <t>520033234</t>
  </si>
  <si>
    <t>ilA-</t>
  </si>
  <si>
    <t>ג'י סיטי אגח טז- ג'י סיטי</t>
  </si>
  <si>
    <t>1260785</t>
  </si>
  <si>
    <t>01/12/22</t>
  </si>
  <si>
    <t>ג'י סיטי אגח יד- ג'י סיטי</t>
  </si>
  <si>
    <t>1260736</t>
  </si>
  <si>
    <t>16/06/22</t>
  </si>
  <si>
    <t>מגוריט    אגח ד- מגוריט</t>
  </si>
  <si>
    <t>1185834</t>
  </si>
  <si>
    <t>515434074</t>
  </si>
  <si>
    <t>19/04/23</t>
  </si>
  <si>
    <t>מגוריט אגח ב- מגוריט</t>
  </si>
  <si>
    <t>1168350</t>
  </si>
  <si>
    <t>01/03/23</t>
  </si>
  <si>
    <t>מגוריט אגח ג- מגוריט</t>
  </si>
  <si>
    <t>1175975</t>
  </si>
  <si>
    <t>04/12/22</t>
  </si>
  <si>
    <t>מגוריט אגח ה- מגוריט</t>
  </si>
  <si>
    <t>1192129</t>
  </si>
  <si>
    <t>01/01/23</t>
  </si>
  <si>
    <t>מנרב    אגח  ד- מנרב</t>
  </si>
  <si>
    <t>1550169</t>
  </si>
  <si>
    <t>520034505</t>
  </si>
  <si>
    <t>בנייה</t>
  </si>
  <si>
    <t>23/11/22</t>
  </si>
  <si>
    <t>רני צים   אגח ב- רני צים</t>
  </si>
  <si>
    <t>1171834</t>
  </si>
  <si>
    <t>514353671</t>
  </si>
  <si>
    <t>דיסקונט הש אג6- דיסקונט השקעות</t>
  </si>
  <si>
    <t>6390207</t>
  </si>
  <si>
    <t>520023896</t>
  </si>
  <si>
    <t>ilBBB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</si>
  <si>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</si>
  <si>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</si>
  <si>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</si>
  <si>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</si>
  <si>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</si>
  <si>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515364891</t>
  </si>
  <si>
    <t>אנרגיה מתחדשת</t>
  </si>
  <si>
    <t>חג'ג' אג"ח יב- חג'ג' נדלן</t>
  </si>
  <si>
    <t>8230377</t>
  </si>
  <si>
    <t>520033309</t>
  </si>
  <si>
    <t>28/06/22</t>
  </si>
  <si>
    <t>חנן מור אג 9- חנן מור</t>
  </si>
  <si>
    <t>513605519</t>
  </si>
  <si>
    <t>14/05/23</t>
  </si>
  <si>
    <t>חנן מור אגח טו- חנן מור</t>
  </si>
  <si>
    <t>29/06/23</t>
  </si>
  <si>
    <t>לוזון קבוצה אג 8- לוזון קבוצה</t>
  </si>
  <si>
    <t>4730164</t>
  </si>
  <si>
    <t>520039660</t>
  </si>
  <si>
    <t>05/12/22</t>
  </si>
  <si>
    <t>מ.ו השקע  אגח א- מ.ו. השקעות</t>
  </si>
  <si>
    <t>1198217</t>
  </si>
  <si>
    <t>510920879</t>
  </si>
  <si>
    <t>מניבים ריט אג"ח ב- מניבים ריט</t>
  </si>
  <si>
    <t>1155928</t>
  </si>
  <si>
    <t>515327120</t>
  </si>
  <si>
    <t>10/07/23</t>
  </si>
  <si>
    <t>מניבים ריט אגח ג- מניבים ריט</t>
  </si>
  <si>
    <t>1177658</t>
  </si>
  <si>
    <t>05/09/23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</si>
  <si>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</si>
  <si>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</si>
  <si>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</si>
  <si>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</si>
  <si>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</si>
  <si>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</si>
  <si>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</si>
  <si>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514599943</t>
  </si>
  <si>
    <t>10/05/23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</si>
  <si>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</si>
  <si>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</si>
  <si>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</si>
  <si>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</si>
  <si>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</si>
  <si>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</si>
  <si>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</si>
  <si>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</si>
  <si>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</si>
  <si>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</si>
  <si>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516117181</t>
  </si>
  <si>
    <t>16/05/23</t>
  </si>
  <si>
    <t>ריט אזורים אגח א- ריט אזורים ליוי</t>
  </si>
  <si>
    <t>06/07/23</t>
  </si>
  <si>
    <t>רנט איט   אגח א- רנט איט</t>
  </si>
  <si>
    <t>1199546</t>
  </si>
  <si>
    <t>516581741</t>
  </si>
  <si>
    <t>דיסקונט מנפיקים אג"ח יג</t>
  </si>
  <si>
    <t>7480155</t>
  </si>
  <si>
    <t>הראל פיקד אגח א- הראל פקדון סחיר</t>
  </si>
  <si>
    <t>1159623</t>
  </si>
  <si>
    <t>515989440</t>
  </si>
  <si>
    <t>הראל פיקדון אגח ב- הראל פקדון סחיר</t>
  </si>
  <si>
    <t>1162502</t>
  </si>
  <si>
    <t>לאומי   אגח 178- לאומי</t>
  </si>
  <si>
    <t>6040323</t>
  </si>
  <si>
    <t>24/03/22</t>
  </si>
  <si>
    <t>לאומי אג"ח 180- לאומי</t>
  </si>
  <si>
    <t>6040422</t>
  </si>
  <si>
    <t>26/01/23</t>
  </si>
  <si>
    <t>מז טפ הנפ אגח 60- מזרחי טפחות הנפ</t>
  </si>
  <si>
    <t>2310456</t>
  </si>
  <si>
    <t>04/06/23</t>
  </si>
  <si>
    <t>מזרחי  טפ הנפק   40</t>
  </si>
  <si>
    <t>2310167</t>
  </si>
  <si>
    <t>נמלי ישראל אג"ח ג- נמלי ישראל</t>
  </si>
  <si>
    <t>1145580</t>
  </si>
  <si>
    <t>עמידר אגח א- עמידר</t>
  </si>
  <si>
    <t>1143585</t>
  </si>
  <si>
    <t>520017393</t>
  </si>
  <si>
    <t>02/05/22</t>
  </si>
  <si>
    <t>פועלים  אגח 101- פועלים</t>
  </si>
  <si>
    <t>1191337</t>
  </si>
  <si>
    <t>תעשיה אוירית אג"ח 4</t>
  </si>
  <si>
    <t>1133131</t>
  </si>
  <si>
    <t>520027194</t>
  </si>
  <si>
    <t>ביטחוניות</t>
  </si>
  <si>
    <t>13/02/22</t>
  </si>
  <si>
    <t>חשמל     אגח 26- חשמל</t>
  </si>
  <si>
    <t>6000202</t>
  </si>
  <si>
    <t>שטראוס    אגח ה- שטראוס גרופ</t>
  </si>
  <si>
    <t>7460389</t>
  </si>
  <si>
    <t>520003781</t>
  </si>
  <si>
    <t>מזון</t>
  </si>
  <si>
    <t>אלביט מע' אגח ב- אלביט מערכות</t>
  </si>
  <si>
    <t>1178235</t>
  </si>
  <si>
    <t>520043027</t>
  </si>
  <si>
    <t>19/05/22</t>
  </si>
  <si>
    <t>כיל       אגח ה</t>
  </si>
  <si>
    <t>2810299</t>
  </si>
  <si>
    <t>520027830</t>
  </si>
  <si>
    <t>כימיה, גומי ופלסטיק</t>
  </si>
  <si>
    <t>נפטא אגח ח- נפטא</t>
  </si>
  <si>
    <t>6430169</t>
  </si>
  <si>
    <t>520020942</t>
  </si>
  <si>
    <t>חיפושי נפט וגז</t>
  </si>
  <si>
    <t>שלמה החז אגח יז- שלמה החזקות</t>
  </si>
  <si>
    <t>1410299</t>
  </si>
  <si>
    <t>אלקו החזקות אג11- אלקו</t>
  </si>
  <si>
    <t>6940167</t>
  </si>
  <si>
    <t>520025370</t>
  </si>
  <si>
    <t>19/09/23</t>
  </si>
  <si>
    <t>אלקטרה צריכה אגח א- אלקטרה צריכה</t>
  </si>
  <si>
    <t>5010335</t>
  </si>
  <si>
    <t>520039967</t>
  </si>
  <si>
    <t>רשתות שיווק</t>
  </si>
  <si>
    <t>20/12/22</t>
  </si>
  <si>
    <t>יוניברסל  אגח ד- יוניברסל מוטורס (UMI)</t>
  </si>
  <si>
    <t>1172253</t>
  </si>
  <si>
    <t>27/06/22</t>
  </si>
  <si>
    <t>כלל ביטוח  אג ב- כלל עסקי ביטוח</t>
  </si>
  <si>
    <t>1193499</t>
  </si>
  <si>
    <t>520036120</t>
  </si>
  <si>
    <t>ביטוח</t>
  </si>
  <si>
    <t>13/02/23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</si>
  <si>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</si>
  <si>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</si>
  <si>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</si>
  <si>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</si>
  <si>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</si>
  <si>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</si>
  <si>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30/08/22</t>
  </si>
  <si>
    <t>קרסו      אגח ג- קרסו מוטורס</t>
  </si>
  <si>
    <t>1141829</t>
  </si>
  <si>
    <t>514065283</t>
  </si>
  <si>
    <t>08/01/23</t>
  </si>
  <si>
    <t>קרסו  אגח ד- קרסו מוטורס</t>
  </si>
  <si>
    <t>1173566</t>
  </si>
  <si>
    <t>קרסו אגח א- קרסו מוטורס</t>
  </si>
  <si>
    <t>1136464</t>
  </si>
  <si>
    <t>12/09/23</t>
  </si>
  <si>
    <t>קרסו אגח ב- קרסו מוטורס</t>
  </si>
  <si>
    <t>1139591</t>
  </si>
  <si>
    <t>אלון רבוע אגח ח- אלון רבוע כחול</t>
  </si>
  <si>
    <t>1197276</t>
  </si>
  <si>
    <t>אמ.ג'יג'י אגח ב- אמ.ג'י.ג'י</t>
  </si>
  <si>
    <t>1160811</t>
  </si>
  <si>
    <t>1981143</t>
  </si>
  <si>
    <t>דה זראסאי אג5- דה זראסאי גרופ</t>
  </si>
  <si>
    <t>1169556</t>
  </si>
  <si>
    <t>1744984</t>
  </si>
  <si>
    <t>דמרי      אגח ז- דמרי</t>
  </si>
  <si>
    <t>1141191</t>
  </si>
  <si>
    <t>511399388</t>
  </si>
  <si>
    <t>זה זראסאי אג4- דה זראסאי גרופ</t>
  </si>
  <si>
    <t>1147560</t>
  </si>
  <si>
    <t>20/06/22</t>
  </si>
  <si>
    <t>טמפו משקאות אג2</t>
  </si>
  <si>
    <t>1133511</t>
  </si>
  <si>
    <t>513682625</t>
  </si>
  <si>
    <t>ממן אגח ב- ממן</t>
  </si>
  <si>
    <t>2380046</t>
  </si>
  <si>
    <t>520036435</t>
  </si>
  <si>
    <t>21/03/22</t>
  </si>
  <si>
    <t>סלקום אגח יב- סלקום</t>
  </si>
  <si>
    <t>1143080</t>
  </si>
  <si>
    <t>511930125</t>
  </si>
  <si>
    <t>14/07/22</t>
  </si>
  <si>
    <t>ספנסר אגח ג- ספנסר אקוויטי</t>
  </si>
  <si>
    <t>1147495</t>
  </si>
  <si>
    <t>1838863</t>
  </si>
  <si>
    <t>29/08/23</t>
  </si>
  <si>
    <t>פרטנר     אגח ו- פרטנר</t>
  </si>
  <si>
    <t>1141415</t>
  </si>
  <si>
    <t>520044314</t>
  </si>
  <si>
    <t>פתאל אג2- פתאל אירופה</t>
  </si>
  <si>
    <t>1140854</t>
  </si>
  <si>
    <t>515328250</t>
  </si>
  <si>
    <t>03/08/23</t>
  </si>
  <si>
    <t>אנלייט אנר אג ג- אנלייט אנרגיה</t>
  </si>
  <si>
    <t>7200249</t>
  </si>
  <si>
    <t>520041146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</si>
  <si>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</si>
  <si>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</si>
  <si>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</si>
  <si>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</si>
  <si>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</si>
  <si>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26/10/22</t>
  </si>
  <si>
    <t>גולד בונד אג3</t>
  </si>
  <si>
    <t>1490051</t>
  </si>
  <si>
    <t>520034349</t>
  </si>
  <si>
    <t>דה לסר אגח ח- דה לסר</t>
  </si>
  <si>
    <t>1193192</t>
  </si>
  <si>
    <t>1427976</t>
  </si>
  <si>
    <t>31/01/23</t>
  </si>
  <si>
    <t>מור השקעות אג א- מור השקעות</t>
  </si>
  <si>
    <t>1167303</t>
  </si>
  <si>
    <t>513834606</t>
  </si>
  <si>
    <t>שרותים פיננסים</t>
  </si>
  <si>
    <t>פנינסולה אגח ג- פנינסולה</t>
  </si>
  <si>
    <t>3330222</t>
  </si>
  <si>
    <t>520033713</t>
  </si>
  <si>
    <t>פתאל אירו אגח ד- פתאל אירופה</t>
  </si>
  <si>
    <t>1168038</t>
  </si>
  <si>
    <t>אוריין    אגח ב- אוריין</t>
  </si>
  <si>
    <t>1143379</t>
  </si>
  <si>
    <t>511068256</t>
  </si>
  <si>
    <t>18/04/22</t>
  </si>
  <si>
    <t>אורשי  אגח ג- אורשי</t>
  </si>
  <si>
    <t>1170372</t>
  </si>
  <si>
    <t>513547224</t>
  </si>
  <si>
    <t>06/04/22</t>
  </si>
  <si>
    <t>אלקטרה נדלן אגח ה- אלקטרה נדל"ן</t>
  </si>
  <si>
    <t>1138593</t>
  </si>
  <si>
    <t>510607328</t>
  </si>
  <si>
    <t>אסאר אקורד אגח א- אס.אר אקורד</t>
  </si>
  <si>
    <t>4220349</t>
  </si>
  <si>
    <t>10/08/22</t>
  </si>
  <si>
    <t>אפקון החזקות אג"ח א- אפקון החזקות</t>
  </si>
  <si>
    <t>5780135</t>
  </si>
  <si>
    <t>520033473</t>
  </si>
  <si>
    <t>20/01/20</t>
  </si>
  <si>
    <t>בית זיקוק אגח 2- בית זיקוק אשדוד</t>
  </si>
  <si>
    <t>1199488</t>
  </si>
  <si>
    <t>513775163</t>
  </si>
  <si>
    <t>ג'י סיטי  אג יז- ג'י סיטי</t>
  </si>
  <si>
    <t>1198142</t>
  </si>
  <si>
    <t>24/07/23</t>
  </si>
  <si>
    <t>דה זראסאי אגח ג- דה זראסאי גרופ</t>
  </si>
  <si>
    <t>1137975</t>
  </si>
  <si>
    <t>11/08/22</t>
  </si>
  <si>
    <t>דלק קב   אגח לח- דלק קבוצה</t>
  </si>
  <si>
    <t>1199504</t>
  </si>
  <si>
    <t>520044322</t>
  </si>
  <si>
    <t>דלק קב אגח לז- דלק קבוצה</t>
  </si>
  <si>
    <t>1192889</t>
  </si>
  <si>
    <t>08/02/23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</si>
  <si>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</si>
  <si>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</si>
  <si>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</si>
  <si>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</si>
  <si>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</si>
  <si>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</si>
  <si>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09/11/21</t>
  </si>
  <si>
    <t>פתאל החזקות אג2- פתאל החזקות</t>
  </si>
  <si>
    <t>1150812</t>
  </si>
  <si>
    <t>512607888</t>
  </si>
  <si>
    <t>מלונאות ותיירות</t>
  </si>
  <si>
    <t>16/02/23</t>
  </si>
  <si>
    <t>צרפתי     אגח ט- צרפתי</t>
  </si>
  <si>
    <t>4250197</t>
  </si>
  <si>
    <t>520039090</t>
  </si>
  <si>
    <t>15/02/23</t>
  </si>
  <si>
    <t>צרפתי    אגח יא</t>
  </si>
  <si>
    <t>4250254</t>
  </si>
  <si>
    <t>02/02/22</t>
  </si>
  <si>
    <t>אמ.די.ג'י אגח ה- .אמ.די.ג'י</t>
  </si>
  <si>
    <t>1190529</t>
  </si>
  <si>
    <t>1840550</t>
  </si>
  <si>
    <t>Baa1.il</t>
  </si>
  <si>
    <t>26/12/22</t>
  </si>
  <si>
    <t>צמח המרמן אגח ז- צמח המרמן</t>
  </si>
  <si>
    <t>1186402</t>
  </si>
  <si>
    <t>512531203</t>
  </si>
  <si>
    <t>אורון  אגח ב- אורון קבוצה</t>
  </si>
  <si>
    <t>1160571</t>
  </si>
  <si>
    <t>513432765</t>
  </si>
  <si>
    <t>19/07/22</t>
  </si>
  <si>
    <t>דיסק השק  אגח י- דיסקונט השקעות</t>
  </si>
  <si>
    <t>6390348</t>
  </si>
  <si>
    <t>27/10/22</t>
  </si>
  <si>
    <t>הרץ פרופר אגח ב- הרץ פרופרטיס</t>
  </si>
  <si>
    <t>1184753</t>
  </si>
  <si>
    <t>1957081</t>
  </si>
  <si>
    <t>Caa1.il</t>
  </si>
  <si>
    <t>20/10/22</t>
  </si>
  <si>
    <t>אול-יר    אגח ה  (הסדר חוב)- אול-יר</t>
  </si>
  <si>
    <t>1143304</t>
  </si>
  <si>
    <t>1841580</t>
  </si>
  <si>
    <t>15/06/23</t>
  </si>
  <si>
    <t>אול-יר אגח ג (הסדר חוב)- אול-יר</t>
  </si>
  <si>
    <t>1140136</t>
  </si>
  <si>
    <t>איסתא אג א- איסתא</t>
  </si>
  <si>
    <t>1197128</t>
  </si>
  <si>
    <t>520042763</t>
  </si>
  <si>
    <t>25/06/23</t>
  </si>
  <si>
    <t>אלומה אגח א- אלומה</t>
  </si>
  <si>
    <t>1190917</t>
  </si>
  <si>
    <t>516214871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</si>
  <si>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</si>
  <si>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</si>
  <si>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</si>
  <si>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</si>
  <si>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</si>
  <si>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</si>
  <si>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אם.אר.פי  אגח ד- אם.אר.פי השקעות</t>
  </si>
  <si>
    <t>1190172</t>
  </si>
  <si>
    <t>520044421</t>
  </si>
  <si>
    <t>אנלייט אנרגיה  אגח ה'- אנלייט אנרגיה</t>
  </si>
  <si>
    <t>7200116</t>
  </si>
  <si>
    <t>26/09/23</t>
  </si>
  <si>
    <t>אפי קפיטל אגח א- אפי קפיטל נדלן</t>
  </si>
  <si>
    <t>1181304</t>
  </si>
  <si>
    <t>513948216</t>
  </si>
  <si>
    <t>אפי קפיטל אגח ג- אפי קפיטל נדלן</t>
  </si>
  <si>
    <t>1199744</t>
  </si>
  <si>
    <t>אקונרג'י אג א- אקונרג'י</t>
  </si>
  <si>
    <t>1182518</t>
  </si>
  <si>
    <t>516339777</t>
  </si>
  <si>
    <t>בי קומיונק אגח ו- בי קומיונקיישנס</t>
  </si>
  <si>
    <t>1178151</t>
  </si>
  <si>
    <t>512832742</t>
  </si>
  <si>
    <t>13/12/21</t>
  </si>
  <si>
    <t>ברוקלנד אגח ב- ברוקלנד</t>
  </si>
  <si>
    <t>1136993</t>
  </si>
  <si>
    <t>1814237</t>
  </si>
  <si>
    <t>12/07/18</t>
  </si>
  <si>
    <t>גאון אחזקות אגח ג- גאון אחזקות</t>
  </si>
  <si>
    <t>512623950</t>
  </si>
  <si>
    <t>מתכת ומוצרי בניה</t>
  </si>
  <si>
    <t>04/04/23</t>
  </si>
  <si>
    <t>גבאי מניבים אג 10- גבאי מניבים</t>
  </si>
  <si>
    <t>7710239</t>
  </si>
  <si>
    <t>520032178</t>
  </si>
  <si>
    <t>05/09/22</t>
  </si>
  <si>
    <t>דלק קב   אגח לה- דלק קבוצה</t>
  </si>
  <si>
    <t>1177849</t>
  </si>
  <si>
    <t>דלק קב אגח לו- דלק קבוצה</t>
  </si>
  <si>
    <t>1181122</t>
  </si>
  <si>
    <t>חנן מור אגח יג- חנן מור</t>
  </si>
  <si>
    <t>1181502</t>
  </si>
  <si>
    <t>07/02/23</t>
  </si>
  <si>
    <t>ישראל קנדה אגח ז- ישראל קנדה</t>
  </si>
  <si>
    <t>4340212</t>
  </si>
  <si>
    <t>520039298</t>
  </si>
  <si>
    <t>10/11/22</t>
  </si>
  <si>
    <t>לוי אגח ח- לוי</t>
  </si>
  <si>
    <t>7190242</t>
  </si>
  <si>
    <t>520041096</t>
  </si>
  <si>
    <t>13/11/22</t>
  </si>
  <si>
    <t>נופר אנרג  אג ב- נופר אנרג'י</t>
  </si>
  <si>
    <t>1198035</t>
  </si>
  <si>
    <t>נתנאל גרופ אג יב- נתנאל גרופ</t>
  </si>
  <si>
    <t>4210233</t>
  </si>
  <si>
    <t>520039074</t>
  </si>
  <si>
    <t>12/01/22</t>
  </si>
  <si>
    <t>נתנאל גרופ אג"ח יג- נתנאל גרופ</t>
  </si>
  <si>
    <t>1188663</t>
  </si>
  <si>
    <t>16/08/22</t>
  </si>
  <si>
    <t>סופרין אג"ח א- סופרין</t>
  </si>
  <si>
    <t>1197748</t>
  </si>
  <si>
    <t>515361442</t>
  </si>
  <si>
    <t>פאי סיאם אגח א- פאי סיאם</t>
  </si>
  <si>
    <t>1186485</t>
  </si>
  <si>
    <t>513978635</t>
  </si>
  <si>
    <t>08/09/22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</si>
  <si>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</si>
  <si>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</si>
  <si>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</si>
  <si>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</si>
  <si>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</si>
  <si>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</si>
  <si>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</si>
  <si>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מוליכים למחצה</t>
  </si>
  <si>
    <t>02/01/22</t>
  </si>
  <si>
    <t>רוטשטיין  אגח ט- רוטשטיין</t>
  </si>
  <si>
    <t>5390224</t>
  </si>
  <si>
    <t>520039959</t>
  </si>
  <si>
    <t>17/01/21</t>
  </si>
  <si>
    <t>רוטשטיין  אגח י- רוטשטיין</t>
  </si>
  <si>
    <t>5390273</t>
  </si>
  <si>
    <t>20/07/22</t>
  </si>
  <si>
    <t>אלה פקדון אגח ד- אלה פקדונות</t>
  </si>
  <si>
    <t>1162304</t>
  </si>
  <si>
    <t>אלביט מע' אגח ד- אלביט מערכות</t>
  </si>
  <si>
    <t>1178268</t>
  </si>
  <si>
    <t>08/07/21</t>
  </si>
  <si>
    <t>ישראמקו אג1- ישראמקו יהש</t>
  </si>
  <si>
    <t>2320174</t>
  </si>
  <si>
    <t>550010003</t>
  </si>
  <si>
    <t>דלק תמלוגים אג"ח א- תומר אנרגיה</t>
  </si>
  <si>
    <t>1147479</t>
  </si>
  <si>
    <t>514837111</t>
  </si>
  <si>
    <t>18/08/21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</si>
  <si>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</si>
  <si>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</si>
  <si>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</si>
  <si>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</si>
  <si>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</si>
  <si>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</si>
  <si>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21/02/22</t>
  </si>
  <si>
    <t>בזן       אגח ט- בתי זיקוק</t>
  </si>
  <si>
    <t>2590461</t>
  </si>
  <si>
    <t>520036658</t>
  </si>
  <si>
    <t>חברה לישראל אג"ח 11</t>
  </si>
  <si>
    <t>5760244</t>
  </si>
  <si>
    <t>520028010</t>
  </si>
  <si>
    <t>סיאון אגח א- סיאון</t>
  </si>
  <si>
    <t>1194018</t>
  </si>
  <si>
    <t>2409</t>
  </si>
  <si>
    <t>27/02/23</t>
  </si>
  <si>
    <t>תמר פטרו  אגח א- תמר פטרוליום</t>
  </si>
  <si>
    <t>1141332</t>
  </si>
  <si>
    <t>515334662</t>
  </si>
  <si>
    <t>19/06/23</t>
  </si>
  <si>
    <t>פננטפארק  אגח א- פננטפארק</t>
  </si>
  <si>
    <t>1142371</t>
  </si>
  <si>
    <t>1504619</t>
  </si>
  <si>
    <t>08/03/23</t>
  </si>
  <si>
    <t>סקייליין  אגח ב- סקייליין</t>
  </si>
  <si>
    <t>1328683</t>
  </si>
  <si>
    <t>רציו מימון אגח ד- רציו מימון</t>
  </si>
  <si>
    <t>1178144</t>
  </si>
  <si>
    <t>515060044</t>
  </si>
  <si>
    <t>06/07/21</t>
  </si>
  <si>
    <t>סה"כ אחר</t>
  </si>
  <si>
    <t>IDBILI 5.375 26/01/2028- דיסקונט</t>
  </si>
  <si>
    <t>IL0011920878</t>
  </si>
  <si>
    <t>520007030</t>
  </si>
  <si>
    <t>Banks</t>
  </si>
  <si>
    <t>A</t>
  </si>
  <si>
    <t>LUMIIT 5.125 27/07/27- לאומי</t>
  </si>
  <si>
    <t>IL0060406878</t>
  </si>
  <si>
    <t>S&amp;P</t>
  </si>
  <si>
    <t>21/07/22</t>
  </si>
  <si>
    <t>LVIATH  6.125 30/06/25- LEVIATHAN BOND LTD</t>
  </si>
  <si>
    <t>IL0011677742</t>
  </si>
  <si>
    <t>5338</t>
  </si>
  <si>
    <t>Energy</t>
  </si>
  <si>
    <t>BB-</t>
  </si>
  <si>
    <t>24/05/22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</si>
  <si>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</si>
  <si>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</si>
  <si>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</si>
  <si>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</si>
  <si>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</si>
  <si>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</si>
  <si>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</si>
  <si>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TEVA 7.375 15/09/2029- טבע</t>
  </si>
  <si>
    <t>XS2592804434</t>
  </si>
  <si>
    <t>TEVA 7.875 15/09/31- טבע</t>
  </si>
  <si>
    <t>XS2592804194</t>
  </si>
  <si>
    <t>TAISEM 4.375 22/07/27- TSMC-TAIWAN SEMICONDUCTOR</t>
  </si>
  <si>
    <t>USG91139AK43</t>
  </si>
  <si>
    <t>5088</t>
  </si>
  <si>
    <t>Technology Hardware &amp; Equip</t>
  </si>
  <si>
    <t>AA-</t>
  </si>
  <si>
    <t>15/05/28 META 4.6- META</t>
  </si>
  <si>
    <t>US30303M8L96</t>
  </si>
  <si>
    <t>5097</t>
  </si>
  <si>
    <t>Media</t>
  </si>
  <si>
    <t>01/05/23</t>
  </si>
  <si>
    <t>AMZM 4.55 01/12/27- AMAZON</t>
  </si>
  <si>
    <t>US023135CP90</t>
  </si>
  <si>
    <t>4865</t>
  </si>
  <si>
    <t>Retailing</t>
  </si>
  <si>
    <t>29/11/22</t>
  </si>
  <si>
    <t>British Airways 2.9 15/03/35- British Airways</t>
  </si>
  <si>
    <t>US11042CAA80</t>
  </si>
  <si>
    <t>5288</t>
  </si>
  <si>
    <t>Airlines</t>
  </si>
  <si>
    <t>A2</t>
  </si>
  <si>
    <t>20/07/21</t>
  </si>
  <si>
    <t>BKNG 3.625 12/11/28- BOOKING HOLDINGS</t>
  </si>
  <si>
    <t>XS2621007231</t>
  </si>
  <si>
    <t>5076</t>
  </si>
  <si>
    <t>Consumer Durables &amp; Apparel</t>
  </si>
  <si>
    <t>A-</t>
  </si>
  <si>
    <t>DIS 3.35 24/03/25- WALT DISNY COMPANY</t>
  </si>
  <si>
    <t>US254687FN19</t>
  </si>
  <si>
    <t>5215</t>
  </si>
  <si>
    <t>INTC 4.875 10/02/26- INTEL</t>
  </si>
  <si>
    <t>US458140CD04</t>
  </si>
  <si>
    <t>5087</t>
  </si>
  <si>
    <t>EBAY 2.7 11/03/30- EBAY</t>
  </si>
  <si>
    <t>US278642AW32</t>
  </si>
  <si>
    <t>5335</t>
  </si>
  <si>
    <t>BBB+</t>
  </si>
  <si>
    <t>11/05/22</t>
  </si>
  <si>
    <t>GYCGR 0.125 11/01/28- GRAND CITY PROPERTIES</t>
  </si>
  <si>
    <t>XS2282101539</t>
  </si>
  <si>
    <t>4959</t>
  </si>
  <si>
    <t>Real Estate</t>
  </si>
  <si>
    <t>03/05/23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</si>
  <si>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</si>
  <si>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</si>
  <si>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</si>
  <si>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</si>
  <si>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</si>
  <si>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</si>
  <si>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</si>
  <si>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</si>
  <si>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</si>
  <si>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</si>
  <si>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</si>
  <si>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</si>
  <si>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</si>
  <si>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DG 5.2 05/07/28- Dollar General</t>
  </si>
  <si>
    <t>US256677AN52</t>
  </si>
  <si>
    <t>5375</t>
  </si>
  <si>
    <t>06/06/23</t>
  </si>
  <si>
    <t>DG 5.45 05/07/33- Dollar General</t>
  </si>
  <si>
    <t>US256677AP01</t>
  </si>
  <si>
    <t>EDF 5.7 23/05/28- ELECTRICITE DE FRANCE</t>
  </si>
  <si>
    <t>US28504DAB91</t>
  </si>
  <si>
    <t>4997</t>
  </si>
  <si>
    <t>Utilities</t>
  </si>
  <si>
    <t>18/05/23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</si>
  <si>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</si>
  <si>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</si>
  <si>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</si>
  <si>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</si>
  <si>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</si>
  <si>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</si>
  <si>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</si>
  <si>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ORCL 3.25 15/11/27- ORACLE</t>
  </si>
  <si>
    <t>US68389XBN49</t>
  </si>
  <si>
    <t>5066</t>
  </si>
  <si>
    <t>Software &amp; Services</t>
  </si>
  <si>
    <t>YARNO 7.378 14/11/32- YARA INTERNATIONAL ASA</t>
  </si>
  <si>
    <t>US984851AH89</t>
  </si>
  <si>
    <t>5378</t>
  </si>
  <si>
    <t>Materials</t>
  </si>
  <si>
    <t>ALATPF 5.25% PREP 21/07/23</t>
  </si>
  <si>
    <t>XS1634523754</t>
  </si>
  <si>
    <t>FWB</t>
  </si>
  <si>
    <t>4845</t>
  </si>
  <si>
    <t>BBB-</t>
  </si>
  <si>
    <t>14/06/17</t>
  </si>
  <si>
    <t>AVGO 2.45 15/02/31</t>
  </si>
  <si>
    <t>US11135FBH38</t>
  </si>
  <si>
    <t>5256</t>
  </si>
  <si>
    <t>Semiconductors &amp; Semicon Equip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</si>
  <si>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</si>
  <si>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</si>
  <si>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</si>
  <si>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</si>
  <si>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</si>
  <si>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</si>
  <si>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</si>
  <si>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</si>
  <si>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</si>
  <si>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25/10/22</t>
  </si>
  <si>
    <t>DKS 3.15 15/01/2032- DICK'S Sporting Goods</t>
  </si>
  <si>
    <t>US253393AF94</t>
  </si>
  <si>
    <t>5353</t>
  </si>
  <si>
    <t>Baa3</t>
  </si>
  <si>
    <t>FSK 3.125 10.12.28- FS KKR</t>
  </si>
  <si>
    <t>US302635AK33</t>
  </si>
  <si>
    <t>5143</t>
  </si>
  <si>
    <t>Diversified Financials</t>
  </si>
  <si>
    <t>IQV 5.7 15/05/28- IQVIA</t>
  </si>
  <si>
    <t>US46266TAB44</t>
  </si>
  <si>
    <t>5373</t>
  </si>
  <si>
    <t>Health Care Equip &amp; Services</t>
  </si>
  <si>
    <t>19/05/23</t>
  </si>
  <si>
    <t>MSI 4.6 23/05/29- MOTOROLA SOLUTIONS</t>
  </si>
  <si>
    <t>US620076BN89</t>
  </si>
  <si>
    <t>5337</t>
  </si>
  <si>
    <t>ORCINC 7.95 13/06/28- OWL ROCK CAPITAL</t>
  </si>
  <si>
    <t>US69120VAR24</t>
  </si>
  <si>
    <t>5181</t>
  </si>
  <si>
    <t>14/07/23</t>
  </si>
  <si>
    <t>VTRS 2.3 22/06/27- VIATRIS</t>
  </si>
  <si>
    <t>US92556VAC00</t>
  </si>
  <si>
    <t>5247</t>
  </si>
  <si>
    <t>06/10/22</t>
  </si>
  <si>
    <t>ENOIGA 4.5 30/03/28</t>
  </si>
  <si>
    <t>IL0011736571</t>
  </si>
  <si>
    <t>10758801</t>
  </si>
  <si>
    <t>24/04/23</t>
  </si>
  <si>
    <t>ENOIGA 8.5 30/09/33- אנרג'יאן</t>
  </si>
  <si>
    <t>IL0011971442</t>
  </si>
  <si>
    <t>27/06/23</t>
  </si>
  <si>
    <t>PRGO 4.375 15/03/26- PERRIGO FINANCE</t>
  </si>
  <si>
    <t>US71429MAB19</t>
  </si>
  <si>
    <t>5221</t>
  </si>
  <si>
    <t>22/11/22</t>
  </si>
  <si>
    <t>ATRSAV 2.625 05/09/27- G City Europe (ATRIUM)</t>
  </si>
  <si>
    <t>XS2294495838</t>
  </si>
  <si>
    <t>4595</t>
  </si>
  <si>
    <t>B1</t>
  </si>
  <si>
    <t>03/02/22</t>
  </si>
  <si>
    <t>ATRSAV 4.25 11/09/25- G City Europe (ATRIUM)</t>
  </si>
  <si>
    <t>XS1829325239</t>
  </si>
  <si>
    <t>DAN 4.5 15/02/2032- DANA</t>
  </si>
  <si>
    <t>US235825AJ53</t>
  </si>
  <si>
    <t>5308</t>
  </si>
  <si>
    <t>Automobiles &amp; Components</t>
  </si>
  <si>
    <t>24/11/21</t>
  </si>
  <si>
    <t>ENOGLN 6.50 30.04.2027- Energean</t>
  </si>
  <si>
    <t>USG3044DAA49</t>
  </si>
  <si>
    <t>5144</t>
  </si>
  <si>
    <t>B+</t>
  </si>
  <si>
    <t>10/11/21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</si>
  <si>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</si>
  <si>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</si>
  <si>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</si>
  <si>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</si>
  <si>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</si>
  <si>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</si>
  <si>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</si>
  <si>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</si>
  <si>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</si>
  <si>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</si>
  <si>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</si>
  <si>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אנלייט אנרגיה- אנלייט אנרגיה</t>
  </si>
  <si>
    <t>720011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</si>
  <si>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</si>
  <si>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</si>
  <si>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</si>
  <si>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</si>
  <si>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</si>
  <si>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</si>
  <si>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</si>
  <si>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</si>
  <si>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</si>
  <si>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</si>
  <si>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</si>
  <si>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</si>
  <si>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</si>
  <si>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</si>
  <si>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</si>
  <si>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</si>
  <si>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</si>
  <si>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</si>
  <si>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</si>
  <si>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קנון- קנון הולדינגס</t>
  </si>
  <si>
    <t>1134139</t>
  </si>
  <si>
    <t>201406588</t>
  </si>
  <si>
    <t>טאואר- טאואר</t>
  </si>
  <si>
    <t>1082379</t>
  </si>
  <si>
    <t>520041997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</si>
  <si>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</si>
  <si>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</si>
  <si>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</si>
  <si>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</si>
  <si>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</si>
  <si>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</si>
  <si>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</si>
  <si>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</si>
  <si>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</si>
  <si>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</si>
  <si>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</si>
  <si>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</si>
  <si>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</si>
  <si>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</si>
  <si>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</si>
  <si>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</si>
  <si>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</si>
  <si>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</si>
  <si>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</si>
  <si>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</si>
  <si>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</si>
  <si>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</si>
  <si>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</si>
  <si>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</si>
  <si>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</si>
  <si>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</si>
  <si>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</si>
  <si>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</si>
  <si>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</si>
  <si>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פז בית זיקוק אשדוד (בז"א)- בית זיקוק אשדוד</t>
  </si>
  <si>
    <t>1198910</t>
  </si>
  <si>
    <t>בזן- בתי זיקוק</t>
  </si>
  <si>
    <t>2590248</t>
  </si>
  <si>
    <t>משק אנרגיה- משק אנרגיה</t>
  </si>
  <si>
    <t>1166974</t>
  </si>
  <si>
    <t>פז נפט- פז נפט</t>
  </si>
  <si>
    <t>1100007</t>
  </si>
  <si>
    <t>510216054</t>
  </si>
  <si>
    <t>דוראל אנרגיה- דוראל אנרגיה</t>
  </si>
  <si>
    <t>1166768</t>
  </si>
  <si>
    <t>כלל ביטוח- כלל עסקי ביטוח</t>
  </si>
  <si>
    <t>224014</t>
  </si>
  <si>
    <t>מגדל ביטוח- מגדל ביטוח</t>
  </si>
  <si>
    <t>1081165</t>
  </si>
  <si>
    <t>520029984</t>
  </si>
  <si>
    <t>אזורים- אזורים</t>
  </si>
  <si>
    <t>715011</t>
  </si>
  <si>
    <t>520025990</t>
  </si>
  <si>
    <t>דמרי- דמרי</t>
  </si>
  <si>
    <t>1090315</t>
  </si>
  <si>
    <t>פרשקובסקי- פרשקובסקי</t>
  </si>
  <si>
    <t>1102128</t>
  </si>
  <si>
    <t>513817817</t>
  </si>
  <si>
    <t>פיבי- פיבי</t>
  </si>
  <si>
    <t>763011</t>
  </si>
  <si>
    <t>520029026</t>
  </si>
  <si>
    <t>אלקו- אלקו</t>
  </si>
  <si>
    <t>694034</t>
  </si>
  <si>
    <t>ערד- ערד</t>
  </si>
  <si>
    <t>731018</t>
  </si>
  <si>
    <t>520025198</t>
  </si>
  <si>
    <t>ישראמקו יהש- ישראמקו יהש</t>
  </si>
  <si>
    <t>232017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</si>
  <si>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</si>
  <si>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</si>
  <si>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</si>
  <si>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</si>
  <si>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</si>
  <si>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</si>
  <si>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</si>
  <si>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</si>
  <si>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</si>
  <si>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</si>
  <si>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</si>
  <si>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</si>
  <si>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</si>
  <si>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</si>
  <si>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</si>
  <si>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</si>
  <si>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</si>
  <si>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</si>
  <si>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</si>
  <si>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</si>
  <si>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</si>
  <si>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</si>
  <si>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</si>
  <si>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</si>
  <si>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</si>
  <si>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520043720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</si>
  <si>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</si>
  <si>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</si>
  <si>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</si>
  <si>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</si>
  <si>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</si>
  <si>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</si>
  <si>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</si>
  <si>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</si>
  <si>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</si>
  <si>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</si>
  <si>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</si>
  <si>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</si>
  <si>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</si>
  <si>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</si>
  <si>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</si>
  <si>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</si>
  <si>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</si>
  <si>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</si>
  <si>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ריטיילורס- ריטיילורס</t>
  </si>
  <si>
    <t>1175488</t>
  </si>
  <si>
    <t>514211457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</si>
  <si>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</si>
  <si>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</si>
  <si>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</si>
  <si>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</si>
  <si>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</si>
  <si>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</si>
  <si>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</si>
  <si>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</si>
  <si>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</si>
  <si>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</si>
  <si>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</si>
  <si>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</si>
  <si>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</si>
  <si>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</si>
  <si>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</si>
  <si>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</si>
  <si>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</si>
  <si>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</si>
  <si>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</si>
  <si>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</si>
  <si>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</si>
  <si>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</si>
  <si>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</si>
  <si>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</si>
  <si>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</si>
  <si>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</si>
  <si>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</si>
  <si>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</si>
  <si>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</si>
  <si>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</si>
  <si>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</si>
  <si>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</si>
  <si>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</si>
  <si>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</si>
  <si>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</si>
  <si>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פיסיבי טכנ</t>
  </si>
  <si>
    <t>1091685</t>
  </si>
  <si>
    <t>511888356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</si>
  <si>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</si>
  <si>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</si>
  <si>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</si>
  <si>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</si>
  <si>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</si>
  <si>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</si>
  <si>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</si>
  <si>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ליברה- ליברה</t>
  </si>
  <si>
    <t>1176981</t>
  </si>
  <si>
    <t>515761625</t>
  </si>
  <si>
    <t>אימאג'סט- 'אימאג'סט אינט</t>
  </si>
  <si>
    <t>1183813</t>
  </si>
  <si>
    <t>512737560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</si>
  <si>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</si>
  <si>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</si>
  <si>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</si>
  <si>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</si>
  <si>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</si>
  <si>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</si>
  <si>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</si>
  <si>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</si>
  <si>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</si>
  <si>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</si>
  <si>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</si>
  <si>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</si>
  <si>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</si>
  <si>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</si>
  <si>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</si>
  <si>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</si>
  <si>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</si>
  <si>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</si>
  <si>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</si>
  <si>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פלרם- פלרם</t>
  </si>
  <si>
    <t>644013</t>
  </si>
  <si>
    <t>520039843</t>
  </si>
  <si>
    <t>רבל- רבל</t>
  </si>
  <si>
    <t>1103878</t>
  </si>
  <si>
    <t>513506329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</si>
  <si>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</si>
  <si>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</si>
  <si>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</si>
  <si>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</si>
  <si>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</si>
  <si>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</si>
  <si>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</si>
  <si>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</si>
  <si>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</si>
  <si>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</si>
  <si>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</si>
  <si>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</si>
  <si>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</si>
  <si>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</si>
  <si>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</si>
  <si>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</si>
  <si>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</si>
  <si>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</si>
  <si>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</si>
  <si>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</si>
  <si>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</si>
  <si>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</si>
  <si>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</si>
  <si>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</si>
  <si>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</si>
  <si>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</si>
  <si>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</si>
  <si>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</si>
  <si>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</si>
  <si>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</si>
  <si>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</si>
  <si>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</si>
  <si>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</si>
  <si>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</si>
  <si>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</si>
  <si>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</si>
  <si>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</si>
  <si>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</si>
  <si>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ארי נדלן- ארי נדלן</t>
  </si>
  <si>
    <t>366013</t>
  </si>
  <si>
    <t>וילאר- וילאר</t>
  </si>
  <si>
    <t>416016</t>
  </si>
  <si>
    <t>520038910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</si>
  <si>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</si>
  <si>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</si>
  <si>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</si>
  <si>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</si>
  <si>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</si>
  <si>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</si>
  <si>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</si>
  <si>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</si>
  <si>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</si>
  <si>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</si>
  <si>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</si>
  <si>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</si>
  <si>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</si>
  <si>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פינרג'י- פינרג'י</t>
  </si>
  <si>
    <t>1172360</t>
  </si>
  <si>
    <t>514354786</t>
  </si>
  <si>
    <t>איירטאצ- איירטאצ'</t>
  </si>
  <si>
    <t>1173376</t>
  </si>
  <si>
    <t>515509347</t>
  </si>
  <si>
    <t>הייקון מערכות- הייקון מערכות</t>
  </si>
  <si>
    <t>1169945</t>
  </si>
  <si>
    <t>514347160</t>
  </si>
  <si>
    <t>ויקטורי- ויקטורי</t>
  </si>
  <si>
    <t>1123777</t>
  </si>
  <si>
    <t>514068980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</si>
  <si>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</si>
  <si>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</si>
  <si>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</si>
  <si>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</si>
  <si>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</si>
  <si>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</si>
  <si>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</si>
  <si>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</si>
  <si>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</si>
  <si>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</si>
  <si>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</si>
  <si>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קומיונקיישנס</t>
  </si>
  <si>
    <t>1107663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</si>
  <si>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</si>
  <si>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</si>
  <si>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</si>
  <si>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</si>
  <si>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</si>
  <si>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</si>
  <si>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</si>
  <si>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</si>
  <si>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1564</t>
  </si>
  <si>
    <t>INMODE- INMODEMD</t>
  </si>
  <si>
    <t>IL0011595993</t>
  </si>
  <si>
    <t>5297</t>
  </si>
  <si>
    <t>RDCM-RADCOM LTD</t>
  </si>
  <si>
    <t>IL0010826688</t>
  </si>
  <si>
    <t>2104</t>
  </si>
  <si>
    <t>WIX -  WIX.COM- WIX.COM</t>
  </si>
  <si>
    <t>IL0011301780</t>
  </si>
  <si>
    <t>2275</t>
  </si>
  <si>
    <t>RADWARE LTD</t>
  </si>
  <si>
    <t>IL0010834765</t>
  </si>
  <si>
    <t>2159</t>
  </si>
  <si>
    <t>SOLAREDGE</t>
  </si>
  <si>
    <t>US83417M1045</t>
  </si>
  <si>
    <t>4744</t>
  </si>
  <si>
    <t>SILICOM</t>
  </si>
  <si>
    <t>IL0010826928</t>
  </si>
  <si>
    <t>520041120</t>
  </si>
  <si>
    <t>INTL FLAVORS &amp; FRAGRANCES</t>
  </si>
  <si>
    <t>US4595061015</t>
  </si>
  <si>
    <t>5262</t>
  </si>
  <si>
    <t>VIATRIS INC</t>
  </si>
  <si>
    <t>US92556V1061</t>
  </si>
  <si>
    <t>PERRIGO CO PLC-PRGO</t>
  </si>
  <si>
    <t>IE00BGH1M568</t>
  </si>
  <si>
    <t>529592</t>
  </si>
  <si>
    <t>AROUNDTOWN PROP-ALATP- AROUNDTOWN</t>
  </si>
  <si>
    <t>LU1673108939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</si>
  <si>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</si>
  <si>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</si>
  <si>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</si>
  <si>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</si>
  <si>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</si>
  <si>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</si>
  <si>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RUSSEL 2000 (4D) MTF מגדל- מגדל קרנות נאמנ</t>
  </si>
  <si>
    <t>1150242</t>
  </si>
  <si>
    <t>511303661</t>
  </si>
  <si>
    <t>מגדל S&amp;P (4D) MTF- מגדל קרנות נאמנ</t>
  </si>
  <si>
    <t>1150333</t>
  </si>
  <si>
    <t>תכלית 100 NASDAQ NDX</t>
  </si>
  <si>
    <t>1144401</t>
  </si>
  <si>
    <t>513534974</t>
  </si>
  <si>
    <t>תכלית RUSSL 2000- מיטב קרנות נאמנ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</si>
  <si>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</si>
  <si>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</si>
  <si>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</si>
  <si>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</si>
  <si>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</si>
  <si>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</si>
  <si>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</si>
  <si>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</si>
  <si>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</si>
  <si>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</si>
  <si>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QQQQ - Nasdaq 100- Invesco Capital Management LLC</t>
  </si>
  <si>
    <t>US46090E1038</t>
  </si>
  <si>
    <t>1290</t>
  </si>
  <si>
    <t>ISHARES CORE MSCI EM</t>
  </si>
  <si>
    <t>IE00BKM4GZ66</t>
  </si>
  <si>
    <t>4601</t>
  </si>
  <si>
    <t>LYXOR ETF S&amp;P 500- LYXOR</t>
  </si>
  <si>
    <t>LU1135865084</t>
  </si>
  <si>
    <t>LSE</t>
  </si>
  <si>
    <t>4617</t>
  </si>
  <si>
    <t>MEUD FP</t>
  </si>
  <si>
    <t>LU0908500753</t>
  </si>
  <si>
    <t>SPXS LN -  S&amp;P 500- SOURCE</t>
  </si>
  <si>
    <t>IE00B3YCGJ38</t>
  </si>
  <si>
    <t>4585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</si>
  <si>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</si>
  <si>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</si>
  <si>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</si>
  <si>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</si>
  <si>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</si>
  <si>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</si>
  <si>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</si>
  <si>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</si>
  <si>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</si>
  <si>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</si>
  <si>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</si>
  <si>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</si>
  <si>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</si>
  <si>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</si>
  <si>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</si>
  <si>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מניבים ריט אפ 4 07/12/25- מניבים ריט</t>
  </si>
  <si>
    <t>1199322</t>
  </si>
  <si>
    <t>צ'קראטק אפ 3 20.03.25- זוז פאוור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</si>
  <si>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</si>
  <si>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</si>
  <si>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</si>
  <si>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</si>
  <si>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</si>
  <si>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</si>
  <si>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</si>
  <si>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200 -XPZ3 - 21/12/23</t>
  </si>
  <si>
    <t>BBG0186VJGL7</t>
  </si>
  <si>
    <t>Other</t>
  </si>
  <si>
    <t>DAX - GXZ3 - 15/12/23</t>
  </si>
  <si>
    <t>DE000C6LWLT1</t>
  </si>
  <si>
    <t>DJIA  MINI-DMZ3-15/12/23</t>
  </si>
  <si>
    <t>BBG01BY933H9</t>
  </si>
  <si>
    <t>EURO STOXX 50 -VGZ3 15/12/2023</t>
  </si>
  <si>
    <t>DE000C6JGBY9</t>
  </si>
  <si>
    <t>FTSE 100 - Z Z3 - 15/12/23</t>
  </si>
  <si>
    <t>GB00KFMQN133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</si>
  <si>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</si>
  <si>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</si>
  <si>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</si>
  <si>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</si>
  <si>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</si>
  <si>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</si>
  <si>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</si>
  <si>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</si>
  <si>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</si>
  <si>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</si>
  <si>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-HIV3- 30/10/23</t>
  </si>
  <si>
    <t>BBG01H8W0PV2</t>
  </si>
  <si>
    <t>MINI NASDAQ100-NQZ3- 15/12/23</t>
  </si>
  <si>
    <t>BBG017PGMHT7</t>
  </si>
  <si>
    <t>RUSSELL2000 -RTYZ3- 15/12/23</t>
  </si>
  <si>
    <t>BBG019LXGY47</t>
  </si>
  <si>
    <t>S&amp;P500 E-MINI -ESZ3-15/12/23</t>
  </si>
  <si>
    <t>BBG011BQCN48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</si>
  <si>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</si>
  <si>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</si>
  <si>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</si>
  <si>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</si>
  <si>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</si>
  <si>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</si>
  <si>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</si>
  <si>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</si>
  <si>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</si>
  <si>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</si>
  <si>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</si>
  <si>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</si>
  <si>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</si>
  <si>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</si>
  <si>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 נעמ1-לא סחיר- אלביט מערכות</t>
  </si>
  <si>
    <t>1199157</t>
  </si>
  <si>
    <t>אדמה נע"מ 2 - לא סחיר- אדמה</t>
  </si>
  <si>
    <t>1161983</t>
  </si>
  <si>
    <t>520043605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</si>
  <si>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</si>
  <si>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</si>
  <si>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</si>
  <si>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</si>
  <si>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</si>
  <si>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</si>
  <si>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</si>
  <si>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</si>
  <si>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</si>
  <si>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</si>
  <si>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</si>
  <si>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</si>
  <si>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</si>
  <si>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</si>
  <si>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אגד אגח 1-רמ- אגד</t>
  </si>
  <si>
    <t>1198787</t>
  </si>
  <si>
    <t>516041118</t>
  </si>
  <si>
    <t>16/08/23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</si>
  <si>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</si>
  <si>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</si>
  <si>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</si>
  <si>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</si>
  <si>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</si>
  <si>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</si>
  <si>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</si>
  <si>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</si>
  <si>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01/07/20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</si>
  <si>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</si>
  <si>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</si>
  <si>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</si>
  <si>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</si>
  <si>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</si>
  <si>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</si>
  <si>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</si>
  <si>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</si>
  <si>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</si>
  <si>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</si>
  <si>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</si>
  <si>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</si>
  <si>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</si>
  <si>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</si>
  <si>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</si>
  <si>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</si>
  <si>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</si>
  <si>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</si>
  <si>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</si>
  <si>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</si>
  <si>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</si>
  <si>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</si>
  <si>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</si>
  <si>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</si>
  <si>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</si>
  <si>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08/06/23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</si>
  <si>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</si>
  <si>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</si>
  <si>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</si>
  <si>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</si>
  <si>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</si>
  <si>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איסתא- אופציה לא סחירה 05/01/24- איסתא</t>
  </si>
  <si>
    <t>108107411</t>
  </si>
  <si>
    <t>סה"כ מט"ח/מט"ח</t>
  </si>
  <si>
    <t>סה"כ כנגד חסכון עמיתים/מבוטחים</t>
  </si>
  <si>
    <t>לא</t>
  </si>
  <si>
    <t>1305</t>
  </si>
  <si>
    <t>AA+</t>
  </si>
  <si>
    <t>28/02/23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</si>
  <si>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</si>
  <si>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</si>
  <si>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</si>
  <si>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</si>
  <si>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</si>
  <si>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</si>
  <si>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</si>
  <si>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</si>
  <si>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</si>
  <si>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</si>
  <si>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</si>
  <si>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</si>
  <si>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</si>
  <si>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 6.7% 05/12/23- מזרחי טפחות</t>
  </si>
  <si>
    <t>96053</t>
  </si>
  <si>
    <t>פיקדון דולרי 6.2% 01/05/24- מזרחי טפחות</t>
  </si>
  <si>
    <t>96061</t>
  </si>
  <si>
    <t>פיקדון דולרי 6.3% 04/10/23- מזרחי טפחות</t>
  </si>
  <si>
    <t>96059</t>
  </si>
  <si>
    <t>פיקדון דולרי 6.8% 05/08/24- מזרחי טפחות</t>
  </si>
  <si>
    <t>96074</t>
  </si>
  <si>
    <t>פיקדון דולרי 6.9% 05/07/24- מזרחי טפחות</t>
  </si>
  <si>
    <t>96071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</si>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</sst>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7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201501.0681616122</v>
      </c>
      <c r="D11" s="76">
        <f>C11/$C$42</f>
        <v>7.5829457212279461E-2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896973.33609016461</v>
      </c>
      <c r="D13" s="78">
        <f t="shared" ref="D13:D22" si="0">C13/$C$42</f>
        <v>0.3375515665011376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654180.59235001134</v>
      </c>
      <c r="D15" s="78">
        <f t="shared" si="0"/>
        <v>0.24618310805639315</v>
      </c>
    </row>
    <row r="16" spans="1:36">
      <c r="A16" s="10" t="s">
        <v>13</v>
      </c>
      <c r="B16" s="70" t="s">
        <v>19</v>
      </c>
      <c r="C16" s="77">
        <v>371015.09780805075</v>
      </c>
      <c r="D16" s="78">
        <f t="shared" si="0"/>
        <v>0.13962146077449442</v>
      </c>
    </row>
    <row r="17" spans="1:4">
      <c r="A17" s="10" t="s">
        <v>13</v>
      </c>
      <c r="B17" s="70" t="s">
        <v>195</v>
      </c>
      <c r="C17" s="77">
        <v>356957.139850782</v>
      </c>
      <c r="D17" s="78">
        <f t="shared" si="0"/>
        <v>0.13433112990360419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163.22832</v>
      </c>
      <c r="D19" s="78">
        <f t="shared" si="0"/>
        <v>6.1426547363733973E-5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-16406.24032696693</v>
      </c>
      <c r="D21" s="78">
        <f t="shared" si="0"/>
        <v>-6.1740431960902158E-3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24635.064576000001</v>
      </c>
      <c r="D25" s="78">
        <f t="shared" si="1"/>
        <v>9.270737828988922E-3</v>
      </c>
    </row>
    <row r="26" spans="1:4">
      <c r="A26" s="10" t="s">
        <v>13</v>
      </c>
      <c r="B26" s="70" t="s">
        <v>18</v>
      </c>
      <c r="C26" s="77">
        <v>37115.452785740999</v>
      </c>
      <c r="D26" s="78">
        <f t="shared" si="1"/>
        <v>1.3967393148871174E-2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9947.2518954191601</v>
      </c>
      <c r="D28" s="78">
        <f t="shared" si="1"/>
        <v>3.7433782305237081E-3</v>
      </c>
    </row>
    <row r="29" spans="1:4">
      <c r="A29" s="10" t="s">
        <v>13</v>
      </c>
      <c r="B29" s="70" t="s">
        <v>30</v>
      </c>
      <c r="C29" s="77">
        <v>6.5455000000000005E-7</v>
      </c>
      <c r="D29" s="78">
        <f t="shared" si="1"/>
        <v>2.4632212459781535E-13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42630.159739882503</v>
      </c>
      <c r="D33" s="78">
        <f t="shared" si="1"/>
        <v>1.6042703413142019E-2</v>
      </c>
    </row>
    <row r="34" spans="1:4">
      <c r="A34" s="10" t="s">
        <v>13</v>
      </c>
      <c r="B34" s="69" t="s">
        <v>35</v>
      </c>
      <c r="C34" s="77">
        <v>32778.259899057601</v>
      </c>
      <c r="D34" s="78">
        <f t="shared" si="1"/>
        <v>1.233520834001259E-2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45802.355663462004</v>
      </c>
      <c r="D37" s="78">
        <f t="shared" si="1"/>
        <v>1.7236473239032525E-2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2657292.7668138719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4.0530999999999997</v>
      </c>
    </row>
    <row r="48" spans="1:4">
      <c r="C48" t="s">
        <v>120</v>
      </c>
      <c r="D48">
        <v>2.4773999999999998</v>
      </c>
    </row>
    <row r="49" spans="3:4">
      <c r="C49" t="s">
        <v>200</v>
      </c>
      <c r="D49">
        <v>0.4884</v>
      </c>
    </row>
    <row r="50" spans="3:4">
      <c r="C50" t="s">
        <v>106</v>
      </c>
      <c r="D50">
        <v>3.8239999999999998</v>
      </c>
    </row>
    <row r="51" spans="3:4">
      <c r="C51" t="s">
        <v>113</v>
      </c>
      <c r="D51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201501.0681616122</v>
      </c>
      <c r="K11" s="76">
        <f>J11/$J$11</f>
        <v>1</v>
      </c>
      <c r="L11" s="76">
        <f>J11/'סכום נכסי הקרן'!$C$42</f>
        <v>7.5829457212279461E-2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J13+J15+J27</f>
        <v>201501.0681616122</v>
      </c>
      <c r="K12" s="80">
        <f t="shared" ref="K12:K38" si="0">J12/$J$11</f>
        <v>1</v>
      </c>
      <c r="L12" s="80">
        <f>J12/'סכום נכסי הקרן'!$C$42</f>
        <v>7.5829457212279461E-2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173111.15921000001</v>
      </c>
      <c r="K13" s="80">
        <f t="shared" si="0"/>
        <v>0.85910789848100311</v>
      </c>
      <c r="L13" s="80">
        <f>J13/'סכום נכסי הקרן'!$C$42</f>
        <v>6.5145685628596545E-2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157825.15921+15286</f>
        <v>173111.15921000001</v>
      </c>
      <c r="K14" s="78">
        <f t="shared" si="0"/>
        <v>0.85910789848100311</v>
      </c>
      <c r="L14" s="78">
        <f>J14/'סכום נכסי הקרן'!$C$42</f>
        <v>6.5145685628596545E-2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14077.437350953</v>
      </c>
      <c r="K15" s="80">
        <f t="shared" si="0"/>
        <v>6.986284231338323E-2</v>
      </c>
      <c r="L15" s="80">
        <f>J15/'סכום נכסי הקרן'!$C$42</f>
        <v>5.2976614119309203E-3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3016.9854167210001</v>
      </c>
      <c r="K16" s="78">
        <f t="shared" si="0"/>
        <v>1.4972552970792457E-2</v>
      </c>
      <c r="L16" s="78">
        <f>J16/'סכום נכסי הקרן'!$C$42</f>
        <v>1.1353605648572944E-3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7997.12905856</v>
      </c>
      <c r="K17" s="78">
        <f t="shared" si="0"/>
        <v>3.9687775015395804E-2</v>
      </c>
      <c r="L17" s="78">
        <f>J17/'סכום נכסי הקרן'!$C$42</f>
        <v>3.0095024373805301E-3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120</v>
      </c>
      <c r="H18" s="78">
        <v>0</v>
      </c>
      <c r="I18" s="78">
        <v>0</v>
      </c>
      <c r="J18" s="77">
        <v>1976.5056423000001</v>
      </c>
      <c r="K18" s="78">
        <f t="shared" si="0"/>
        <v>9.8089090064513249E-3</v>
      </c>
      <c r="L18" s="78">
        <f>J18/'סכום נכסי הקרן'!$C$42</f>
        <v>7.4380424580384335E-4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200</v>
      </c>
      <c r="H19" s="78">
        <v>0</v>
      </c>
      <c r="I19" s="78">
        <v>0</v>
      </c>
      <c r="J19" s="77">
        <v>738.35035810800002</v>
      </c>
      <c r="K19" s="78">
        <f t="shared" si="0"/>
        <v>3.6642503429104032E-3</v>
      </c>
      <c r="L19" s="78">
        <f>J19/'סכום נכסי הקרן'!$C$42</f>
        <v>2.7785811459280478E-4</v>
      </c>
    </row>
    <row r="20" spans="2:12">
      <c r="B20" t="s">
        <v>217</v>
      </c>
      <c r="C20" t="s">
        <v>218</v>
      </c>
      <c r="D20" t="s">
        <v>205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348.46687526400001</v>
      </c>
      <c r="K20" s="78">
        <f t="shared" si="0"/>
        <v>1.7293549778332447E-3</v>
      </c>
      <c r="L20" s="78">
        <f>J20/'סכום נכסי הקרן'!$C$42</f>
        <v>1.3113604929644853E-4</v>
      </c>
    </row>
    <row r="21" spans="2:12">
      <c r="B21" s="79" t="s">
        <v>219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220</v>
      </c>
      <c r="C22" t="s">
        <v>220</v>
      </c>
      <c r="D22" s="16"/>
      <c r="E22" t="s">
        <v>220</v>
      </c>
      <c r="G22" t="s">
        <v>220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221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220</v>
      </c>
      <c r="C24" t="s">
        <v>220</v>
      </c>
      <c r="D24" s="16"/>
      <c r="E24" t="s">
        <v>220</v>
      </c>
      <c r="G24" t="s">
        <v>220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222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220</v>
      </c>
      <c r="C26" t="s">
        <v>220</v>
      </c>
      <c r="D26" s="16"/>
      <c r="E26" t="s">
        <v>220</v>
      </c>
      <c r="G26" t="s">
        <v>220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223</v>
      </c>
      <c r="D27" s="16"/>
      <c r="I27" s="80">
        <v>0</v>
      </c>
      <c r="J27" s="81">
        <v>14312.471600659201</v>
      </c>
      <c r="K27" s="80">
        <f t="shared" si="0"/>
        <v>7.1029259205613773E-2</v>
      </c>
      <c r="L27" s="80">
        <f>J27/'סכום נכסי הקרן'!$C$42</f>
        <v>5.3861101717519958E-3</v>
      </c>
    </row>
    <row r="28" spans="2:12">
      <c r="B28" t="s">
        <v>224</v>
      </c>
      <c r="C28" t="s">
        <v>225</v>
      </c>
      <c r="D28" t="s">
        <v>205</v>
      </c>
      <c r="E28" t="s">
        <v>206</v>
      </c>
      <c r="F28" t="s">
        <v>207</v>
      </c>
      <c r="G28" t="s">
        <v>106</v>
      </c>
      <c r="H28" s="78">
        <v>5.8599999999999999E-2</v>
      </c>
      <c r="I28" s="78">
        <v>0</v>
      </c>
      <c r="J28" s="77">
        <v>5035.0492756111998</v>
      </c>
      <c r="K28" s="78">
        <f t="shared" si="0"/>
        <v>2.4987705135006439E-2</v>
      </c>
      <c r="L28" s="78">
        <f>J28/'סכום נכסי הקרן'!$C$42</f>
        <v>1.8948041173680265E-3</v>
      </c>
    </row>
    <row r="29" spans="2:12">
      <c r="B29" t="s">
        <v>226</v>
      </c>
      <c r="C29" t="s">
        <v>227</v>
      </c>
      <c r="D29" t="s">
        <v>205</v>
      </c>
      <c r="E29" t="s">
        <v>206</v>
      </c>
      <c r="F29" t="s">
        <v>207</v>
      </c>
      <c r="G29" t="s">
        <v>106</v>
      </c>
      <c r="H29" s="78">
        <v>5.8999999999999997E-2</v>
      </c>
      <c r="I29" s="78">
        <v>0</v>
      </c>
      <c r="J29" s="77">
        <v>1930.2347179968001</v>
      </c>
      <c r="K29" s="78">
        <f t="shared" si="0"/>
        <v>9.5792778450617035E-3</v>
      </c>
      <c r="L29" s="78">
        <f>J29/'סכום נכסי הקרן'!$C$42</f>
        <v>7.2639143947664307E-4</v>
      </c>
    </row>
    <row r="30" spans="2:12">
      <c r="B30" t="s">
        <v>228</v>
      </c>
      <c r="C30" t="s">
        <v>229</v>
      </c>
      <c r="D30" t="s">
        <v>205</v>
      </c>
      <c r="E30" t="s">
        <v>206</v>
      </c>
      <c r="F30" t="s">
        <v>207</v>
      </c>
      <c r="G30" t="s">
        <v>106</v>
      </c>
      <c r="H30" s="78">
        <v>5.9200000000000003E-2</v>
      </c>
      <c r="I30" s="78">
        <v>0</v>
      </c>
      <c r="J30" s="77">
        <v>2304.0754534431999</v>
      </c>
      <c r="K30" s="78">
        <f t="shared" si="0"/>
        <v>1.1434557019793245E-2</v>
      </c>
      <c r="L30" s="78">
        <f>J30/'סכום נכסי הקרן'!$C$42</f>
        <v>8.6707625227378155E-4</v>
      </c>
    </row>
    <row r="31" spans="2:12">
      <c r="B31" t="s">
        <v>230</v>
      </c>
      <c r="C31" t="s">
        <v>231</v>
      </c>
      <c r="D31" t="s">
        <v>205</v>
      </c>
      <c r="E31" t="s">
        <v>206</v>
      </c>
      <c r="F31" t="s">
        <v>207</v>
      </c>
      <c r="G31" t="s">
        <v>106</v>
      </c>
      <c r="H31" s="78">
        <v>0.06</v>
      </c>
      <c r="I31" s="78">
        <v>0</v>
      </c>
      <c r="J31" s="77">
        <v>5043.112153608</v>
      </c>
      <c r="K31" s="78">
        <f t="shared" si="0"/>
        <v>2.5027719205752374E-2</v>
      </c>
      <c r="L31" s="78">
        <f>J31/'סכום נכסי הקרן'!$C$42</f>
        <v>1.8978383626335445E-3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220</v>
      </c>
      <c r="C33" t="s">
        <v>220</v>
      </c>
      <c r="D33" s="16"/>
      <c r="E33" t="s">
        <v>220</v>
      </c>
      <c r="G33" t="s">
        <v>220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234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220</v>
      </c>
      <c r="C36" t="s">
        <v>220</v>
      </c>
      <c r="D36" s="16"/>
      <c r="E36" t="s">
        <v>220</v>
      </c>
      <c r="G36" t="s">
        <v>220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232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220</v>
      </c>
      <c r="C38" t="s">
        <v>220</v>
      </c>
      <c r="D38" s="16"/>
      <c r="E38" t="s">
        <v>220</v>
      </c>
      <c r="G38" t="s">
        <v>220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235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2.9</v>
      </c>
      <c r="I11" s="7"/>
      <c r="J11" s="7"/>
      <c r="K11" s="76">
        <v>3.78E-2</v>
      </c>
      <c r="L11" s="75">
        <v>846988167.49000001</v>
      </c>
      <c r="M11" s="7"/>
      <c r="N11" s="75">
        <v>26.0032</v>
      </c>
      <c r="O11" s="75">
        <v>896973.33609016461</v>
      </c>
      <c r="P11" s="7"/>
      <c r="Q11" s="76">
        <v>1</v>
      </c>
      <c r="R11" s="76">
        <v>0.33950000000000002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2.61</v>
      </c>
      <c r="K12" s="80">
        <v>3.4599999999999999E-2</v>
      </c>
      <c r="L12" s="81">
        <v>827848167.49000001</v>
      </c>
      <c r="N12" s="81">
        <v>0</v>
      </c>
      <c r="O12" s="81">
        <v>834716.51824368304</v>
      </c>
      <c r="Q12" s="80">
        <v>0.93059999999999998</v>
      </c>
      <c r="R12" s="80">
        <v>0.31590000000000001</v>
      </c>
    </row>
    <row r="13" spans="2:53">
      <c r="B13" s="79" t="s">
        <v>236</v>
      </c>
      <c r="C13" s="16"/>
      <c r="D13" s="16"/>
      <c r="H13" s="81">
        <v>3.04</v>
      </c>
      <c r="K13" s="80">
        <v>1.41E-2</v>
      </c>
      <c r="L13" s="81">
        <v>266257050.49000001</v>
      </c>
      <c r="N13" s="81">
        <v>0</v>
      </c>
      <c r="O13" s="81">
        <v>305847.82050158299</v>
      </c>
      <c r="Q13" s="80">
        <v>0.34100000000000003</v>
      </c>
      <c r="R13" s="80">
        <v>0.1158</v>
      </c>
    </row>
    <row r="14" spans="2:53">
      <c r="B14" s="79" t="s">
        <v>237</v>
      </c>
      <c r="C14" s="16"/>
      <c r="D14" s="16"/>
      <c r="H14" s="81">
        <v>3.04</v>
      </c>
      <c r="K14" s="80">
        <v>1.41E-2</v>
      </c>
      <c r="L14" s="81">
        <v>266257050.49000001</v>
      </c>
      <c r="N14" s="81">
        <v>0</v>
      </c>
      <c r="O14" s="81">
        <v>305847.82050158299</v>
      </c>
      <c r="Q14" s="80">
        <v>0.34100000000000003</v>
      </c>
      <c r="R14" s="80">
        <v>0.1158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62314235.490000002</v>
      </c>
      <c r="M15" s="77">
        <v>140.66999999999999</v>
      </c>
      <c r="N15" s="77">
        <v>0</v>
      </c>
      <c r="O15" s="77">
        <v>87657.435063783007</v>
      </c>
      <c r="P15" s="78">
        <v>4.4000000000000003E-3</v>
      </c>
      <c r="Q15" s="78">
        <v>9.7699999999999995E-2</v>
      </c>
      <c r="R15" s="78">
        <v>3.32E-2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5.59</v>
      </c>
      <c r="I16" t="s">
        <v>102</v>
      </c>
      <c r="J16" s="78">
        <v>5.0000000000000001E-3</v>
      </c>
      <c r="K16" s="78">
        <v>1.4999999999999999E-2</v>
      </c>
      <c r="L16" s="77">
        <v>44595895</v>
      </c>
      <c r="M16" s="77">
        <v>105.57</v>
      </c>
      <c r="N16" s="77">
        <v>0</v>
      </c>
      <c r="O16" s="77">
        <v>47079.886351499998</v>
      </c>
      <c r="P16" s="78">
        <v>2.2000000000000001E-3</v>
      </c>
      <c r="Q16" s="78">
        <v>5.2499999999999998E-2</v>
      </c>
      <c r="R16" s="78">
        <v>1.78E-2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244</v>
      </c>
      <c r="H17" s="77">
        <v>2.83</v>
      </c>
      <c r="I17" t="s">
        <v>102</v>
      </c>
      <c r="J17" s="78">
        <v>1E-3</v>
      </c>
      <c r="K17" s="78">
        <v>1.6400000000000001E-2</v>
      </c>
      <c r="L17" s="77">
        <v>34985000</v>
      </c>
      <c r="M17" s="77">
        <v>106.72</v>
      </c>
      <c r="N17" s="77">
        <v>0</v>
      </c>
      <c r="O17" s="77">
        <v>37335.991999999998</v>
      </c>
      <c r="P17" s="78">
        <v>1.9E-3</v>
      </c>
      <c r="Q17" s="78">
        <v>4.1599999999999998E-2</v>
      </c>
      <c r="R17" s="78">
        <v>1.41E-2</v>
      </c>
    </row>
    <row r="18" spans="2:18">
      <c r="B18" t="s">
        <v>247</v>
      </c>
      <c r="C18" t="s">
        <v>248</v>
      </c>
      <c r="D18" t="s">
        <v>100</v>
      </c>
      <c r="E18" t="s">
        <v>240</v>
      </c>
      <c r="G18" t="s">
        <v>249</v>
      </c>
      <c r="H18" s="77">
        <v>2.0699999999999998</v>
      </c>
      <c r="I18" t="s">
        <v>102</v>
      </c>
      <c r="J18" s="78">
        <v>7.4999999999999997E-3</v>
      </c>
      <c r="K18" s="78">
        <v>1.7399999999999999E-2</v>
      </c>
      <c r="L18" s="77">
        <v>67639440</v>
      </c>
      <c r="M18" s="77">
        <v>110.36</v>
      </c>
      <c r="N18" s="77">
        <v>0</v>
      </c>
      <c r="O18" s="77">
        <v>74646.885983999993</v>
      </c>
      <c r="P18" s="78">
        <v>3.0999999999999999E-3</v>
      </c>
      <c r="Q18" s="78">
        <v>8.3199999999999996E-2</v>
      </c>
      <c r="R18" s="78">
        <v>2.8299999999999999E-2</v>
      </c>
    </row>
    <row r="19" spans="2:18">
      <c r="B19" t="s">
        <v>250</v>
      </c>
      <c r="C19" t="s">
        <v>251</v>
      </c>
      <c r="D19" t="s">
        <v>100</v>
      </c>
      <c r="E19" t="s">
        <v>240</v>
      </c>
      <c r="G19" t="s">
        <v>252</v>
      </c>
      <c r="H19" s="77">
        <v>4.96</v>
      </c>
      <c r="I19" t="s">
        <v>102</v>
      </c>
      <c r="J19" s="78">
        <v>1.0999999999999999E-2</v>
      </c>
      <c r="K19" s="78">
        <v>1.4999999999999999E-2</v>
      </c>
      <c r="L19" s="77">
        <v>15600000</v>
      </c>
      <c r="M19" s="77">
        <v>99.03</v>
      </c>
      <c r="N19" s="77">
        <v>0</v>
      </c>
      <c r="O19" s="77">
        <v>15448.68</v>
      </c>
      <c r="P19" s="78">
        <v>6.0000000000000001E-3</v>
      </c>
      <c r="Q19" s="78">
        <v>1.72E-2</v>
      </c>
      <c r="R19" s="78">
        <v>5.7999999999999996E-3</v>
      </c>
    </row>
    <row r="20" spans="2:18">
      <c r="B20" t="s">
        <v>253</v>
      </c>
      <c r="C20" t="s">
        <v>254</v>
      </c>
      <c r="D20" t="s">
        <v>100</v>
      </c>
      <c r="E20" t="s">
        <v>240</v>
      </c>
      <c r="G20" t="s">
        <v>255</v>
      </c>
      <c r="H20" s="77">
        <v>8.1300000000000008</v>
      </c>
      <c r="I20" t="s">
        <v>102</v>
      </c>
      <c r="J20" s="78">
        <v>1E-3</v>
      </c>
      <c r="K20" s="78">
        <v>1.52E-2</v>
      </c>
      <c r="L20" s="77">
        <v>10652353</v>
      </c>
      <c r="M20" s="77">
        <v>99.42</v>
      </c>
      <c r="N20" s="77">
        <v>0</v>
      </c>
      <c r="O20" s="77">
        <v>10590.5693526</v>
      </c>
      <c r="P20" s="78">
        <v>5.0000000000000001E-4</v>
      </c>
      <c r="Q20" s="78">
        <v>1.18E-2</v>
      </c>
      <c r="R20" s="78">
        <v>4.0000000000000001E-3</v>
      </c>
    </row>
    <row r="21" spans="2:18">
      <c r="B21" t="s">
        <v>256</v>
      </c>
      <c r="C21" t="s">
        <v>257</v>
      </c>
      <c r="D21" t="s">
        <v>100</v>
      </c>
      <c r="E21" t="s">
        <v>240</v>
      </c>
      <c r="G21" t="s">
        <v>258</v>
      </c>
      <c r="H21" s="77">
        <v>3.63</v>
      </c>
      <c r="I21" t="s">
        <v>102</v>
      </c>
      <c r="J21" s="78">
        <v>7.4999999999999997E-3</v>
      </c>
      <c r="K21" s="78">
        <v>-1.7000000000000001E-2</v>
      </c>
      <c r="L21" s="77">
        <v>27298515</v>
      </c>
      <c r="M21" s="77">
        <v>109.59</v>
      </c>
      <c r="N21" s="77">
        <v>0</v>
      </c>
      <c r="O21" s="77">
        <v>29916.442588499998</v>
      </c>
      <c r="P21" s="78">
        <v>1.2999999999999999E-3</v>
      </c>
      <c r="Q21" s="78">
        <v>3.3399999999999999E-2</v>
      </c>
      <c r="R21" s="78">
        <v>1.1299999999999999E-2</v>
      </c>
    </row>
    <row r="22" spans="2:18">
      <c r="B22" t="s">
        <v>259</v>
      </c>
      <c r="C22" t="s">
        <v>260</v>
      </c>
      <c r="D22" t="s">
        <v>100</v>
      </c>
      <c r="E22" t="s">
        <v>240</v>
      </c>
      <c r="G22" t="s">
        <v>261</v>
      </c>
      <c r="H22" s="77">
        <v>19.37</v>
      </c>
      <c r="I22" t="s">
        <v>102</v>
      </c>
      <c r="J22" s="78">
        <v>0.01</v>
      </c>
      <c r="K22" s="78">
        <v>1.6199999999999999E-2</v>
      </c>
      <c r="L22" s="77">
        <v>3171612</v>
      </c>
      <c r="M22" s="77">
        <v>100.01</v>
      </c>
      <c r="N22" s="77">
        <v>0</v>
      </c>
      <c r="O22" s="77">
        <v>3171.9291612000002</v>
      </c>
      <c r="P22" s="78">
        <v>2.0000000000000001E-4</v>
      </c>
      <c r="Q22" s="78">
        <v>3.5000000000000001E-3</v>
      </c>
      <c r="R22" s="78">
        <v>1.1999999999999999E-3</v>
      </c>
    </row>
    <row r="23" spans="2:18">
      <c r="B23" s="79" t="s">
        <v>262</v>
      </c>
      <c r="C23" s="16"/>
      <c r="D23" s="16"/>
      <c r="H23" s="81">
        <v>2.37</v>
      </c>
      <c r="K23" s="80">
        <v>4.6399999999999997E-2</v>
      </c>
      <c r="L23" s="81">
        <v>561591117</v>
      </c>
      <c r="N23" s="81">
        <v>0</v>
      </c>
      <c r="O23" s="81">
        <v>528868.69774209999</v>
      </c>
      <c r="Q23" s="80">
        <v>0.58960000000000001</v>
      </c>
      <c r="R23" s="80">
        <v>0.20019999999999999</v>
      </c>
    </row>
    <row r="24" spans="2:18">
      <c r="B24" s="79" t="s">
        <v>263</v>
      </c>
      <c r="C24" s="16"/>
      <c r="D24" s="16"/>
      <c r="H24" s="81">
        <v>0.51</v>
      </c>
      <c r="K24" s="80">
        <v>4.8300000000000003E-2</v>
      </c>
      <c r="L24" s="81">
        <v>312609428</v>
      </c>
      <c r="N24" s="81">
        <v>0</v>
      </c>
      <c r="O24" s="81">
        <v>305199.4449073</v>
      </c>
      <c r="Q24" s="80">
        <v>0.34029999999999999</v>
      </c>
      <c r="R24" s="80">
        <v>0.11550000000000001</v>
      </c>
    </row>
    <row r="25" spans="2:18">
      <c r="B25" t="s">
        <v>264</v>
      </c>
      <c r="C25" t="s">
        <v>265</v>
      </c>
      <c r="D25" t="s">
        <v>100</v>
      </c>
      <c r="E25" t="s">
        <v>240</v>
      </c>
      <c r="G25" t="s">
        <v>266</v>
      </c>
      <c r="H25" s="77">
        <v>0.03</v>
      </c>
      <c r="I25" t="s">
        <v>102</v>
      </c>
      <c r="J25" s="78">
        <v>0</v>
      </c>
      <c r="K25" s="78">
        <v>5.11E-2</v>
      </c>
      <c r="L25" s="77">
        <v>21663348</v>
      </c>
      <c r="M25" s="77">
        <v>99.85</v>
      </c>
      <c r="N25" s="77">
        <v>0</v>
      </c>
      <c r="O25" s="77">
        <v>21630.852977999999</v>
      </c>
      <c r="P25" s="78">
        <v>6.9999999999999999E-4</v>
      </c>
      <c r="Q25" s="78">
        <v>2.41E-2</v>
      </c>
      <c r="R25" s="78">
        <v>8.2000000000000007E-3</v>
      </c>
    </row>
    <row r="26" spans="2:18">
      <c r="B26" t="s">
        <v>267</v>
      </c>
      <c r="C26" t="s">
        <v>268</v>
      </c>
      <c r="D26" t="s">
        <v>100</v>
      </c>
      <c r="E26" t="s">
        <v>240</v>
      </c>
      <c r="G26" t="s">
        <v>269</v>
      </c>
      <c r="H26" s="77">
        <v>0.18</v>
      </c>
      <c r="I26" t="s">
        <v>102</v>
      </c>
      <c r="J26" s="78">
        <v>0</v>
      </c>
      <c r="K26" s="78">
        <v>4.7600000000000003E-2</v>
      </c>
      <c r="L26" s="77">
        <v>21440781</v>
      </c>
      <c r="M26" s="77">
        <v>99.15</v>
      </c>
      <c r="N26" s="77">
        <v>0</v>
      </c>
      <c r="O26" s="77">
        <v>21258.534361499998</v>
      </c>
      <c r="P26" s="78">
        <v>4.0000000000000002E-4</v>
      </c>
      <c r="Q26" s="78">
        <v>2.3699999999999999E-2</v>
      </c>
      <c r="R26" s="78">
        <v>8.0000000000000002E-3</v>
      </c>
    </row>
    <row r="27" spans="2:18">
      <c r="B27" t="s">
        <v>270</v>
      </c>
      <c r="C27" t="s">
        <v>271</v>
      </c>
      <c r="D27" t="s">
        <v>100</v>
      </c>
      <c r="E27" t="s">
        <v>240</v>
      </c>
      <c r="G27" t="s">
        <v>272</v>
      </c>
      <c r="H27" s="77">
        <v>0.36</v>
      </c>
      <c r="I27" t="s">
        <v>102</v>
      </c>
      <c r="J27" s="78">
        <v>0</v>
      </c>
      <c r="K27" s="78">
        <v>4.8399999999999999E-2</v>
      </c>
      <c r="L27" s="77">
        <v>20713161</v>
      </c>
      <c r="M27" s="77">
        <v>98.33</v>
      </c>
      <c r="N27" s="77">
        <v>0</v>
      </c>
      <c r="O27" s="77">
        <v>20367.251211300001</v>
      </c>
      <c r="P27" s="78">
        <v>5.9999999999999995E-4</v>
      </c>
      <c r="Q27" s="78">
        <v>2.2700000000000001E-2</v>
      </c>
      <c r="R27" s="78">
        <v>7.7000000000000002E-3</v>
      </c>
    </row>
    <row r="28" spans="2:18">
      <c r="B28" t="s">
        <v>273</v>
      </c>
      <c r="C28" t="s">
        <v>274</v>
      </c>
      <c r="D28" t="s">
        <v>100</v>
      </c>
      <c r="E28" t="s">
        <v>240</v>
      </c>
      <c r="G28" t="s">
        <v>244</v>
      </c>
      <c r="H28" s="77">
        <v>0.93</v>
      </c>
      <c r="I28" t="s">
        <v>102</v>
      </c>
      <c r="J28" s="78">
        <v>0</v>
      </c>
      <c r="K28" s="78">
        <v>4.8099999999999997E-2</v>
      </c>
      <c r="L28" s="77">
        <v>22867500</v>
      </c>
      <c r="M28" s="77">
        <v>95.72</v>
      </c>
      <c r="N28" s="77">
        <v>0</v>
      </c>
      <c r="O28" s="77">
        <v>21888.771000000001</v>
      </c>
      <c r="P28" s="78">
        <v>1.2999999999999999E-3</v>
      </c>
      <c r="Q28" s="78">
        <v>2.4400000000000002E-2</v>
      </c>
      <c r="R28" s="78">
        <v>8.3000000000000001E-3</v>
      </c>
    </row>
    <row r="29" spans="2:18">
      <c r="B29" t="s">
        <v>275</v>
      </c>
      <c r="C29" t="s">
        <v>276</v>
      </c>
      <c r="D29" t="s">
        <v>100</v>
      </c>
      <c r="E29" t="s">
        <v>240</v>
      </c>
      <c r="G29" t="s">
        <v>277</v>
      </c>
      <c r="H29" s="77">
        <v>0.11</v>
      </c>
      <c r="I29" t="s">
        <v>102</v>
      </c>
      <c r="J29" s="78">
        <v>0</v>
      </c>
      <c r="K29" s="78">
        <v>4.8000000000000001E-2</v>
      </c>
      <c r="L29" s="77">
        <v>17048994</v>
      </c>
      <c r="M29" s="77">
        <v>99.5</v>
      </c>
      <c r="N29" s="77">
        <v>0</v>
      </c>
      <c r="O29" s="77">
        <v>16963.749029999999</v>
      </c>
      <c r="P29" s="78">
        <v>5.0000000000000001E-4</v>
      </c>
      <c r="Q29" s="78">
        <v>1.89E-2</v>
      </c>
      <c r="R29" s="78">
        <v>6.4000000000000003E-3</v>
      </c>
    </row>
    <row r="30" spans="2:18">
      <c r="B30" t="s">
        <v>278</v>
      </c>
      <c r="C30" t="s">
        <v>279</v>
      </c>
      <c r="D30" t="s">
        <v>100</v>
      </c>
      <c r="E30" t="s">
        <v>240</v>
      </c>
      <c r="G30" t="s">
        <v>280</v>
      </c>
      <c r="H30" s="77">
        <v>0.26</v>
      </c>
      <c r="I30" t="s">
        <v>102</v>
      </c>
      <c r="J30" s="78">
        <v>0</v>
      </c>
      <c r="K30" s="78">
        <v>4.8300000000000003E-2</v>
      </c>
      <c r="L30" s="77">
        <v>25752795</v>
      </c>
      <c r="M30" s="77">
        <v>98.78</v>
      </c>
      <c r="N30" s="77">
        <v>0</v>
      </c>
      <c r="O30" s="77">
        <v>25438.610901</v>
      </c>
      <c r="P30" s="78">
        <v>8.0000000000000004E-4</v>
      </c>
      <c r="Q30" s="78">
        <v>2.8400000000000002E-2</v>
      </c>
      <c r="R30" s="78">
        <v>9.5999999999999992E-3</v>
      </c>
    </row>
    <row r="31" spans="2:18">
      <c r="B31" t="s">
        <v>281</v>
      </c>
      <c r="C31" t="s">
        <v>282</v>
      </c>
      <c r="D31" t="s">
        <v>100</v>
      </c>
      <c r="E31" t="s">
        <v>240</v>
      </c>
      <c r="G31" t="s">
        <v>280</v>
      </c>
      <c r="H31" s="77">
        <v>0.43</v>
      </c>
      <c r="I31" t="s">
        <v>102</v>
      </c>
      <c r="J31" s="78">
        <v>0</v>
      </c>
      <c r="K31" s="78">
        <v>4.8500000000000001E-2</v>
      </c>
      <c r="L31" s="77">
        <v>25328659</v>
      </c>
      <c r="M31" s="77">
        <v>97.97</v>
      </c>
      <c r="N31" s="77">
        <v>0</v>
      </c>
      <c r="O31" s="77">
        <v>24814.487222299998</v>
      </c>
      <c r="P31" s="78">
        <v>8.0000000000000004E-4</v>
      </c>
      <c r="Q31" s="78">
        <v>2.7699999999999999E-2</v>
      </c>
      <c r="R31" s="78">
        <v>9.4000000000000004E-3</v>
      </c>
    </row>
    <row r="32" spans="2:18">
      <c r="B32" t="s">
        <v>283</v>
      </c>
      <c r="C32" t="s">
        <v>284</v>
      </c>
      <c r="D32" t="s">
        <v>100</v>
      </c>
      <c r="E32" t="s">
        <v>240</v>
      </c>
      <c r="G32" t="s">
        <v>285</v>
      </c>
      <c r="H32" s="77">
        <v>0.51</v>
      </c>
      <c r="I32" t="s">
        <v>102</v>
      </c>
      <c r="J32" s="78">
        <v>0</v>
      </c>
      <c r="K32" s="78">
        <v>4.8000000000000001E-2</v>
      </c>
      <c r="L32" s="77">
        <v>34673600</v>
      </c>
      <c r="M32" s="77">
        <v>97.64</v>
      </c>
      <c r="N32" s="77">
        <v>0</v>
      </c>
      <c r="O32" s="77">
        <v>33855.303039999999</v>
      </c>
      <c r="P32" s="78">
        <v>1.6999999999999999E-3</v>
      </c>
      <c r="Q32" s="78">
        <v>3.7699999999999997E-2</v>
      </c>
      <c r="R32" s="78">
        <v>1.2800000000000001E-2</v>
      </c>
    </row>
    <row r="33" spans="2:18">
      <c r="B33" t="s">
        <v>286</v>
      </c>
      <c r="C33" t="s">
        <v>287</v>
      </c>
      <c r="D33" t="s">
        <v>100</v>
      </c>
      <c r="E33" t="s">
        <v>240</v>
      </c>
      <c r="G33" t="s">
        <v>288</v>
      </c>
      <c r="H33" s="77">
        <v>0.61</v>
      </c>
      <c r="I33" t="s">
        <v>102</v>
      </c>
      <c r="J33" s="78">
        <v>0</v>
      </c>
      <c r="K33" s="78">
        <v>4.8000000000000001E-2</v>
      </c>
      <c r="L33" s="77">
        <v>34269765</v>
      </c>
      <c r="M33" s="77">
        <v>97.2</v>
      </c>
      <c r="N33" s="77">
        <v>0</v>
      </c>
      <c r="O33" s="77">
        <v>33310.211580000003</v>
      </c>
      <c r="P33" s="78">
        <v>1.9E-3</v>
      </c>
      <c r="Q33" s="78">
        <v>3.7100000000000001E-2</v>
      </c>
      <c r="R33" s="78">
        <v>1.26E-2</v>
      </c>
    </row>
    <row r="34" spans="2:18">
      <c r="B34" t="s">
        <v>289</v>
      </c>
      <c r="C34" t="s">
        <v>290</v>
      </c>
      <c r="D34" t="s">
        <v>100</v>
      </c>
      <c r="E34" t="s">
        <v>240</v>
      </c>
      <c r="G34" t="s">
        <v>244</v>
      </c>
      <c r="H34" s="77">
        <v>0.68</v>
      </c>
      <c r="I34" t="s">
        <v>102</v>
      </c>
      <c r="J34" s="78">
        <v>0</v>
      </c>
      <c r="K34" s="78">
        <v>4.82E-2</v>
      </c>
      <c r="L34" s="77">
        <v>26115205</v>
      </c>
      <c r="M34" s="77">
        <v>96.84</v>
      </c>
      <c r="N34" s="77">
        <v>0</v>
      </c>
      <c r="O34" s="77">
        <v>25289.964521999998</v>
      </c>
      <c r="P34" s="78">
        <v>1.5E-3</v>
      </c>
      <c r="Q34" s="78">
        <v>2.8199999999999999E-2</v>
      </c>
      <c r="R34" s="78">
        <v>9.5999999999999992E-3</v>
      </c>
    </row>
    <row r="35" spans="2:18">
      <c r="B35" t="s">
        <v>291</v>
      </c>
      <c r="C35" t="s">
        <v>292</v>
      </c>
      <c r="D35" t="s">
        <v>100</v>
      </c>
      <c r="E35" t="s">
        <v>240</v>
      </c>
      <c r="G35" t="s">
        <v>244</v>
      </c>
      <c r="H35" s="77">
        <v>0.76</v>
      </c>
      <c r="I35" t="s">
        <v>102</v>
      </c>
      <c r="J35" s="78">
        <v>0</v>
      </c>
      <c r="K35" s="78">
        <v>4.7899999999999998E-2</v>
      </c>
      <c r="L35" s="77">
        <v>26988272</v>
      </c>
      <c r="M35" s="77">
        <v>96.51</v>
      </c>
      <c r="N35" s="77">
        <v>0</v>
      </c>
      <c r="O35" s="77">
        <v>26046.381307200001</v>
      </c>
      <c r="P35" s="78">
        <v>1.5E-3</v>
      </c>
      <c r="Q35" s="78">
        <v>2.9000000000000001E-2</v>
      </c>
      <c r="R35" s="78">
        <v>9.9000000000000008E-3</v>
      </c>
    </row>
    <row r="36" spans="2:18">
      <c r="B36" t="s">
        <v>293</v>
      </c>
      <c r="C36" t="s">
        <v>294</v>
      </c>
      <c r="D36" t="s">
        <v>100</v>
      </c>
      <c r="E36" t="s">
        <v>240</v>
      </c>
      <c r="G36" t="s">
        <v>295</v>
      </c>
      <c r="H36" s="77">
        <v>0.85</v>
      </c>
      <c r="I36" t="s">
        <v>102</v>
      </c>
      <c r="J36" s="78">
        <v>0</v>
      </c>
      <c r="K36" s="78">
        <v>4.8300000000000003E-2</v>
      </c>
      <c r="L36" s="77">
        <v>35747348</v>
      </c>
      <c r="M36" s="77">
        <v>96.05</v>
      </c>
      <c r="N36" s="77">
        <v>0</v>
      </c>
      <c r="O36" s="77">
        <v>34335.327753999998</v>
      </c>
      <c r="P36" s="78">
        <v>2E-3</v>
      </c>
      <c r="Q36" s="78">
        <v>3.8300000000000001E-2</v>
      </c>
      <c r="R36" s="78">
        <v>1.2999999999999999E-2</v>
      </c>
    </row>
    <row r="37" spans="2:18">
      <c r="B37" s="79" t="s">
        <v>296</v>
      </c>
      <c r="C37" s="16"/>
      <c r="D37" s="16"/>
      <c r="H37" s="81">
        <v>4.92</v>
      </c>
      <c r="K37" s="80">
        <v>4.3799999999999999E-2</v>
      </c>
      <c r="L37" s="81">
        <v>248216502</v>
      </c>
      <c r="N37" s="81">
        <v>0</v>
      </c>
      <c r="O37" s="81">
        <v>222906.97354539999</v>
      </c>
      <c r="Q37" s="80">
        <v>0.2485</v>
      </c>
      <c r="R37" s="80">
        <v>8.4400000000000003E-2</v>
      </c>
    </row>
    <row r="38" spans="2:18">
      <c r="B38" t="s">
        <v>297</v>
      </c>
      <c r="C38" t="s">
        <v>298</v>
      </c>
      <c r="D38" t="s">
        <v>100</v>
      </c>
      <c r="E38" t="s">
        <v>240</v>
      </c>
      <c r="G38" t="s">
        <v>299</v>
      </c>
      <c r="H38" s="77">
        <v>2.4</v>
      </c>
      <c r="I38" t="s">
        <v>102</v>
      </c>
      <c r="J38" s="78">
        <v>5.0000000000000001E-3</v>
      </c>
      <c r="K38" s="78">
        <v>4.5600000000000002E-2</v>
      </c>
      <c r="L38" s="77">
        <v>16799000</v>
      </c>
      <c r="M38" s="77">
        <v>91.2</v>
      </c>
      <c r="N38" s="77">
        <v>0</v>
      </c>
      <c r="O38" s="77">
        <v>15320.688</v>
      </c>
      <c r="P38" s="78">
        <v>8.0000000000000004E-4</v>
      </c>
      <c r="Q38" s="78">
        <v>1.7100000000000001E-2</v>
      </c>
      <c r="R38" s="78">
        <v>5.7999999999999996E-3</v>
      </c>
    </row>
    <row r="39" spans="2:18">
      <c r="B39" t="s">
        <v>300</v>
      </c>
      <c r="C39" t="s">
        <v>301</v>
      </c>
      <c r="D39" t="s">
        <v>100</v>
      </c>
      <c r="E39" t="s">
        <v>240</v>
      </c>
      <c r="G39" t="s">
        <v>302</v>
      </c>
      <c r="H39" s="77">
        <v>1.08</v>
      </c>
      <c r="I39" t="s">
        <v>102</v>
      </c>
      <c r="J39" s="78">
        <v>4.0000000000000001E-3</v>
      </c>
      <c r="K39" s="78">
        <v>4.53E-2</v>
      </c>
      <c r="L39" s="77">
        <v>22285100</v>
      </c>
      <c r="M39" s="77">
        <v>96.08</v>
      </c>
      <c r="N39" s="77">
        <v>0</v>
      </c>
      <c r="O39" s="77">
        <v>21411.524079999999</v>
      </c>
      <c r="P39" s="78">
        <v>1.2999999999999999E-3</v>
      </c>
      <c r="Q39" s="78">
        <v>2.3900000000000001E-2</v>
      </c>
      <c r="R39" s="78">
        <v>8.0999999999999996E-3</v>
      </c>
    </row>
    <row r="40" spans="2:18">
      <c r="B40" t="s">
        <v>303</v>
      </c>
      <c r="C40" t="s">
        <v>304</v>
      </c>
      <c r="D40" t="s">
        <v>100</v>
      </c>
      <c r="E40" t="s">
        <v>240</v>
      </c>
      <c r="G40" t="s">
        <v>305</v>
      </c>
      <c r="H40" s="77">
        <v>3.38</v>
      </c>
      <c r="I40" t="s">
        <v>102</v>
      </c>
      <c r="J40" s="78">
        <v>0.02</v>
      </c>
      <c r="K40" s="78">
        <v>4.3200000000000002E-2</v>
      </c>
      <c r="L40" s="77">
        <v>49897075</v>
      </c>
      <c r="M40" s="77">
        <v>93.59</v>
      </c>
      <c r="N40" s="77">
        <v>0</v>
      </c>
      <c r="O40" s="77">
        <v>46698.672492500002</v>
      </c>
      <c r="P40" s="78">
        <v>2E-3</v>
      </c>
      <c r="Q40" s="78">
        <v>5.21E-2</v>
      </c>
      <c r="R40" s="78">
        <v>1.77E-2</v>
      </c>
    </row>
    <row r="41" spans="2:18">
      <c r="B41" t="s">
        <v>306</v>
      </c>
      <c r="C41" t="s">
        <v>307</v>
      </c>
      <c r="D41" t="s">
        <v>100</v>
      </c>
      <c r="E41" t="s">
        <v>240</v>
      </c>
      <c r="G41" t="s">
        <v>308</v>
      </c>
      <c r="H41" s="77">
        <v>6.27</v>
      </c>
      <c r="I41" t="s">
        <v>102</v>
      </c>
      <c r="J41" s="78">
        <v>0.01</v>
      </c>
      <c r="K41" s="78">
        <v>4.2599999999999999E-2</v>
      </c>
      <c r="L41" s="77">
        <v>30744379</v>
      </c>
      <c r="M41" s="77">
        <v>82.4</v>
      </c>
      <c r="N41" s="77">
        <v>0</v>
      </c>
      <c r="O41" s="77">
        <v>25333.368296000001</v>
      </c>
      <c r="P41" s="78">
        <v>1.2999999999999999E-3</v>
      </c>
      <c r="Q41" s="78">
        <v>2.8199999999999999E-2</v>
      </c>
      <c r="R41" s="78">
        <v>9.5999999999999992E-3</v>
      </c>
    </row>
    <row r="42" spans="2:18">
      <c r="B42" t="s">
        <v>309</v>
      </c>
      <c r="C42" t="s">
        <v>310</v>
      </c>
      <c r="D42" t="s">
        <v>100</v>
      </c>
      <c r="E42" t="s">
        <v>240</v>
      </c>
      <c r="G42" t="s">
        <v>258</v>
      </c>
      <c r="H42" s="77">
        <v>15.25</v>
      </c>
      <c r="I42" t="s">
        <v>102</v>
      </c>
      <c r="J42" s="78">
        <v>3.7499999999999999E-2</v>
      </c>
      <c r="K42" s="78">
        <v>4.4699999999999997E-2</v>
      </c>
      <c r="L42" s="77">
        <v>14602590</v>
      </c>
      <c r="M42" s="77">
        <v>91.42</v>
      </c>
      <c r="N42" s="77">
        <v>0</v>
      </c>
      <c r="O42" s="77">
        <v>13349.687778</v>
      </c>
      <c r="P42" s="78">
        <v>5.9999999999999995E-4</v>
      </c>
      <c r="Q42" s="78">
        <v>1.49E-2</v>
      </c>
      <c r="R42" s="78">
        <v>5.1000000000000004E-3</v>
      </c>
    </row>
    <row r="43" spans="2:18">
      <c r="B43" t="s">
        <v>311</v>
      </c>
      <c r="C43" t="s">
        <v>312</v>
      </c>
      <c r="D43" t="s">
        <v>100</v>
      </c>
      <c r="E43" t="s">
        <v>240</v>
      </c>
      <c r="G43" t="s">
        <v>313</v>
      </c>
      <c r="H43" s="77">
        <v>12.1</v>
      </c>
      <c r="I43" t="s">
        <v>102</v>
      </c>
      <c r="J43" s="78">
        <v>1.4999999999999999E-2</v>
      </c>
      <c r="K43" s="78">
        <v>4.3499999999999997E-2</v>
      </c>
      <c r="L43" s="77">
        <v>18215385</v>
      </c>
      <c r="M43" s="77">
        <v>71.599999999999994</v>
      </c>
      <c r="N43" s="77">
        <v>0</v>
      </c>
      <c r="O43" s="77">
        <v>13042.21566</v>
      </c>
      <c r="P43" s="78">
        <v>8.0000000000000004E-4</v>
      </c>
      <c r="Q43" s="78">
        <v>1.4500000000000001E-2</v>
      </c>
      <c r="R43" s="78">
        <v>4.8999999999999998E-3</v>
      </c>
    </row>
    <row r="44" spans="2:18">
      <c r="B44" t="s">
        <v>314</v>
      </c>
      <c r="C44" t="s">
        <v>315</v>
      </c>
      <c r="D44" t="s">
        <v>100</v>
      </c>
      <c r="E44" t="s">
        <v>240</v>
      </c>
      <c r="G44" t="s">
        <v>316</v>
      </c>
      <c r="H44" s="77">
        <v>4.78</v>
      </c>
      <c r="I44" t="s">
        <v>102</v>
      </c>
      <c r="J44" s="78">
        <v>2.2499999999999999E-2</v>
      </c>
      <c r="K44" s="78">
        <v>4.2500000000000003E-2</v>
      </c>
      <c r="L44" s="77">
        <v>59650413</v>
      </c>
      <c r="M44" s="77">
        <v>91.16</v>
      </c>
      <c r="N44" s="77">
        <v>0</v>
      </c>
      <c r="O44" s="77">
        <v>54377.316490800004</v>
      </c>
      <c r="P44" s="78">
        <v>2.5000000000000001E-3</v>
      </c>
      <c r="Q44" s="78">
        <v>6.0600000000000001E-2</v>
      </c>
      <c r="R44" s="78">
        <v>2.06E-2</v>
      </c>
    </row>
    <row r="45" spans="2:18">
      <c r="B45" t="s">
        <v>317</v>
      </c>
      <c r="C45" t="s">
        <v>318</v>
      </c>
      <c r="D45" t="s">
        <v>100</v>
      </c>
      <c r="E45" t="s">
        <v>240</v>
      </c>
      <c r="G45" t="s">
        <v>319</v>
      </c>
      <c r="H45" s="77">
        <v>17.95</v>
      </c>
      <c r="I45" t="s">
        <v>102</v>
      </c>
      <c r="J45" s="78">
        <v>2.8000000000000001E-2</v>
      </c>
      <c r="K45" s="78">
        <v>4.5499999999999999E-2</v>
      </c>
      <c r="L45" s="77">
        <v>3381621</v>
      </c>
      <c r="M45" s="77">
        <v>74.349999999999994</v>
      </c>
      <c r="N45" s="77">
        <v>0</v>
      </c>
      <c r="O45" s="77">
        <v>2514.2352135000001</v>
      </c>
      <c r="P45" s="78">
        <v>4.0000000000000002E-4</v>
      </c>
      <c r="Q45" s="78">
        <v>2.8E-3</v>
      </c>
      <c r="R45" s="78">
        <v>1E-3</v>
      </c>
    </row>
    <row r="46" spans="2:18">
      <c r="B46" t="s">
        <v>320</v>
      </c>
      <c r="C46" t="s">
        <v>321</v>
      </c>
      <c r="D46" t="s">
        <v>100</v>
      </c>
      <c r="E46" t="s">
        <v>240</v>
      </c>
      <c r="G46" t="s">
        <v>322</v>
      </c>
      <c r="H46" s="77">
        <v>1.9</v>
      </c>
      <c r="I46" t="s">
        <v>102</v>
      </c>
      <c r="J46" s="78">
        <v>1.7500000000000002E-2</v>
      </c>
      <c r="K46" s="78">
        <v>4.5400000000000003E-2</v>
      </c>
      <c r="L46" s="77">
        <v>14917834</v>
      </c>
      <c r="M46" s="77">
        <v>95.09</v>
      </c>
      <c r="N46" s="77">
        <v>0</v>
      </c>
      <c r="O46" s="77">
        <v>14185.3683506</v>
      </c>
      <c r="P46" s="78">
        <v>5.9999999999999995E-4</v>
      </c>
      <c r="Q46" s="78">
        <v>1.5800000000000002E-2</v>
      </c>
      <c r="R46" s="78">
        <v>5.4000000000000003E-3</v>
      </c>
    </row>
    <row r="47" spans="2:18">
      <c r="B47" t="s">
        <v>323</v>
      </c>
      <c r="C47" t="s">
        <v>324</v>
      </c>
      <c r="D47" t="s">
        <v>100</v>
      </c>
      <c r="E47" t="s">
        <v>240</v>
      </c>
      <c r="G47" t="s">
        <v>325</v>
      </c>
      <c r="H47" s="77">
        <v>1.58</v>
      </c>
      <c r="I47" t="s">
        <v>102</v>
      </c>
      <c r="J47" s="78">
        <v>5.0000000000000001E-3</v>
      </c>
      <c r="K47" s="78">
        <v>4.5999999999999999E-2</v>
      </c>
      <c r="L47" s="77">
        <v>17723105</v>
      </c>
      <c r="M47" s="77">
        <v>94.08</v>
      </c>
      <c r="N47" s="77">
        <v>0</v>
      </c>
      <c r="O47" s="77">
        <v>16673.897184000001</v>
      </c>
      <c r="P47" s="78">
        <v>8.0000000000000004E-4</v>
      </c>
      <c r="Q47" s="78">
        <v>1.8599999999999998E-2</v>
      </c>
      <c r="R47" s="78">
        <v>6.3E-3</v>
      </c>
    </row>
    <row r="48" spans="2:18">
      <c r="B48" s="79" t="s">
        <v>326</v>
      </c>
      <c r="C48" s="16"/>
      <c r="D48" s="16"/>
      <c r="H48" s="81">
        <v>2.67</v>
      </c>
      <c r="K48" s="80">
        <v>1.4E-3</v>
      </c>
      <c r="L48" s="81">
        <v>765187</v>
      </c>
      <c r="N48" s="81">
        <v>0</v>
      </c>
      <c r="O48" s="81">
        <v>762.27928940000004</v>
      </c>
      <c r="Q48" s="80">
        <v>8.0000000000000004E-4</v>
      </c>
      <c r="R48" s="80">
        <v>2.9999999999999997E-4</v>
      </c>
    </row>
    <row r="49" spans="2:18">
      <c r="B49" t="s">
        <v>327</v>
      </c>
      <c r="C49" t="s">
        <v>328</v>
      </c>
      <c r="D49" t="s">
        <v>100</v>
      </c>
      <c r="E49" t="s">
        <v>240</v>
      </c>
      <c r="G49" t="s">
        <v>329</v>
      </c>
      <c r="H49" s="77">
        <v>2.67</v>
      </c>
      <c r="I49" t="s">
        <v>102</v>
      </c>
      <c r="J49" s="78">
        <v>0</v>
      </c>
      <c r="K49" s="78">
        <v>1.4E-3</v>
      </c>
      <c r="L49" s="77">
        <v>765187</v>
      </c>
      <c r="M49" s="77">
        <v>99.62</v>
      </c>
      <c r="N49" s="77">
        <v>0</v>
      </c>
      <c r="O49" s="77">
        <v>762.27928940000004</v>
      </c>
      <c r="P49" s="78">
        <v>0</v>
      </c>
      <c r="Q49" s="78">
        <v>8.0000000000000004E-4</v>
      </c>
      <c r="R49" s="78">
        <v>2.9999999999999997E-4</v>
      </c>
    </row>
    <row r="50" spans="2:18">
      <c r="B50" s="79" t="s">
        <v>330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220</v>
      </c>
      <c r="C51" t="s">
        <v>220</v>
      </c>
      <c r="D51" s="16"/>
      <c r="E51" t="s">
        <v>220</v>
      </c>
      <c r="H51" s="77">
        <v>0</v>
      </c>
      <c r="I51" t="s">
        <v>220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s="79" t="s">
        <v>233</v>
      </c>
      <c r="C52" s="16"/>
      <c r="D52" s="16"/>
      <c r="H52" s="81">
        <v>6.73</v>
      </c>
      <c r="K52" s="80">
        <v>8.1699999999999995E-2</v>
      </c>
      <c r="L52" s="81">
        <v>19140000</v>
      </c>
      <c r="N52" s="81">
        <v>26.0032</v>
      </c>
      <c r="O52" s="81">
        <v>62256.817846481601</v>
      </c>
      <c r="Q52" s="80">
        <v>6.9400000000000003E-2</v>
      </c>
      <c r="R52" s="80">
        <v>2.3599999999999999E-2</v>
      </c>
    </row>
    <row r="53" spans="2:18">
      <c r="B53" s="79" t="s">
        <v>331</v>
      </c>
      <c r="C53" s="16"/>
      <c r="D53" s="16"/>
      <c r="H53" s="81">
        <v>1.71</v>
      </c>
      <c r="K53" s="80">
        <v>0.26869999999999999</v>
      </c>
      <c r="L53" s="81">
        <v>2330000</v>
      </c>
      <c r="N53" s="81">
        <v>0</v>
      </c>
      <c r="O53" s="81">
        <v>8468.9603057391996</v>
      </c>
      <c r="Q53" s="80">
        <v>9.4000000000000004E-3</v>
      </c>
      <c r="R53" s="80">
        <v>3.2000000000000002E-3</v>
      </c>
    </row>
    <row r="54" spans="2:18">
      <c r="B54" t="s">
        <v>332</v>
      </c>
      <c r="C54" t="s">
        <v>333</v>
      </c>
      <c r="D54" t="s">
        <v>100</v>
      </c>
      <c r="E54" t="s">
        <v>334</v>
      </c>
      <c r="F54" t="s">
        <v>207</v>
      </c>
      <c r="H54" s="77">
        <v>0.34</v>
      </c>
      <c r="I54" t="s">
        <v>102</v>
      </c>
      <c r="J54" s="78">
        <v>2.8799999999999999E-2</v>
      </c>
      <c r="K54" s="78">
        <v>0.36630000000000001</v>
      </c>
      <c r="L54" s="77">
        <v>1550000</v>
      </c>
      <c r="M54" s="77">
        <v>374.66</v>
      </c>
      <c r="N54" s="77">
        <v>0</v>
      </c>
      <c r="O54" s="77">
        <v>5807.23</v>
      </c>
      <c r="P54" s="78">
        <v>4.0000000000000002E-4</v>
      </c>
      <c r="Q54" s="78">
        <v>6.4999999999999997E-3</v>
      </c>
      <c r="R54" s="78">
        <v>2.2000000000000001E-3</v>
      </c>
    </row>
    <row r="55" spans="2:18">
      <c r="B55" t="s">
        <v>335</v>
      </c>
      <c r="C55" t="s">
        <v>336</v>
      </c>
      <c r="D55" t="s">
        <v>100</v>
      </c>
      <c r="E55" t="s">
        <v>334</v>
      </c>
      <c r="F55" t="s">
        <v>207</v>
      </c>
      <c r="H55" s="77">
        <v>6.1</v>
      </c>
      <c r="I55" t="s">
        <v>102</v>
      </c>
      <c r="J55" s="78">
        <v>2.75E-2</v>
      </c>
      <c r="K55" s="78">
        <v>6.0699999999999997E-2</v>
      </c>
      <c r="L55" s="77">
        <v>150000</v>
      </c>
      <c r="M55" s="77">
        <v>318.08999999999997</v>
      </c>
      <c r="N55" s="77">
        <v>0</v>
      </c>
      <c r="O55" s="77">
        <v>477.13499999999999</v>
      </c>
      <c r="P55" s="78">
        <v>1E-4</v>
      </c>
      <c r="Q55" s="78">
        <v>5.0000000000000001E-4</v>
      </c>
      <c r="R55" s="78">
        <v>2.0000000000000001E-4</v>
      </c>
    </row>
    <row r="56" spans="2:18">
      <c r="B56" t="s">
        <v>337</v>
      </c>
      <c r="C56" t="s">
        <v>338</v>
      </c>
      <c r="D56" t="s">
        <v>123</v>
      </c>
      <c r="E56" t="s">
        <v>339</v>
      </c>
      <c r="F56" t="s">
        <v>340</v>
      </c>
      <c r="G56" t="s">
        <v>341</v>
      </c>
      <c r="H56" s="77">
        <v>5.78</v>
      </c>
      <c r="I56" t="s">
        <v>106</v>
      </c>
      <c r="J56" s="78">
        <v>2.5000000000000001E-2</v>
      </c>
      <c r="K56" s="78">
        <v>5.5800000000000002E-2</v>
      </c>
      <c r="L56" s="77">
        <v>150000</v>
      </c>
      <c r="M56" s="77">
        <v>84.712833333333336</v>
      </c>
      <c r="N56" s="77">
        <v>0</v>
      </c>
      <c r="O56" s="77">
        <v>485.91281199999997</v>
      </c>
      <c r="P56" s="78">
        <v>2.0000000000000001E-4</v>
      </c>
      <c r="Q56" s="78">
        <v>5.0000000000000001E-4</v>
      </c>
      <c r="R56" s="78">
        <v>2.0000000000000001E-4</v>
      </c>
    </row>
    <row r="57" spans="2:18">
      <c r="B57" t="s">
        <v>342</v>
      </c>
      <c r="C57" t="s">
        <v>343</v>
      </c>
      <c r="D57" t="s">
        <v>344</v>
      </c>
      <c r="E57" t="s">
        <v>345</v>
      </c>
      <c r="F57" t="s">
        <v>346</v>
      </c>
      <c r="G57" t="s">
        <v>347</v>
      </c>
      <c r="H57" s="77">
        <v>4.01</v>
      </c>
      <c r="I57" t="s">
        <v>106</v>
      </c>
      <c r="J57" s="78">
        <v>3.2500000000000001E-2</v>
      </c>
      <c r="K57" s="78">
        <v>5.4600000000000003E-2</v>
      </c>
      <c r="L57" s="77">
        <v>480000</v>
      </c>
      <c r="M57" s="77">
        <v>92.545027770833329</v>
      </c>
      <c r="N57" s="77">
        <v>0</v>
      </c>
      <c r="O57" s="77">
        <v>1698.6824937392</v>
      </c>
      <c r="P57" s="78">
        <v>5.0000000000000001E-4</v>
      </c>
      <c r="Q57" s="78">
        <v>1.9E-3</v>
      </c>
      <c r="R57" s="78">
        <v>5.9999999999999995E-4</v>
      </c>
    </row>
    <row r="58" spans="2:18">
      <c r="B58" s="79" t="s">
        <v>348</v>
      </c>
      <c r="C58" s="16"/>
      <c r="D58" s="16"/>
      <c r="H58" s="81">
        <v>7.52</v>
      </c>
      <c r="K58" s="80">
        <v>5.2200000000000003E-2</v>
      </c>
      <c r="L58" s="81">
        <v>16810000</v>
      </c>
      <c r="N58" s="81">
        <v>26.0032</v>
      </c>
      <c r="O58" s="81">
        <v>53787.8575407424</v>
      </c>
      <c r="Q58" s="80">
        <v>0.06</v>
      </c>
      <c r="R58" s="80">
        <v>2.0400000000000001E-2</v>
      </c>
    </row>
    <row r="59" spans="2:18">
      <c r="B59" t="s">
        <v>349</v>
      </c>
      <c r="C59" t="s">
        <v>350</v>
      </c>
      <c r="D59" t="s">
        <v>123</v>
      </c>
      <c r="E59" t="s">
        <v>351</v>
      </c>
      <c r="F59" t="s">
        <v>340</v>
      </c>
      <c r="G59" t="s">
        <v>352</v>
      </c>
      <c r="H59" s="77">
        <v>0.11</v>
      </c>
      <c r="I59" t="s">
        <v>106</v>
      </c>
      <c r="J59" s="78">
        <v>0</v>
      </c>
      <c r="K59" s="78">
        <v>5.2499999999999998E-2</v>
      </c>
      <c r="L59" s="77">
        <v>870000</v>
      </c>
      <c r="M59" s="77">
        <v>99.440799999999996</v>
      </c>
      <c r="N59" s="77">
        <v>0</v>
      </c>
      <c r="O59" s="77">
        <v>3308.2760870400002</v>
      </c>
      <c r="P59" s="78">
        <v>0</v>
      </c>
      <c r="Q59" s="78">
        <v>3.7000000000000002E-3</v>
      </c>
      <c r="R59" s="78">
        <v>1.2999999999999999E-3</v>
      </c>
    </row>
    <row r="60" spans="2:18">
      <c r="B60" t="s">
        <v>353</v>
      </c>
      <c r="C60" t="s">
        <v>354</v>
      </c>
      <c r="D60" t="s">
        <v>123</v>
      </c>
      <c r="E60" t="s">
        <v>351</v>
      </c>
      <c r="F60" t="s">
        <v>340</v>
      </c>
      <c r="G60" t="s">
        <v>355</v>
      </c>
      <c r="H60" s="77">
        <v>0.05</v>
      </c>
      <c r="I60" t="s">
        <v>106</v>
      </c>
      <c r="J60" s="78">
        <v>0</v>
      </c>
      <c r="K60" s="78">
        <v>4.9200000000000001E-2</v>
      </c>
      <c r="L60" s="77">
        <v>500000</v>
      </c>
      <c r="M60" s="77">
        <v>99.750200000000007</v>
      </c>
      <c r="N60" s="77">
        <v>0</v>
      </c>
      <c r="O60" s="77">
        <v>1907.2238239999999</v>
      </c>
      <c r="P60" s="78">
        <v>0</v>
      </c>
      <c r="Q60" s="78">
        <v>2.0999999999999999E-3</v>
      </c>
      <c r="R60" s="78">
        <v>6.9999999999999999E-4</v>
      </c>
    </row>
    <row r="61" spans="2:18">
      <c r="B61" t="s">
        <v>356</v>
      </c>
      <c r="C61" t="s">
        <v>357</v>
      </c>
      <c r="D61" t="s">
        <v>123</v>
      </c>
      <c r="E61" t="s">
        <v>351</v>
      </c>
      <c r="F61" t="s">
        <v>340</v>
      </c>
      <c r="G61" t="s">
        <v>288</v>
      </c>
      <c r="H61" s="77">
        <v>0.42</v>
      </c>
      <c r="I61" t="s">
        <v>106</v>
      </c>
      <c r="J61" s="78">
        <v>0</v>
      </c>
      <c r="K61" s="78">
        <v>5.5300000000000002E-2</v>
      </c>
      <c r="L61" s="77">
        <v>550000</v>
      </c>
      <c r="M61" s="77">
        <v>97.782300000000006</v>
      </c>
      <c r="N61" s="77">
        <v>0</v>
      </c>
      <c r="O61" s="77">
        <v>2056.5573336000002</v>
      </c>
      <c r="P61" s="78">
        <v>0</v>
      </c>
      <c r="Q61" s="78">
        <v>2.3E-3</v>
      </c>
      <c r="R61" s="78">
        <v>8.0000000000000004E-4</v>
      </c>
    </row>
    <row r="62" spans="2:18">
      <c r="B62" t="s">
        <v>358</v>
      </c>
      <c r="C62" t="s">
        <v>359</v>
      </c>
      <c r="D62" t="s">
        <v>123</v>
      </c>
      <c r="E62" t="s">
        <v>351</v>
      </c>
      <c r="F62" t="s">
        <v>340</v>
      </c>
      <c r="G62" t="s">
        <v>360</v>
      </c>
      <c r="H62" s="77">
        <v>0.38</v>
      </c>
      <c r="I62" t="s">
        <v>106</v>
      </c>
      <c r="J62" s="78">
        <v>1.2999999999999999E-3</v>
      </c>
      <c r="K62" s="78">
        <v>5.4699999999999999E-2</v>
      </c>
      <c r="L62" s="77">
        <v>1788000</v>
      </c>
      <c r="M62" s="77">
        <v>98.066424999999995</v>
      </c>
      <c r="N62" s="77">
        <v>0</v>
      </c>
      <c r="O62" s="77">
        <v>6705.1074444960004</v>
      </c>
      <c r="P62" s="78">
        <v>0</v>
      </c>
      <c r="Q62" s="78">
        <v>7.4999999999999997E-3</v>
      </c>
      <c r="R62" s="78">
        <v>2.5000000000000001E-3</v>
      </c>
    </row>
    <row r="63" spans="2:18">
      <c r="B63" t="s">
        <v>361</v>
      </c>
      <c r="C63" t="s">
        <v>362</v>
      </c>
      <c r="D63" t="s">
        <v>123</v>
      </c>
      <c r="E63" t="s">
        <v>351</v>
      </c>
      <c r="F63" t="s">
        <v>340</v>
      </c>
      <c r="G63" t="s">
        <v>363</v>
      </c>
      <c r="H63" s="77">
        <v>0.54</v>
      </c>
      <c r="I63" t="s">
        <v>106</v>
      </c>
      <c r="J63" s="78">
        <v>3.8E-3</v>
      </c>
      <c r="K63" s="78">
        <v>5.5599999999999997E-2</v>
      </c>
      <c r="L63" s="77">
        <v>1175000</v>
      </c>
      <c r="M63" s="77">
        <v>97.476575004255324</v>
      </c>
      <c r="N63" s="77">
        <v>0</v>
      </c>
      <c r="O63" s="77">
        <v>4379.8174680911998</v>
      </c>
      <c r="P63" s="78">
        <v>0</v>
      </c>
      <c r="Q63" s="78">
        <v>4.8999999999999998E-3</v>
      </c>
      <c r="R63" s="78">
        <v>1.6999999999999999E-3</v>
      </c>
    </row>
    <row r="64" spans="2:18">
      <c r="B64" t="s">
        <v>364</v>
      </c>
      <c r="C64" t="s">
        <v>365</v>
      </c>
      <c r="D64" t="s">
        <v>123</v>
      </c>
      <c r="E64" t="s">
        <v>351</v>
      </c>
      <c r="F64" t="s">
        <v>340</v>
      </c>
      <c r="G64" t="s">
        <v>366</v>
      </c>
      <c r="H64" s="77">
        <v>0.34</v>
      </c>
      <c r="I64" t="s">
        <v>106</v>
      </c>
      <c r="J64" s="78">
        <v>8.8000000000000005E-3</v>
      </c>
      <c r="K64" s="78">
        <v>5.5599999999999997E-2</v>
      </c>
      <c r="L64" s="77">
        <v>500000</v>
      </c>
      <c r="M64" s="77">
        <v>98.622433340000001</v>
      </c>
      <c r="N64" s="77">
        <v>0</v>
      </c>
      <c r="O64" s="77">
        <v>1885.6609254607999</v>
      </c>
      <c r="P64" s="78">
        <v>0</v>
      </c>
      <c r="Q64" s="78">
        <v>2.0999999999999999E-3</v>
      </c>
      <c r="R64" s="78">
        <v>6.9999999999999999E-4</v>
      </c>
    </row>
    <row r="65" spans="2:18">
      <c r="B65" t="s">
        <v>367</v>
      </c>
      <c r="C65" t="s">
        <v>368</v>
      </c>
      <c r="D65" t="s">
        <v>123</v>
      </c>
      <c r="E65" t="s">
        <v>351</v>
      </c>
      <c r="F65" t="s">
        <v>340</v>
      </c>
      <c r="G65" t="s">
        <v>369</v>
      </c>
      <c r="H65" s="77">
        <v>14.27</v>
      </c>
      <c r="I65" t="s">
        <v>106</v>
      </c>
      <c r="J65" s="78">
        <v>0.02</v>
      </c>
      <c r="K65" s="78">
        <v>5.0099999999999999E-2</v>
      </c>
      <c r="L65" s="77">
        <v>3670000</v>
      </c>
      <c r="M65" s="77">
        <v>65.656300000000002</v>
      </c>
      <c r="N65" s="77">
        <v>0</v>
      </c>
      <c r="O65" s="77">
        <v>9214.2576670399994</v>
      </c>
      <c r="P65" s="78">
        <v>0</v>
      </c>
      <c r="Q65" s="78">
        <v>1.03E-2</v>
      </c>
      <c r="R65" s="78">
        <v>3.5000000000000001E-3</v>
      </c>
    </row>
    <row r="66" spans="2:18">
      <c r="B66" t="s">
        <v>370</v>
      </c>
      <c r="C66" t="s">
        <v>371</v>
      </c>
      <c r="D66" t="s">
        <v>123</v>
      </c>
      <c r="E66" t="s">
        <v>351</v>
      </c>
      <c r="F66" t="s">
        <v>340</v>
      </c>
      <c r="G66" t="s">
        <v>372</v>
      </c>
      <c r="H66" s="77">
        <v>0.5</v>
      </c>
      <c r="I66" t="s">
        <v>106</v>
      </c>
      <c r="J66" s="78">
        <v>2.1299999999999999E-2</v>
      </c>
      <c r="K66" s="78">
        <v>5.5599999999999997E-2</v>
      </c>
      <c r="L66" s="77">
        <v>640000</v>
      </c>
      <c r="M66" s="77">
        <v>98.359399999999994</v>
      </c>
      <c r="N66" s="77">
        <v>26.0032</v>
      </c>
      <c r="O66" s="77">
        <v>2433.2118118399999</v>
      </c>
      <c r="P66" s="78">
        <v>0</v>
      </c>
      <c r="Q66" s="78">
        <v>2.7000000000000001E-3</v>
      </c>
      <c r="R66" s="78">
        <v>8.9999999999999998E-4</v>
      </c>
    </row>
    <row r="67" spans="2:18">
      <c r="B67" t="s">
        <v>373</v>
      </c>
      <c r="C67" t="s">
        <v>374</v>
      </c>
      <c r="D67" t="s">
        <v>123</v>
      </c>
      <c r="E67" t="s">
        <v>351</v>
      </c>
      <c r="F67" t="s">
        <v>340</v>
      </c>
      <c r="G67" t="s">
        <v>375</v>
      </c>
      <c r="H67" s="77">
        <v>0.66</v>
      </c>
      <c r="I67" t="s">
        <v>106</v>
      </c>
      <c r="J67" s="78">
        <v>2.5000000000000001E-2</v>
      </c>
      <c r="K67" s="78">
        <v>5.5899999999999998E-2</v>
      </c>
      <c r="L67" s="77">
        <v>900000</v>
      </c>
      <c r="M67" s="77">
        <v>98.872433333333333</v>
      </c>
      <c r="N67" s="77">
        <v>0</v>
      </c>
      <c r="O67" s="77">
        <v>3402.7936656000002</v>
      </c>
      <c r="P67" s="78">
        <v>0</v>
      </c>
      <c r="Q67" s="78">
        <v>3.8E-3</v>
      </c>
      <c r="R67" s="78">
        <v>1.2999999999999999E-3</v>
      </c>
    </row>
    <row r="68" spans="2:18">
      <c r="B68" t="s">
        <v>376</v>
      </c>
      <c r="C68" t="s">
        <v>377</v>
      </c>
      <c r="D68" t="s">
        <v>123</v>
      </c>
      <c r="E68" t="s">
        <v>351</v>
      </c>
      <c r="F68" t="s">
        <v>340</v>
      </c>
      <c r="G68" t="s">
        <v>363</v>
      </c>
      <c r="H68" s="77">
        <v>13.96</v>
      </c>
      <c r="I68" t="s">
        <v>106</v>
      </c>
      <c r="J68" s="78">
        <v>2.75E-2</v>
      </c>
      <c r="K68" s="78">
        <v>5.0099999999999999E-2</v>
      </c>
      <c r="L68" s="77">
        <v>1601000</v>
      </c>
      <c r="M68" s="77">
        <v>74.046850000000006</v>
      </c>
      <c r="N68" s="77">
        <v>0</v>
      </c>
      <c r="O68" s="77">
        <v>4533.3140219440002</v>
      </c>
      <c r="P68" s="78">
        <v>0</v>
      </c>
      <c r="Q68" s="78">
        <v>5.1000000000000004E-3</v>
      </c>
      <c r="R68" s="78">
        <v>1.6999999999999999E-3</v>
      </c>
    </row>
    <row r="69" spans="2:18">
      <c r="B69" t="s">
        <v>378</v>
      </c>
      <c r="C69" t="s">
        <v>379</v>
      </c>
      <c r="D69" t="s">
        <v>123</v>
      </c>
      <c r="E69" t="s">
        <v>351</v>
      </c>
      <c r="F69" t="s">
        <v>340</v>
      </c>
      <c r="G69" t="s">
        <v>352</v>
      </c>
      <c r="H69" s="77">
        <v>15.18</v>
      </c>
      <c r="I69" t="s">
        <v>106</v>
      </c>
      <c r="J69" s="78">
        <v>2.8799999999999999E-2</v>
      </c>
      <c r="K69" s="78">
        <v>5.0099999999999999E-2</v>
      </c>
      <c r="L69" s="77">
        <v>733000</v>
      </c>
      <c r="M69" s="77">
        <v>72.765675006821283</v>
      </c>
      <c r="N69" s="77">
        <v>0</v>
      </c>
      <c r="O69" s="77">
        <v>2039.6160491871999</v>
      </c>
      <c r="P69" s="78">
        <v>0</v>
      </c>
      <c r="Q69" s="78">
        <v>2.3E-3</v>
      </c>
      <c r="R69" s="78">
        <v>8.0000000000000004E-4</v>
      </c>
    </row>
    <row r="70" spans="2:18">
      <c r="B70" t="s">
        <v>380</v>
      </c>
      <c r="C70" t="s">
        <v>381</v>
      </c>
      <c r="D70" t="s">
        <v>123</v>
      </c>
      <c r="E70" t="s">
        <v>351</v>
      </c>
      <c r="F70" t="s">
        <v>340</v>
      </c>
      <c r="G70" t="s">
        <v>375</v>
      </c>
      <c r="H70" s="77">
        <v>14.59</v>
      </c>
      <c r="I70" t="s">
        <v>106</v>
      </c>
      <c r="J70" s="78">
        <v>0.03</v>
      </c>
      <c r="K70" s="78">
        <v>0.05</v>
      </c>
      <c r="L70" s="77">
        <v>1450000</v>
      </c>
      <c r="M70" s="77">
        <v>75.781300000000002</v>
      </c>
      <c r="N70" s="77">
        <v>0</v>
      </c>
      <c r="O70" s="77">
        <v>4201.9215224</v>
      </c>
      <c r="P70" s="78">
        <v>0</v>
      </c>
      <c r="Q70" s="78">
        <v>4.7000000000000002E-3</v>
      </c>
      <c r="R70" s="78">
        <v>1.6000000000000001E-3</v>
      </c>
    </row>
    <row r="71" spans="2:18">
      <c r="B71" t="s">
        <v>382</v>
      </c>
      <c r="C71" t="s">
        <v>383</v>
      </c>
      <c r="D71" t="s">
        <v>123</v>
      </c>
      <c r="E71" t="s">
        <v>351</v>
      </c>
      <c r="F71" t="s">
        <v>340</v>
      </c>
      <c r="G71" t="s">
        <v>288</v>
      </c>
      <c r="H71" s="77">
        <v>14.03</v>
      </c>
      <c r="I71" t="s">
        <v>106</v>
      </c>
      <c r="J71" s="78">
        <v>3.3799999999999997E-2</v>
      </c>
      <c r="K71" s="78">
        <v>0.05</v>
      </c>
      <c r="L71" s="77">
        <v>633000</v>
      </c>
      <c r="M71" s="77">
        <v>81.093725007898897</v>
      </c>
      <c r="N71" s="77">
        <v>0</v>
      </c>
      <c r="O71" s="77">
        <v>1962.9482200432001</v>
      </c>
      <c r="P71" s="78">
        <v>0</v>
      </c>
      <c r="Q71" s="78">
        <v>2.2000000000000001E-3</v>
      </c>
      <c r="R71" s="78">
        <v>6.9999999999999999E-4</v>
      </c>
    </row>
    <row r="72" spans="2:18">
      <c r="B72" t="s">
        <v>384</v>
      </c>
      <c r="C72" t="s">
        <v>385</v>
      </c>
      <c r="D72" t="s">
        <v>123</v>
      </c>
      <c r="E72" t="s">
        <v>351</v>
      </c>
      <c r="F72" t="s">
        <v>340</v>
      </c>
      <c r="G72" t="s">
        <v>386</v>
      </c>
      <c r="H72" s="77">
        <v>13.87</v>
      </c>
      <c r="I72" t="s">
        <v>106</v>
      </c>
      <c r="J72" s="78">
        <v>3.6299999999999999E-2</v>
      </c>
      <c r="K72" s="78">
        <v>0.05</v>
      </c>
      <c r="L72" s="77">
        <v>1800000</v>
      </c>
      <c r="M72" s="77">
        <v>83.640625</v>
      </c>
      <c r="N72" s="77">
        <v>0</v>
      </c>
      <c r="O72" s="77">
        <v>5757.1514999999999</v>
      </c>
      <c r="P72" s="78">
        <v>0</v>
      </c>
      <c r="Q72" s="78">
        <v>6.4000000000000003E-3</v>
      </c>
      <c r="R72" s="78">
        <v>2.2000000000000001E-3</v>
      </c>
    </row>
    <row r="73" spans="2:18">
      <c r="B73" t="s">
        <v>387</v>
      </c>
      <c r="C73" s="16"/>
      <c r="D73" s="16"/>
    </row>
    <row r="74" spans="2:18">
      <c r="B74" t="s">
        <v>388</v>
      </c>
      <c r="C74" s="16"/>
      <c r="D74" s="16"/>
    </row>
    <row r="75" spans="2:18">
      <c r="B75" t="s">
        <v>389</v>
      </c>
      <c r="C75" s="16"/>
      <c r="D75" s="16"/>
    </row>
    <row r="76" spans="2:18">
      <c r="B76" t="s">
        <v>390</v>
      </c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391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392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393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394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387</v>
      </c>
      <c r="C25" s="16"/>
      <c r="D25" s="16"/>
      <c r="E25" s="16"/>
      <c r="F25" s="16"/>
      <c r="G25" s="16"/>
    </row>
    <row r="26" spans="2:21">
      <c r="B26" t="s">
        <v>388</v>
      </c>
      <c r="C26" s="16"/>
      <c r="D26" s="16"/>
      <c r="E26" s="16"/>
      <c r="F26" s="16"/>
      <c r="G26" s="16"/>
    </row>
    <row r="27" spans="2:21">
      <c r="B27" t="s">
        <v>389</v>
      </c>
      <c r="C27" s="16"/>
      <c r="D27" s="16"/>
      <c r="E27" s="16"/>
      <c r="F27" s="16"/>
      <c r="G27" s="16"/>
    </row>
    <row r="28" spans="2:21">
      <c r="B28" t="s">
        <v>390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5"/>
  <sheetViews>
    <sheetView rightToLeft="1" tabSelected="1" topLeftCell="A287" workbookViewId="0">
      <selection activeCell="I18" sqref="I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2.98</v>
      </c>
      <c r="L11" s="7"/>
      <c r="M11" s="7"/>
      <c r="N11" s="76">
        <v>5.04E-2</v>
      </c>
      <c r="O11" s="75">
        <f>O12+O244</f>
        <v>598569433.93999994</v>
      </c>
      <c r="P11" s="33"/>
      <c r="Q11" s="75">
        <v>3771.2799500000001</v>
      </c>
      <c r="R11" s="75">
        <v>654180.59235001134</v>
      </c>
      <c r="S11" s="7"/>
      <c r="T11" s="76">
        <f>R11/$R$11</f>
        <v>1</v>
      </c>
      <c r="U11" s="76">
        <f>R11/'סכום נכסי הקרן'!$C$42</f>
        <v>0.24618310805639315</v>
      </c>
      <c r="V11" s="35"/>
      <c r="BI11" s="16"/>
      <c r="BJ11" s="19"/>
      <c r="BK11" s="16"/>
      <c r="BN11" s="16"/>
    </row>
    <row r="12" spans="2:66" s="99" customFormat="1">
      <c r="B12" s="98" t="s">
        <v>201</v>
      </c>
      <c r="K12" s="100">
        <v>2.85</v>
      </c>
      <c r="N12" s="101">
        <v>4.7600000000000003E-2</v>
      </c>
      <c r="O12" s="100">
        <f>O13+O131+O228+O242</f>
        <v>582739433.93999994</v>
      </c>
      <c r="Q12" s="100">
        <v>3736.72055</v>
      </c>
      <c r="R12" s="100">
        <v>598237.09718278679</v>
      </c>
      <c r="T12" s="101">
        <f t="shared" ref="T12:T75" si="0">R12/$R$11</f>
        <v>0.91448310172844038</v>
      </c>
      <c r="U12" s="101">
        <f>R12/'סכום נכסי הקרן'!$C$42</f>
        <v>0.22513029224855818</v>
      </c>
    </row>
    <row r="13" spans="2:66" s="99" customFormat="1">
      <c r="B13" s="98" t="s">
        <v>391</v>
      </c>
      <c r="K13" s="100">
        <v>3.39</v>
      </c>
      <c r="N13" s="101">
        <v>3.1199999999999999E-2</v>
      </c>
      <c r="O13" s="100">
        <f>SUM(O14:O130)</f>
        <v>380357815.29999989</v>
      </c>
      <c r="Q13" s="100">
        <v>1533.5371600000001</v>
      </c>
      <c r="R13" s="100">
        <v>399341.4133390098</v>
      </c>
      <c r="T13" s="101">
        <f t="shared" si="0"/>
        <v>0.61044521651805139</v>
      </c>
      <c r="U13" s="101">
        <f>R13/'סכום נכסי הקרן'!$C$42</f>
        <v>0.15028130070057175</v>
      </c>
    </row>
    <row r="14" spans="2:66" s="99" customFormat="1">
      <c r="B14" s="102" t="s">
        <v>395</v>
      </c>
      <c r="C14" s="102" t="s">
        <v>396</v>
      </c>
      <c r="D14" s="102" t="s">
        <v>100</v>
      </c>
      <c r="E14" s="102" t="s">
        <v>123</v>
      </c>
      <c r="F14" s="102" t="s">
        <v>397</v>
      </c>
      <c r="G14" s="102" t="s">
        <v>398</v>
      </c>
      <c r="H14" s="102" t="s">
        <v>206</v>
      </c>
      <c r="I14" s="102" t="s">
        <v>207</v>
      </c>
      <c r="J14" s="102" t="s">
        <v>285</v>
      </c>
      <c r="K14" s="103">
        <v>3.74</v>
      </c>
      <c r="L14" s="102" t="s">
        <v>102</v>
      </c>
      <c r="M14" s="104">
        <v>5.0000000000000001E-4</v>
      </c>
      <c r="N14" s="104">
        <v>2.47E-2</v>
      </c>
      <c r="O14" s="103">
        <v>13372654.92</v>
      </c>
      <c r="P14" s="103">
        <v>101.07</v>
      </c>
      <c r="Q14" s="103">
        <v>0</v>
      </c>
      <c r="R14" s="103">
        <v>13515.742327644</v>
      </c>
      <c r="S14" s="104">
        <v>1.1299999999999999E-2</v>
      </c>
      <c r="T14" s="104">
        <f t="shared" si="0"/>
        <v>2.0660567564518281E-2</v>
      </c>
      <c r="U14" s="104">
        <f>R14/'סכום נכסי הקרן'!$C$42</f>
        <v>5.0862827372422153E-3</v>
      </c>
    </row>
    <row r="15" spans="2:66" s="99" customFormat="1">
      <c r="B15" s="102" t="s">
        <v>399</v>
      </c>
      <c r="C15" s="102" t="s">
        <v>400</v>
      </c>
      <c r="D15" s="102" t="s">
        <v>100</v>
      </c>
      <c r="E15" s="102" t="s">
        <v>123</v>
      </c>
      <c r="F15" s="102" t="s">
        <v>401</v>
      </c>
      <c r="G15" s="102" t="s">
        <v>402</v>
      </c>
      <c r="H15" s="102" t="s">
        <v>206</v>
      </c>
      <c r="I15" s="102" t="s">
        <v>207</v>
      </c>
      <c r="J15" s="102" t="s">
        <v>403</v>
      </c>
      <c r="K15" s="103">
        <v>1.95</v>
      </c>
      <c r="L15" s="102" t="s">
        <v>102</v>
      </c>
      <c r="M15" s="104">
        <v>1E-3</v>
      </c>
      <c r="N15" s="104">
        <v>2.35E-2</v>
      </c>
      <c r="O15" s="103">
        <v>5503818</v>
      </c>
      <c r="P15" s="103">
        <v>105.96</v>
      </c>
      <c r="Q15" s="103">
        <v>0</v>
      </c>
      <c r="R15" s="103">
        <v>5831.8455528000004</v>
      </c>
      <c r="S15" s="104">
        <v>3.7000000000000002E-3</v>
      </c>
      <c r="T15" s="104">
        <f t="shared" si="0"/>
        <v>8.9147333641468578E-3</v>
      </c>
      <c r="U15" s="104">
        <f>R15/'סכום נכסי הקרן'!$C$42</f>
        <v>2.1946567670796989E-3</v>
      </c>
    </row>
    <row r="16" spans="2:66" s="99" customFormat="1">
      <c r="B16" s="102" t="s">
        <v>404</v>
      </c>
      <c r="C16" s="102" t="s">
        <v>405</v>
      </c>
      <c r="D16" s="102" t="s">
        <v>100</v>
      </c>
      <c r="E16" s="102" t="s">
        <v>123</v>
      </c>
      <c r="F16" s="102" t="s">
        <v>401</v>
      </c>
      <c r="G16" s="102" t="s">
        <v>402</v>
      </c>
      <c r="H16" s="102" t="s">
        <v>206</v>
      </c>
      <c r="I16" s="102" t="s">
        <v>207</v>
      </c>
      <c r="J16" s="102" t="s">
        <v>244</v>
      </c>
      <c r="K16" s="103">
        <v>0.73</v>
      </c>
      <c r="L16" s="102" t="s">
        <v>102</v>
      </c>
      <c r="M16" s="104">
        <v>5.0000000000000001E-3</v>
      </c>
      <c r="N16" s="104">
        <v>2.63E-2</v>
      </c>
      <c r="O16" s="103">
        <v>144000</v>
      </c>
      <c r="P16" s="103">
        <v>109.87</v>
      </c>
      <c r="Q16" s="103">
        <v>0</v>
      </c>
      <c r="R16" s="103">
        <v>158.21279999999999</v>
      </c>
      <c r="S16" s="104">
        <v>1.2999999999999999E-3</v>
      </c>
      <c r="T16" s="104">
        <f t="shared" si="0"/>
        <v>2.4184881338599871E-4</v>
      </c>
      <c r="U16" s="104">
        <f>R16/'סכום נכסי הקרן'!$C$42</f>
        <v>5.9539092559115781E-5</v>
      </c>
    </row>
    <row r="17" spans="2:21" s="99" customFormat="1">
      <c r="B17" s="102" t="s">
        <v>406</v>
      </c>
      <c r="C17" s="102" t="s">
        <v>407</v>
      </c>
      <c r="D17" s="102" t="s">
        <v>100</v>
      </c>
      <c r="E17" s="102" t="s">
        <v>123</v>
      </c>
      <c r="F17" s="102" t="s">
        <v>401</v>
      </c>
      <c r="G17" s="102" t="s">
        <v>402</v>
      </c>
      <c r="H17" s="102" t="s">
        <v>206</v>
      </c>
      <c r="I17" s="102" t="s">
        <v>207</v>
      </c>
      <c r="J17" s="102" t="s">
        <v>408</v>
      </c>
      <c r="K17" s="103">
        <v>3.17</v>
      </c>
      <c r="L17" s="102" t="s">
        <v>102</v>
      </c>
      <c r="M17" s="104">
        <v>1E-3</v>
      </c>
      <c r="N17" s="104">
        <v>2.2599999999999999E-2</v>
      </c>
      <c r="O17" s="103">
        <v>5238010</v>
      </c>
      <c r="P17" s="103">
        <v>101.55</v>
      </c>
      <c r="Q17" s="103">
        <v>0</v>
      </c>
      <c r="R17" s="103">
        <v>5319.1991550000002</v>
      </c>
      <c r="S17" s="104">
        <v>1.12E-2</v>
      </c>
      <c r="T17" s="104">
        <f t="shared" si="0"/>
        <v>8.1310867628950189E-3</v>
      </c>
      <c r="U17" s="104">
        <f>R17/'סכום נכסי הקרן'!$C$42</f>
        <v>2.0017362111656926E-3</v>
      </c>
    </row>
    <row r="18" spans="2:21" s="99" customFormat="1">
      <c r="B18" s="102" t="s">
        <v>409</v>
      </c>
      <c r="C18" s="102" t="s">
        <v>410</v>
      </c>
      <c r="D18" s="102" t="s">
        <v>100</v>
      </c>
      <c r="E18" s="102" t="s">
        <v>123</v>
      </c>
      <c r="F18" s="102" t="s">
        <v>411</v>
      </c>
      <c r="G18" s="102" t="s">
        <v>402</v>
      </c>
      <c r="H18" s="102" t="s">
        <v>206</v>
      </c>
      <c r="I18" s="102" t="s">
        <v>207</v>
      </c>
      <c r="J18" s="102" t="s">
        <v>412</v>
      </c>
      <c r="K18" s="103">
        <v>4.46</v>
      </c>
      <c r="L18" s="102" t="s">
        <v>102</v>
      </c>
      <c r="M18" s="104">
        <v>2E-3</v>
      </c>
      <c r="N18" s="104">
        <v>2.35E-2</v>
      </c>
      <c r="O18" s="103">
        <v>7339758.6399999997</v>
      </c>
      <c r="P18" s="103">
        <v>98.65</v>
      </c>
      <c r="Q18" s="103">
        <v>0</v>
      </c>
      <c r="R18" s="103">
        <v>7240.6718983600003</v>
      </c>
      <c r="S18" s="104">
        <v>1.8E-3</v>
      </c>
      <c r="T18" s="104">
        <f t="shared" si="0"/>
        <v>1.106830741087771E-2</v>
      </c>
      <c r="U18" s="104">
        <f>R18/'סכום נכסי הקרן'!$C$42</f>
        <v>2.7248303193334843E-3</v>
      </c>
    </row>
    <row r="19" spans="2:21" s="99" customFormat="1">
      <c r="B19" s="102" t="s">
        <v>413</v>
      </c>
      <c r="C19" s="102" t="s">
        <v>414</v>
      </c>
      <c r="D19" s="102" t="s">
        <v>100</v>
      </c>
      <c r="E19" s="102" t="s">
        <v>123</v>
      </c>
      <c r="F19" s="102" t="s">
        <v>415</v>
      </c>
      <c r="G19" s="102" t="s">
        <v>402</v>
      </c>
      <c r="H19" s="102" t="s">
        <v>206</v>
      </c>
      <c r="I19" s="102" t="s">
        <v>207</v>
      </c>
      <c r="J19" s="102" t="s">
        <v>416</v>
      </c>
      <c r="K19" s="103">
        <v>1.72</v>
      </c>
      <c r="L19" s="102" t="s">
        <v>102</v>
      </c>
      <c r="M19" s="104">
        <v>8.3000000000000001E-3</v>
      </c>
      <c r="N19" s="104">
        <v>2.4500000000000001E-2</v>
      </c>
      <c r="O19" s="103">
        <v>10005045</v>
      </c>
      <c r="P19" s="103">
        <v>108.5</v>
      </c>
      <c r="Q19" s="103">
        <v>0</v>
      </c>
      <c r="R19" s="103">
        <v>10855.473824999999</v>
      </c>
      <c r="S19" s="104">
        <v>3.3E-3</v>
      </c>
      <c r="T19" s="104">
        <f t="shared" si="0"/>
        <v>1.6594001644108559E-2</v>
      </c>
      <c r="U19" s="104">
        <f>R19/'סכום נכסי הקרן'!$C$42</f>
        <v>4.085162899839543E-3</v>
      </c>
    </row>
    <row r="20" spans="2:21" s="99" customFormat="1">
      <c r="B20" s="102" t="s">
        <v>417</v>
      </c>
      <c r="C20" s="102" t="s">
        <v>418</v>
      </c>
      <c r="D20" s="102" t="s">
        <v>100</v>
      </c>
      <c r="E20" s="102" t="s">
        <v>123</v>
      </c>
      <c r="F20" s="102" t="s">
        <v>415</v>
      </c>
      <c r="G20" s="102" t="s">
        <v>402</v>
      </c>
      <c r="H20" s="102" t="s">
        <v>206</v>
      </c>
      <c r="I20" s="102" t="s">
        <v>207</v>
      </c>
      <c r="J20" s="102" t="s">
        <v>419</v>
      </c>
      <c r="K20" s="103">
        <v>4.1500000000000004</v>
      </c>
      <c r="L20" s="102" t="s">
        <v>102</v>
      </c>
      <c r="M20" s="104">
        <v>1E-3</v>
      </c>
      <c r="N20" s="104">
        <v>2.3199999999999998E-2</v>
      </c>
      <c r="O20" s="103">
        <v>5281278</v>
      </c>
      <c r="P20" s="103">
        <v>99.25</v>
      </c>
      <c r="Q20" s="103">
        <v>0</v>
      </c>
      <c r="R20" s="103">
        <v>5241.6684150000001</v>
      </c>
      <c r="S20" s="104">
        <v>1.6999999999999999E-3</v>
      </c>
      <c r="T20" s="104">
        <f t="shared" si="0"/>
        <v>8.0125709571578201E-3</v>
      </c>
      <c r="U20" s="104">
        <f>R20/'סכום נכסי הקרן'!$C$42</f>
        <v>1.9725596217555013E-3</v>
      </c>
    </row>
    <row r="21" spans="2:21" s="99" customFormat="1">
      <c r="B21" s="102" t="s">
        <v>420</v>
      </c>
      <c r="C21" s="102" t="s">
        <v>421</v>
      </c>
      <c r="D21" s="102" t="s">
        <v>100</v>
      </c>
      <c r="E21" s="102" t="s">
        <v>123</v>
      </c>
      <c r="F21" s="102" t="s">
        <v>422</v>
      </c>
      <c r="G21" s="102" t="s">
        <v>402</v>
      </c>
      <c r="H21" s="102" t="s">
        <v>206</v>
      </c>
      <c r="I21" s="102" t="s">
        <v>207</v>
      </c>
      <c r="J21" s="102" t="s">
        <v>423</v>
      </c>
      <c r="K21" s="103">
        <v>5.05</v>
      </c>
      <c r="L21" s="102" t="s">
        <v>102</v>
      </c>
      <c r="M21" s="104">
        <v>1E-3</v>
      </c>
      <c r="N21" s="104">
        <v>2.3400000000000001E-2</v>
      </c>
      <c r="O21" s="103">
        <v>9561160</v>
      </c>
      <c r="P21" s="103">
        <v>97.31</v>
      </c>
      <c r="Q21" s="103">
        <v>0</v>
      </c>
      <c r="R21" s="103">
        <v>9303.9647960000002</v>
      </c>
      <c r="S21" s="104">
        <v>2.8E-3</v>
      </c>
      <c r="T21" s="104">
        <f t="shared" si="0"/>
        <v>1.4222318584196132E-2</v>
      </c>
      <c r="U21" s="104">
        <f>R21/'סכום נכסי הקרן'!$C$42</f>
        <v>3.5012945928256049E-3</v>
      </c>
    </row>
    <row r="22" spans="2:21" s="99" customFormat="1">
      <c r="B22" s="102" t="s">
        <v>424</v>
      </c>
      <c r="C22" s="102" t="s">
        <v>425</v>
      </c>
      <c r="D22" s="102" t="s">
        <v>100</v>
      </c>
      <c r="E22" s="102" t="s">
        <v>123</v>
      </c>
      <c r="F22" s="102" t="s">
        <v>422</v>
      </c>
      <c r="G22" s="102" t="s">
        <v>402</v>
      </c>
      <c r="H22" s="102" t="s">
        <v>206</v>
      </c>
      <c r="I22" s="102" t="s">
        <v>207</v>
      </c>
      <c r="J22" s="102" t="s">
        <v>426</v>
      </c>
      <c r="K22" s="103">
        <v>3.91</v>
      </c>
      <c r="L22" s="102" t="s">
        <v>102</v>
      </c>
      <c r="M22" s="104">
        <v>1E-3</v>
      </c>
      <c r="N22" s="104">
        <v>2.4E-2</v>
      </c>
      <c r="O22" s="103">
        <v>3745084.46</v>
      </c>
      <c r="P22" s="103">
        <v>98.23</v>
      </c>
      <c r="Q22" s="103">
        <v>0</v>
      </c>
      <c r="R22" s="103">
        <v>3678.7964650580002</v>
      </c>
      <c r="S22" s="104">
        <v>3.5999999999999999E-3</v>
      </c>
      <c r="T22" s="104">
        <f t="shared" si="0"/>
        <v>5.623518196776014E-3</v>
      </c>
      <c r="U22" s="104">
        <f>R22/'סכום נכסי הקרן'!$C$42</f>
        <v>1.3844151878940024E-3</v>
      </c>
    </row>
    <row r="23" spans="2:21" s="99" customFormat="1">
      <c r="B23" s="102" t="s">
        <v>427</v>
      </c>
      <c r="C23" s="102" t="s">
        <v>428</v>
      </c>
      <c r="D23" s="102" t="s">
        <v>100</v>
      </c>
      <c r="E23" s="102" t="s">
        <v>123</v>
      </c>
      <c r="F23" s="102" t="s">
        <v>422</v>
      </c>
      <c r="G23" s="102" t="s">
        <v>402</v>
      </c>
      <c r="H23" s="102" t="s">
        <v>206</v>
      </c>
      <c r="I23" s="102" t="s">
        <v>207</v>
      </c>
      <c r="J23" s="102" t="s">
        <v>429</v>
      </c>
      <c r="K23" s="103">
        <v>3.94</v>
      </c>
      <c r="L23" s="102" t="s">
        <v>102</v>
      </c>
      <c r="M23" s="104">
        <v>1.6400000000000001E-2</v>
      </c>
      <c r="N23" s="104">
        <v>2.3800000000000002E-2</v>
      </c>
      <c r="O23" s="103">
        <v>6622000</v>
      </c>
      <c r="P23" s="103">
        <v>101.76</v>
      </c>
      <c r="Q23" s="103">
        <v>0</v>
      </c>
      <c r="R23" s="103">
        <v>6738.5472</v>
      </c>
      <c r="S23" s="104">
        <v>5.4999999999999997E-3</v>
      </c>
      <c r="T23" s="104">
        <f t="shared" si="0"/>
        <v>1.0300744593772086E-2</v>
      </c>
      <c r="U23" s="104">
        <f>R23/'סכום נכסי הקרן'!$C$42</f>
        <v>2.5358693193899009E-3</v>
      </c>
    </row>
    <row r="24" spans="2:21" s="99" customFormat="1">
      <c r="B24" s="102" t="s">
        <v>430</v>
      </c>
      <c r="C24" s="102" t="s">
        <v>431</v>
      </c>
      <c r="D24" s="102" t="s">
        <v>100</v>
      </c>
      <c r="E24" s="102" t="s">
        <v>123</v>
      </c>
      <c r="F24" s="102" t="s">
        <v>422</v>
      </c>
      <c r="G24" s="102" t="s">
        <v>402</v>
      </c>
      <c r="H24" s="102" t="s">
        <v>206</v>
      </c>
      <c r="I24" s="102" t="s">
        <v>207</v>
      </c>
      <c r="J24" s="102" t="s">
        <v>432</v>
      </c>
      <c r="K24" s="103">
        <v>4.87</v>
      </c>
      <c r="L24" s="102" t="s">
        <v>102</v>
      </c>
      <c r="M24" s="104">
        <v>2.06E-2</v>
      </c>
      <c r="N24" s="104">
        <v>2.3E-2</v>
      </c>
      <c r="O24" s="103">
        <v>2750000</v>
      </c>
      <c r="P24" s="103">
        <v>100.43</v>
      </c>
      <c r="Q24" s="103">
        <v>0</v>
      </c>
      <c r="R24" s="103">
        <v>2761.8249999999998</v>
      </c>
      <c r="S24" s="104">
        <v>1.4E-3</v>
      </c>
      <c r="T24" s="104">
        <f t="shared" si="0"/>
        <v>4.2218082167168897E-3</v>
      </c>
      <c r="U24" s="104">
        <f>R24/'סכום נכסי הקרן'!$C$42</f>
        <v>1.0393378684093824E-3</v>
      </c>
    </row>
    <row r="25" spans="2:21" s="99" customFormat="1">
      <c r="B25" s="102" t="s">
        <v>433</v>
      </c>
      <c r="C25" s="102" t="s">
        <v>434</v>
      </c>
      <c r="D25" s="102" t="s">
        <v>100</v>
      </c>
      <c r="E25" s="102" t="s">
        <v>123</v>
      </c>
      <c r="F25" s="102" t="s">
        <v>422</v>
      </c>
      <c r="G25" s="102" t="s">
        <v>402</v>
      </c>
      <c r="H25" s="102" t="s">
        <v>435</v>
      </c>
      <c r="I25" s="102" t="s">
        <v>150</v>
      </c>
      <c r="J25" s="102" t="s">
        <v>249</v>
      </c>
      <c r="K25" s="103">
        <v>0.91</v>
      </c>
      <c r="L25" s="102" t="s">
        <v>102</v>
      </c>
      <c r="M25" s="104">
        <v>9.4999999999999998E-3</v>
      </c>
      <c r="N25" s="104">
        <v>2.76E-2</v>
      </c>
      <c r="O25" s="103">
        <v>5837599.79</v>
      </c>
      <c r="P25" s="103">
        <v>111.2</v>
      </c>
      <c r="Q25" s="103">
        <v>0</v>
      </c>
      <c r="R25" s="103">
        <v>6491.4109664799998</v>
      </c>
      <c r="S25" s="104">
        <v>1.8200000000000001E-2</v>
      </c>
      <c r="T25" s="104">
        <f t="shared" si="0"/>
        <v>9.9229647629271913E-3</v>
      </c>
      <c r="U25" s="104">
        <f>R25/'סכום נכסי הקרן'!$C$42</f>
        <v>2.4428663064714863E-3</v>
      </c>
    </row>
    <row r="26" spans="2:21" s="99" customFormat="1">
      <c r="B26" s="102" t="s">
        <v>436</v>
      </c>
      <c r="C26" s="102" t="s">
        <v>437</v>
      </c>
      <c r="D26" s="102" t="s">
        <v>100</v>
      </c>
      <c r="E26" s="102" t="s">
        <v>123</v>
      </c>
      <c r="F26" s="102" t="s">
        <v>422</v>
      </c>
      <c r="G26" s="102" t="s">
        <v>402</v>
      </c>
      <c r="H26" s="102" t="s">
        <v>435</v>
      </c>
      <c r="I26" s="102" t="s">
        <v>150</v>
      </c>
      <c r="J26" s="102" t="s">
        <v>438</v>
      </c>
      <c r="K26" s="103">
        <v>0.51</v>
      </c>
      <c r="L26" s="102" t="s">
        <v>102</v>
      </c>
      <c r="M26" s="104">
        <v>0.01</v>
      </c>
      <c r="N26" s="104">
        <v>4.0300000000000002E-2</v>
      </c>
      <c r="O26" s="103">
        <v>9716141</v>
      </c>
      <c r="P26" s="103">
        <v>110.52</v>
      </c>
      <c r="Q26" s="103">
        <v>0</v>
      </c>
      <c r="R26" s="103">
        <v>10738.2790332</v>
      </c>
      <c r="S26" s="104">
        <v>2.41E-2</v>
      </c>
      <c r="T26" s="104">
        <f t="shared" si="0"/>
        <v>1.6414854183651195E-2</v>
      </c>
      <c r="U26" s="104">
        <f>R26/'סכום נכסי הקרן'!$C$42</f>
        <v>4.0410598212237388E-3</v>
      </c>
    </row>
    <row r="27" spans="2:21" s="99" customFormat="1">
      <c r="B27" s="102" t="s">
        <v>439</v>
      </c>
      <c r="C27" s="102" t="s">
        <v>440</v>
      </c>
      <c r="D27" s="102" t="s">
        <v>100</v>
      </c>
      <c r="E27" s="102" t="s">
        <v>123</v>
      </c>
      <c r="F27" s="102" t="s">
        <v>422</v>
      </c>
      <c r="G27" s="102" t="s">
        <v>402</v>
      </c>
      <c r="H27" s="102" t="s">
        <v>435</v>
      </c>
      <c r="I27" s="102" t="s">
        <v>150</v>
      </c>
      <c r="J27" s="102" t="s">
        <v>441</v>
      </c>
      <c r="K27" s="103">
        <v>3.15</v>
      </c>
      <c r="L27" s="102" t="s">
        <v>102</v>
      </c>
      <c r="M27" s="104">
        <v>5.0000000000000001E-3</v>
      </c>
      <c r="N27" s="104">
        <v>2.4199999999999999E-2</v>
      </c>
      <c r="O27" s="103">
        <v>4859800</v>
      </c>
      <c r="P27" s="103">
        <v>104.58</v>
      </c>
      <c r="Q27" s="103">
        <v>0</v>
      </c>
      <c r="R27" s="103">
        <v>5082.3788400000003</v>
      </c>
      <c r="S27" s="104">
        <v>6.4000000000000003E-3</v>
      </c>
      <c r="T27" s="104">
        <f t="shared" si="0"/>
        <v>7.7690761533334143E-3</v>
      </c>
      <c r="U27" s="104">
        <f>R27/'סכום נכסי הקרן'!$C$42</f>
        <v>1.912615314154427E-3</v>
      </c>
    </row>
    <row r="28" spans="2:21" s="99" customFormat="1">
      <c r="B28" s="102" t="s">
        <v>442</v>
      </c>
      <c r="C28" s="102" t="s">
        <v>443</v>
      </c>
      <c r="D28" s="102" t="s">
        <v>100</v>
      </c>
      <c r="E28" s="102" t="s">
        <v>123</v>
      </c>
      <c r="F28" s="102" t="s">
        <v>422</v>
      </c>
      <c r="G28" s="102" t="s">
        <v>402</v>
      </c>
      <c r="H28" s="102" t="s">
        <v>435</v>
      </c>
      <c r="I28" s="102" t="s">
        <v>150</v>
      </c>
      <c r="J28" s="102" t="s">
        <v>444</v>
      </c>
      <c r="K28" s="103">
        <v>1</v>
      </c>
      <c r="L28" s="102" t="s">
        <v>102</v>
      </c>
      <c r="M28" s="104">
        <v>8.6E-3</v>
      </c>
      <c r="N28" s="104">
        <v>2.7300000000000001E-2</v>
      </c>
      <c r="O28" s="103">
        <v>11837963</v>
      </c>
      <c r="P28" s="103">
        <v>110.38</v>
      </c>
      <c r="Q28" s="103">
        <v>0</v>
      </c>
      <c r="R28" s="103">
        <v>13066.7435594</v>
      </c>
      <c r="S28" s="104">
        <v>4.7000000000000002E-3</v>
      </c>
      <c r="T28" s="104">
        <f t="shared" si="0"/>
        <v>1.9974214631559718E-2</v>
      </c>
      <c r="U28" s="104">
        <f>R28/'סכום נכסי הקרן'!$C$42</f>
        <v>4.9173142389828551E-3</v>
      </c>
    </row>
    <row r="29" spans="2:21" s="99" customFormat="1">
      <c r="B29" s="102" t="s">
        <v>445</v>
      </c>
      <c r="C29" s="102" t="s">
        <v>446</v>
      </c>
      <c r="D29" s="102" t="s">
        <v>100</v>
      </c>
      <c r="E29" s="102" t="s">
        <v>123</v>
      </c>
      <c r="F29" s="102" t="s">
        <v>422</v>
      </c>
      <c r="G29" s="102" t="s">
        <v>402</v>
      </c>
      <c r="H29" s="102" t="s">
        <v>206</v>
      </c>
      <c r="I29" s="102" t="s">
        <v>207</v>
      </c>
      <c r="J29" s="102" t="s">
        <v>447</v>
      </c>
      <c r="K29" s="103">
        <v>3.92</v>
      </c>
      <c r="L29" s="102" t="s">
        <v>102</v>
      </c>
      <c r="M29" s="104">
        <v>1.2200000000000001E-2</v>
      </c>
      <c r="N29" s="104">
        <v>2.35E-2</v>
      </c>
      <c r="O29" s="103">
        <v>4509741</v>
      </c>
      <c r="P29" s="103">
        <v>107.65</v>
      </c>
      <c r="Q29" s="103">
        <v>0</v>
      </c>
      <c r="R29" s="103">
        <v>4854.7361865000003</v>
      </c>
      <c r="S29" s="104">
        <v>1.5E-3</v>
      </c>
      <c r="T29" s="104">
        <f t="shared" si="0"/>
        <v>7.4210947913638699E-3</v>
      </c>
      <c r="U29" s="104">
        <f>R29/'סכום נכסי הקרן'!$C$42</f>
        <v>1.826948180919068E-3</v>
      </c>
    </row>
    <row r="30" spans="2:21" s="99" customFormat="1">
      <c r="B30" s="102" t="s">
        <v>448</v>
      </c>
      <c r="C30" s="102" t="s">
        <v>449</v>
      </c>
      <c r="D30" s="102" t="s">
        <v>100</v>
      </c>
      <c r="E30" s="102" t="s">
        <v>123</v>
      </c>
      <c r="F30" s="102" t="s">
        <v>422</v>
      </c>
      <c r="G30" s="102" t="s">
        <v>402</v>
      </c>
      <c r="H30" s="102" t="s">
        <v>206</v>
      </c>
      <c r="I30" s="102" t="s">
        <v>207</v>
      </c>
      <c r="J30" s="102" t="s">
        <v>450</v>
      </c>
      <c r="K30" s="103">
        <v>0.08</v>
      </c>
      <c r="L30" s="102" t="s">
        <v>102</v>
      </c>
      <c r="M30" s="104">
        <v>1E-3</v>
      </c>
      <c r="N30" s="104">
        <v>4.2299999999999997E-2</v>
      </c>
      <c r="O30" s="103">
        <v>14109715</v>
      </c>
      <c r="P30" s="103">
        <v>110.39</v>
      </c>
      <c r="Q30" s="103">
        <v>0</v>
      </c>
      <c r="R30" s="103">
        <v>15575.7143885</v>
      </c>
      <c r="S30" s="104">
        <v>5.4999999999999997E-3</v>
      </c>
      <c r="T30" s="104">
        <f t="shared" si="0"/>
        <v>2.380950240750402E-2</v>
      </c>
      <c r="U30" s="104">
        <f>R30/'סכום נכסי הקרן'!$C$42</f>
        <v>5.8614973039555146E-3</v>
      </c>
    </row>
    <row r="31" spans="2:21" s="99" customFormat="1">
      <c r="B31" s="102" t="s">
        <v>451</v>
      </c>
      <c r="C31" s="102" t="s">
        <v>452</v>
      </c>
      <c r="D31" s="102" t="s">
        <v>100</v>
      </c>
      <c r="E31" s="102" t="s">
        <v>123</v>
      </c>
      <c r="F31" s="102" t="s">
        <v>422</v>
      </c>
      <c r="G31" s="102" t="s">
        <v>402</v>
      </c>
      <c r="H31" s="102" t="s">
        <v>206</v>
      </c>
      <c r="I31" s="102" t="s">
        <v>207</v>
      </c>
      <c r="J31" s="102" t="s">
        <v>453</v>
      </c>
      <c r="K31" s="103">
        <v>6.71</v>
      </c>
      <c r="L31" s="102" t="s">
        <v>102</v>
      </c>
      <c r="M31" s="104">
        <v>2E-3</v>
      </c>
      <c r="N31" s="104">
        <v>2.4E-2</v>
      </c>
      <c r="O31" s="103">
        <v>910433</v>
      </c>
      <c r="P31" s="103">
        <v>96.35</v>
      </c>
      <c r="Q31" s="103">
        <v>0</v>
      </c>
      <c r="R31" s="103">
        <v>877.20219550000002</v>
      </c>
      <c r="S31" s="104">
        <v>8.9999999999999998E-4</v>
      </c>
      <c r="T31" s="104">
        <f t="shared" si="0"/>
        <v>1.3409174863302329E-3</v>
      </c>
      <c r="U31" s="104">
        <f>R31/'סכום נכסי הקרן'!$C$42</f>
        <v>3.3011123443194284E-4</v>
      </c>
    </row>
    <row r="32" spans="2:21" s="99" customFormat="1">
      <c r="B32" s="102" t="s">
        <v>454</v>
      </c>
      <c r="C32" s="102" t="s">
        <v>455</v>
      </c>
      <c r="D32" s="102" t="s">
        <v>100</v>
      </c>
      <c r="E32" s="102" t="s">
        <v>123</v>
      </c>
      <c r="F32" s="102" t="s">
        <v>422</v>
      </c>
      <c r="G32" s="102" t="s">
        <v>402</v>
      </c>
      <c r="H32" s="102" t="s">
        <v>206</v>
      </c>
      <c r="I32" s="102" t="s">
        <v>207</v>
      </c>
      <c r="J32" s="102" t="s">
        <v>456</v>
      </c>
      <c r="K32" s="103">
        <v>2.72</v>
      </c>
      <c r="L32" s="102" t="s">
        <v>102</v>
      </c>
      <c r="M32" s="104">
        <v>3.8E-3</v>
      </c>
      <c r="N32" s="104">
        <v>2.3900000000000001E-2</v>
      </c>
      <c r="O32" s="103">
        <v>7593941</v>
      </c>
      <c r="P32" s="103">
        <v>104.01</v>
      </c>
      <c r="Q32" s="103">
        <v>0</v>
      </c>
      <c r="R32" s="103">
        <v>7898.4580341000001</v>
      </c>
      <c r="S32" s="104">
        <v>2.5000000000000001E-3</v>
      </c>
      <c r="T32" s="104">
        <f t="shared" si="0"/>
        <v>1.2073818952235174E-2</v>
      </c>
      <c r="U32" s="104">
        <f>R32/'סכום נכסי הקרן'!$C$42</f>
        <v>2.9723702757714398E-3</v>
      </c>
    </row>
    <row r="33" spans="2:21" s="99" customFormat="1">
      <c r="B33" s="102" t="s">
        <v>457</v>
      </c>
      <c r="C33" s="102" t="s">
        <v>458</v>
      </c>
      <c r="D33" s="102" t="s">
        <v>100</v>
      </c>
      <c r="E33" s="102" t="s">
        <v>123</v>
      </c>
      <c r="F33" s="102" t="s">
        <v>459</v>
      </c>
      <c r="G33" s="102" t="s">
        <v>460</v>
      </c>
      <c r="H33" s="102" t="s">
        <v>206</v>
      </c>
      <c r="I33" s="102" t="s">
        <v>207</v>
      </c>
      <c r="J33" s="102" t="s">
        <v>461</v>
      </c>
      <c r="K33" s="103">
        <v>12.16</v>
      </c>
      <c r="L33" s="102" t="s">
        <v>102</v>
      </c>
      <c r="M33" s="104">
        <v>2.07E-2</v>
      </c>
      <c r="N33" s="104">
        <v>2.69E-2</v>
      </c>
      <c r="O33" s="103">
        <v>8328179.21</v>
      </c>
      <c r="P33" s="103">
        <v>102.43</v>
      </c>
      <c r="Q33" s="103">
        <v>0</v>
      </c>
      <c r="R33" s="103">
        <v>8530.5539648030008</v>
      </c>
      <c r="S33" s="104">
        <v>2.3999999999999998E-3</v>
      </c>
      <c r="T33" s="104">
        <f t="shared" si="0"/>
        <v>1.3040059678564772E-2</v>
      </c>
      <c r="U33" s="104">
        <f>R33/'סכום נכסי הקרן'!$C$42</f>
        <v>3.2102424209099266E-3</v>
      </c>
    </row>
    <row r="34" spans="2:21" s="99" customFormat="1">
      <c r="B34" s="102" t="s">
        <v>462</v>
      </c>
      <c r="C34" s="102" t="s">
        <v>463</v>
      </c>
      <c r="D34" s="102" t="s">
        <v>100</v>
      </c>
      <c r="E34" s="102" t="s">
        <v>123</v>
      </c>
      <c r="F34" s="102" t="s">
        <v>459</v>
      </c>
      <c r="G34" s="102" t="s">
        <v>460</v>
      </c>
      <c r="H34" s="102" t="s">
        <v>206</v>
      </c>
      <c r="I34" s="102" t="s">
        <v>207</v>
      </c>
      <c r="J34" s="102" t="s">
        <v>464</v>
      </c>
      <c r="K34" s="103">
        <v>2.21</v>
      </c>
      <c r="L34" s="102" t="s">
        <v>102</v>
      </c>
      <c r="M34" s="104">
        <v>1E-3</v>
      </c>
      <c r="N34" s="104">
        <v>2.3599999999999999E-2</v>
      </c>
      <c r="O34" s="103">
        <v>16900733</v>
      </c>
      <c r="P34" s="103">
        <v>104.36</v>
      </c>
      <c r="Q34" s="103">
        <v>0</v>
      </c>
      <c r="R34" s="103">
        <v>17637.604958799999</v>
      </c>
      <c r="S34" s="104">
        <v>1.5800000000000002E-2</v>
      </c>
      <c r="T34" s="104">
        <f t="shared" si="0"/>
        <v>2.6961369941349792E-2</v>
      </c>
      <c r="U34" s="104">
        <f>R34/'סכום נכסי הקרן'!$C$42</f>
        <v>6.6374338496197061E-3</v>
      </c>
    </row>
    <row r="35" spans="2:21" s="99" customFormat="1">
      <c r="B35" s="102" t="s">
        <v>465</v>
      </c>
      <c r="C35" s="102" t="s">
        <v>466</v>
      </c>
      <c r="D35" s="102" t="s">
        <v>100</v>
      </c>
      <c r="E35" s="102" t="s">
        <v>123</v>
      </c>
      <c r="F35" s="102" t="s">
        <v>467</v>
      </c>
      <c r="G35" s="102" t="s">
        <v>402</v>
      </c>
      <c r="H35" s="102" t="s">
        <v>206</v>
      </c>
      <c r="I35" s="102" t="s">
        <v>207</v>
      </c>
      <c r="J35" s="102" t="s">
        <v>255</v>
      </c>
      <c r="K35" s="103">
        <v>3.19</v>
      </c>
      <c r="L35" s="102" t="s">
        <v>102</v>
      </c>
      <c r="M35" s="104">
        <v>1.4999999999999999E-2</v>
      </c>
      <c r="N35" s="104">
        <v>2.3699999999999999E-2</v>
      </c>
      <c r="O35" s="103">
        <v>6888651.2199999997</v>
      </c>
      <c r="P35" s="103">
        <v>109.37</v>
      </c>
      <c r="Q35" s="103">
        <v>0</v>
      </c>
      <c r="R35" s="103">
        <v>7534.1178393139999</v>
      </c>
      <c r="S35" s="104">
        <v>2.12E-2</v>
      </c>
      <c r="T35" s="104">
        <f t="shared" si="0"/>
        <v>1.1516877644213209E-2</v>
      </c>
      <c r="U35" s="104">
        <f>R35/'סכום נכסי הקרן'!$C$42</f>
        <v>2.8352607335575988E-3</v>
      </c>
    </row>
    <row r="36" spans="2:21" s="99" customFormat="1">
      <c r="B36" s="102" t="s">
        <v>468</v>
      </c>
      <c r="C36" s="102" t="s">
        <v>469</v>
      </c>
      <c r="D36" s="102" t="s">
        <v>100</v>
      </c>
      <c r="E36" s="102" t="s">
        <v>123</v>
      </c>
      <c r="F36" s="102" t="s">
        <v>470</v>
      </c>
      <c r="G36" s="102" t="s">
        <v>471</v>
      </c>
      <c r="H36" s="102" t="s">
        <v>206</v>
      </c>
      <c r="I36" s="102" t="s">
        <v>207</v>
      </c>
      <c r="J36" s="102" t="s">
        <v>450</v>
      </c>
      <c r="K36" s="103">
        <v>2.13</v>
      </c>
      <c r="L36" s="102" t="s">
        <v>102</v>
      </c>
      <c r="M36" s="104">
        <v>8.3000000000000001E-3</v>
      </c>
      <c r="N36" s="104">
        <v>2.35E-2</v>
      </c>
      <c r="O36" s="103">
        <v>4077759.4</v>
      </c>
      <c r="P36" s="103">
        <v>109</v>
      </c>
      <c r="Q36" s="103">
        <v>0</v>
      </c>
      <c r="R36" s="103">
        <v>4444.7577460000002</v>
      </c>
      <c r="S36" s="104">
        <v>3.0000000000000001E-3</v>
      </c>
      <c r="T36" s="104">
        <f t="shared" si="0"/>
        <v>6.7943894972993741E-3</v>
      </c>
      <c r="U36" s="104">
        <f>R36/'סכום נכסי הקרן'!$C$42</f>
        <v>1.6726639237908745E-3</v>
      </c>
    </row>
    <row r="37" spans="2:21" s="99" customFormat="1">
      <c r="B37" s="102" t="s">
        <v>472</v>
      </c>
      <c r="C37" s="102" t="s">
        <v>473</v>
      </c>
      <c r="D37" s="102" t="s">
        <v>100</v>
      </c>
      <c r="E37" s="102" t="s">
        <v>123</v>
      </c>
      <c r="F37" s="102" t="s">
        <v>470</v>
      </c>
      <c r="G37" s="102" t="s">
        <v>471</v>
      </c>
      <c r="H37" s="102" t="s">
        <v>206</v>
      </c>
      <c r="I37" s="102" t="s">
        <v>207</v>
      </c>
      <c r="J37" s="102" t="s">
        <v>375</v>
      </c>
      <c r="K37" s="103">
        <v>5.9</v>
      </c>
      <c r="L37" s="102" t="s">
        <v>102</v>
      </c>
      <c r="M37" s="104">
        <v>1.6500000000000001E-2</v>
      </c>
      <c r="N37" s="104">
        <v>2.7E-2</v>
      </c>
      <c r="O37" s="103">
        <v>4243000</v>
      </c>
      <c r="P37" s="103">
        <v>106.13</v>
      </c>
      <c r="Q37" s="103">
        <v>0</v>
      </c>
      <c r="R37" s="103">
        <v>4503.0959000000003</v>
      </c>
      <c r="S37" s="104">
        <v>2E-3</v>
      </c>
      <c r="T37" s="104">
        <f t="shared" si="0"/>
        <v>6.8835669426137204E-3</v>
      </c>
      <c r="U37" s="104">
        <f>R37/'סכום נכסי הקרן'!$C$42</f>
        <v>1.6946179044468894E-3</v>
      </c>
    </row>
    <row r="38" spans="2:21" s="99" customFormat="1">
      <c r="B38" s="102" t="s">
        <v>474</v>
      </c>
      <c r="C38" s="102" t="s">
        <v>475</v>
      </c>
      <c r="D38" s="102" t="s">
        <v>100</v>
      </c>
      <c r="E38" s="102" t="s">
        <v>123</v>
      </c>
      <c r="F38" s="102" t="s">
        <v>476</v>
      </c>
      <c r="G38" s="102" t="s">
        <v>402</v>
      </c>
      <c r="H38" s="102" t="s">
        <v>206</v>
      </c>
      <c r="I38" s="102" t="s">
        <v>207</v>
      </c>
      <c r="J38" s="102" t="s">
        <v>477</v>
      </c>
      <c r="K38" s="103">
        <v>4.03</v>
      </c>
      <c r="L38" s="102" t="s">
        <v>102</v>
      </c>
      <c r="M38" s="104">
        <v>1E-3</v>
      </c>
      <c r="N38" s="104">
        <v>2.3800000000000002E-2</v>
      </c>
      <c r="O38" s="103">
        <v>4903000</v>
      </c>
      <c r="P38" s="103">
        <v>99.07</v>
      </c>
      <c r="Q38" s="103">
        <v>0</v>
      </c>
      <c r="R38" s="103">
        <v>4857.4021000000002</v>
      </c>
      <c r="S38" s="104">
        <v>1.6999999999999999E-3</v>
      </c>
      <c r="T38" s="104">
        <f t="shared" si="0"/>
        <v>7.4251699863959074E-3</v>
      </c>
      <c r="U38" s="104">
        <f>R38/'סכום נכסי הקרן'!$C$42</f>
        <v>1.8279514250979908E-3</v>
      </c>
    </row>
    <row r="39" spans="2:21" s="99" customFormat="1">
      <c r="B39" s="102" t="s">
        <v>478</v>
      </c>
      <c r="C39" s="102" t="s">
        <v>479</v>
      </c>
      <c r="D39" s="102" t="s">
        <v>100</v>
      </c>
      <c r="E39" s="102" t="s">
        <v>123</v>
      </c>
      <c r="F39" s="102" t="s">
        <v>476</v>
      </c>
      <c r="G39" s="102" t="s">
        <v>402</v>
      </c>
      <c r="H39" s="102" t="s">
        <v>206</v>
      </c>
      <c r="I39" s="102" t="s">
        <v>207</v>
      </c>
      <c r="J39" s="102" t="s">
        <v>480</v>
      </c>
      <c r="K39" s="103">
        <v>4.37</v>
      </c>
      <c r="L39" s="102" t="s">
        <v>102</v>
      </c>
      <c r="M39" s="104">
        <v>1.3899999999999999E-2</v>
      </c>
      <c r="N39" s="104">
        <v>2.3800000000000002E-2</v>
      </c>
      <c r="O39" s="103">
        <v>5452959</v>
      </c>
      <c r="P39" s="103">
        <v>100.13</v>
      </c>
      <c r="Q39" s="103">
        <v>0</v>
      </c>
      <c r="R39" s="103">
        <v>5460.0478467000003</v>
      </c>
      <c r="S39" s="104">
        <v>2.7000000000000001E-3</v>
      </c>
      <c r="T39" s="104">
        <f t="shared" si="0"/>
        <v>8.3463922815042307E-3</v>
      </c>
      <c r="U39" s="104">
        <f>R39/'סכום נכסי הקרן'!$C$42</f>
        <v>2.0547407929186016E-3</v>
      </c>
    </row>
    <row r="40" spans="2:21" s="99" customFormat="1">
      <c r="B40" s="102" t="s">
        <v>481</v>
      </c>
      <c r="C40" s="102" t="s">
        <v>482</v>
      </c>
      <c r="D40" s="102" t="s">
        <v>100</v>
      </c>
      <c r="E40" s="102" t="s">
        <v>123</v>
      </c>
      <c r="F40" s="102" t="s">
        <v>476</v>
      </c>
      <c r="G40" s="102" t="s">
        <v>402</v>
      </c>
      <c r="H40" s="102" t="s">
        <v>206</v>
      </c>
      <c r="I40" s="102" t="s">
        <v>207</v>
      </c>
      <c r="J40" s="102" t="s">
        <v>244</v>
      </c>
      <c r="K40" s="103">
        <v>2.5299999999999998</v>
      </c>
      <c r="L40" s="102" t="s">
        <v>102</v>
      </c>
      <c r="M40" s="104">
        <v>6.0000000000000001E-3</v>
      </c>
      <c r="N40" s="104">
        <v>1.9900000000000001E-2</v>
      </c>
      <c r="O40" s="103">
        <v>3661692.64</v>
      </c>
      <c r="P40" s="103">
        <v>107.75</v>
      </c>
      <c r="Q40" s="103">
        <v>0</v>
      </c>
      <c r="R40" s="103">
        <v>3945.4738195999998</v>
      </c>
      <c r="S40" s="104">
        <v>3.3E-3</v>
      </c>
      <c r="T40" s="104">
        <f t="shared" si="0"/>
        <v>6.0311691690924122E-3</v>
      </c>
      <c r="U40" s="104">
        <f>R40/'סכום נכסי הקרן'!$C$42</f>
        <v>1.4847719712610642E-3</v>
      </c>
    </row>
    <row r="41" spans="2:21" s="99" customFormat="1">
      <c r="B41" s="102" t="s">
        <v>483</v>
      </c>
      <c r="C41" s="102" t="s">
        <v>484</v>
      </c>
      <c r="D41" s="102" t="s">
        <v>100</v>
      </c>
      <c r="E41" s="102" t="s">
        <v>485</v>
      </c>
      <c r="F41" s="102" t="s">
        <v>476</v>
      </c>
      <c r="G41" s="102" t="s">
        <v>402</v>
      </c>
      <c r="H41" s="102" t="s">
        <v>206</v>
      </c>
      <c r="I41" s="102" t="s">
        <v>207</v>
      </c>
      <c r="J41" s="102" t="s">
        <v>244</v>
      </c>
      <c r="K41" s="103">
        <v>3.46</v>
      </c>
      <c r="L41" s="102" t="s">
        <v>102</v>
      </c>
      <c r="M41" s="104">
        <v>1.7500000000000002E-2</v>
      </c>
      <c r="N41" s="104">
        <v>2.4299999999999999E-2</v>
      </c>
      <c r="O41" s="103">
        <v>9535023.5099999998</v>
      </c>
      <c r="P41" s="103">
        <v>109.67</v>
      </c>
      <c r="Q41" s="103">
        <v>0</v>
      </c>
      <c r="R41" s="103">
        <v>10457.060283417</v>
      </c>
      <c r="S41" s="104">
        <v>2.8999999999999998E-3</v>
      </c>
      <c r="T41" s="104">
        <f t="shared" si="0"/>
        <v>1.5984974800081011E-2</v>
      </c>
      <c r="U41" s="104">
        <f>R41/'סכום נכסי הקרן'!$C$42</f>
        <v>3.9352307784870652E-3</v>
      </c>
    </row>
    <row r="42" spans="2:21" s="99" customFormat="1">
      <c r="B42" s="102" t="s">
        <v>486</v>
      </c>
      <c r="C42" s="102" t="s">
        <v>487</v>
      </c>
      <c r="D42" s="102" t="s">
        <v>100</v>
      </c>
      <c r="E42" s="102" t="s">
        <v>123</v>
      </c>
      <c r="F42" s="102" t="s">
        <v>488</v>
      </c>
      <c r="G42" s="102" t="s">
        <v>489</v>
      </c>
      <c r="H42" s="102" t="s">
        <v>490</v>
      </c>
      <c r="I42" s="102" t="s">
        <v>150</v>
      </c>
      <c r="J42" s="102" t="s">
        <v>241</v>
      </c>
      <c r="K42" s="103">
        <v>1.85</v>
      </c>
      <c r="L42" s="102" t="s">
        <v>102</v>
      </c>
      <c r="M42" s="104">
        <v>4.4999999999999998E-2</v>
      </c>
      <c r="N42" s="104">
        <v>2.6499999999999999E-2</v>
      </c>
      <c r="O42" s="103">
        <v>6551722</v>
      </c>
      <c r="P42" s="103">
        <v>117.23</v>
      </c>
      <c r="Q42" s="103">
        <v>0</v>
      </c>
      <c r="R42" s="103">
        <v>7680.5837006000002</v>
      </c>
      <c r="S42" s="104">
        <v>2.2000000000000001E-3</v>
      </c>
      <c r="T42" s="104">
        <f t="shared" si="0"/>
        <v>1.1740769736089323E-2</v>
      </c>
      <c r="U42" s="104">
        <f>R42/'סכום נכסי הקרן'!$C$42</f>
        <v>2.8903791846049084E-3</v>
      </c>
    </row>
    <row r="43" spans="2:21" s="99" customFormat="1">
      <c r="B43" s="102" t="s">
        <v>491</v>
      </c>
      <c r="C43" s="102" t="s">
        <v>492</v>
      </c>
      <c r="D43" s="102" t="s">
        <v>100</v>
      </c>
      <c r="E43" s="102" t="s">
        <v>123</v>
      </c>
      <c r="F43" s="102" t="s">
        <v>488</v>
      </c>
      <c r="G43" s="102" t="s">
        <v>489</v>
      </c>
      <c r="H43" s="102" t="s">
        <v>490</v>
      </c>
      <c r="I43" s="102" t="s">
        <v>150</v>
      </c>
      <c r="J43" s="102" t="s">
        <v>493</v>
      </c>
      <c r="K43" s="103">
        <v>6.7</v>
      </c>
      <c r="L43" s="102" t="s">
        <v>102</v>
      </c>
      <c r="M43" s="104">
        <v>2.3900000000000001E-2</v>
      </c>
      <c r="N43" s="104">
        <v>1.23E-2</v>
      </c>
      <c r="O43" s="103">
        <v>11608649</v>
      </c>
      <c r="P43" s="103">
        <v>108.05</v>
      </c>
      <c r="Q43" s="103">
        <v>0</v>
      </c>
      <c r="R43" s="103">
        <v>12543.1452445</v>
      </c>
      <c r="S43" s="104">
        <v>3.0000000000000001E-3</v>
      </c>
      <c r="T43" s="104">
        <f t="shared" si="0"/>
        <v>1.917382660259194E-2</v>
      </c>
      <c r="U43" s="104">
        <f>R43/'סכום נכסי הקרן'!$C$42</f>
        <v>4.7202722263604367E-3</v>
      </c>
    </row>
    <row r="44" spans="2:21" s="99" customFormat="1">
      <c r="B44" s="102" t="s">
        <v>494</v>
      </c>
      <c r="C44" s="102" t="s">
        <v>495</v>
      </c>
      <c r="D44" s="102" t="s">
        <v>100</v>
      </c>
      <c r="E44" s="102" t="s">
        <v>123</v>
      </c>
      <c r="F44" s="102" t="s">
        <v>488</v>
      </c>
      <c r="G44" s="102" t="s">
        <v>489</v>
      </c>
      <c r="H44" s="102" t="s">
        <v>490</v>
      </c>
      <c r="I44" s="102" t="s">
        <v>150</v>
      </c>
      <c r="J44" s="102" t="s">
        <v>496</v>
      </c>
      <c r="K44" s="103">
        <v>4.28</v>
      </c>
      <c r="L44" s="102" t="s">
        <v>102</v>
      </c>
      <c r="M44" s="104">
        <v>3.85E-2</v>
      </c>
      <c r="N44" s="104">
        <v>2.0899999999999998E-2</v>
      </c>
      <c r="O44" s="103">
        <v>1016366.09</v>
      </c>
      <c r="P44" s="103">
        <v>120.55</v>
      </c>
      <c r="Q44" s="103">
        <v>0</v>
      </c>
      <c r="R44" s="103">
        <v>1225.229321495</v>
      </c>
      <c r="S44" s="104">
        <v>4.0000000000000002E-4</v>
      </c>
      <c r="T44" s="104">
        <f t="shared" si="0"/>
        <v>1.872922149973315E-3</v>
      </c>
      <c r="U44" s="104">
        <f>R44/'סכום נכסי הקרן'!$C$42</f>
        <v>4.6108179602809279E-4</v>
      </c>
    </row>
    <row r="45" spans="2:21" s="99" customFormat="1">
      <c r="B45" s="102" t="s">
        <v>497</v>
      </c>
      <c r="C45" s="102" t="s">
        <v>498</v>
      </c>
      <c r="D45" s="102" t="s">
        <v>100</v>
      </c>
      <c r="E45" s="102" t="s">
        <v>123</v>
      </c>
      <c r="F45" s="102" t="s">
        <v>488</v>
      </c>
      <c r="G45" s="102" t="s">
        <v>489</v>
      </c>
      <c r="H45" s="102" t="s">
        <v>490</v>
      </c>
      <c r="I45" s="102" t="s">
        <v>150</v>
      </c>
      <c r="J45" s="102" t="s">
        <v>493</v>
      </c>
      <c r="K45" s="103">
        <v>11.63</v>
      </c>
      <c r="L45" s="102" t="s">
        <v>102</v>
      </c>
      <c r="M45" s="104">
        <v>1.2500000000000001E-2</v>
      </c>
      <c r="N45" s="104">
        <v>2.9000000000000001E-2</v>
      </c>
      <c r="O45" s="103">
        <v>1065000</v>
      </c>
      <c r="P45" s="103">
        <v>91.1</v>
      </c>
      <c r="Q45" s="103">
        <v>0</v>
      </c>
      <c r="R45" s="103">
        <v>970.21500000000003</v>
      </c>
      <c r="S45" s="104">
        <v>2.0000000000000001E-4</v>
      </c>
      <c r="T45" s="104">
        <f t="shared" si="0"/>
        <v>1.4830996384571713E-3</v>
      </c>
      <c r="U45" s="104">
        <f>R45/'סכום נכסי הקרן'!$C$42</f>
        <v>3.6511407855269943E-4</v>
      </c>
    </row>
    <row r="46" spans="2:21" s="99" customFormat="1">
      <c r="B46" s="102" t="s">
        <v>499</v>
      </c>
      <c r="C46" s="102" t="s">
        <v>500</v>
      </c>
      <c r="D46" s="102" t="s">
        <v>100</v>
      </c>
      <c r="E46" s="102" t="s">
        <v>123</v>
      </c>
      <c r="F46" s="102" t="s">
        <v>488</v>
      </c>
      <c r="G46" s="102" t="s">
        <v>489</v>
      </c>
      <c r="H46" s="102" t="s">
        <v>490</v>
      </c>
      <c r="I46" s="102" t="s">
        <v>150</v>
      </c>
      <c r="J46" s="102" t="s">
        <v>432</v>
      </c>
      <c r="K46" s="103">
        <v>11.15</v>
      </c>
      <c r="L46" s="102" t="s">
        <v>102</v>
      </c>
      <c r="M46" s="104">
        <v>3.2000000000000001E-2</v>
      </c>
      <c r="N46" s="104">
        <v>2.92E-2</v>
      </c>
      <c r="O46" s="103">
        <v>2140000</v>
      </c>
      <c r="P46" s="103">
        <v>105.31</v>
      </c>
      <c r="Q46" s="103">
        <v>0</v>
      </c>
      <c r="R46" s="103">
        <v>2253.634</v>
      </c>
      <c r="S46" s="104">
        <v>1.6000000000000001E-3</v>
      </c>
      <c r="T46" s="104">
        <f t="shared" si="0"/>
        <v>3.4449722696668151E-3</v>
      </c>
      <c r="U46" s="104">
        <f>R46/'סכום נכסי הקרן'!$C$42</f>
        <v>8.4809398051466345E-4</v>
      </c>
    </row>
    <row r="47" spans="2:21" s="99" customFormat="1">
      <c r="B47" s="102" t="s">
        <v>501</v>
      </c>
      <c r="C47" s="102" t="s">
        <v>502</v>
      </c>
      <c r="D47" s="102" t="s">
        <v>100</v>
      </c>
      <c r="E47" s="102" t="s">
        <v>123</v>
      </c>
      <c r="F47" s="102" t="s">
        <v>503</v>
      </c>
      <c r="G47" s="102" t="s">
        <v>460</v>
      </c>
      <c r="H47" s="102" t="s">
        <v>490</v>
      </c>
      <c r="I47" s="102" t="s">
        <v>150</v>
      </c>
      <c r="J47" s="102" t="s">
        <v>504</v>
      </c>
      <c r="K47" s="103">
        <v>6.23</v>
      </c>
      <c r="L47" s="102" t="s">
        <v>102</v>
      </c>
      <c r="M47" s="104">
        <v>2.6499999999999999E-2</v>
      </c>
      <c r="N47" s="104">
        <v>2.6599999999999999E-2</v>
      </c>
      <c r="O47" s="103">
        <v>4238550.3899999997</v>
      </c>
      <c r="P47" s="103">
        <v>112.76</v>
      </c>
      <c r="Q47" s="103">
        <v>0</v>
      </c>
      <c r="R47" s="103">
        <v>4779.3894197640002</v>
      </c>
      <c r="S47" s="104">
        <v>2.8E-3</v>
      </c>
      <c r="T47" s="104">
        <f t="shared" si="0"/>
        <v>7.3059174724138653E-3</v>
      </c>
      <c r="U47" s="104">
        <f>R47/'סכום נכסי הקרן'!$C$42</f>
        <v>1.7985934705623534E-3</v>
      </c>
    </row>
    <row r="48" spans="2:21" s="99" customFormat="1">
      <c r="B48" s="102" t="s">
        <v>505</v>
      </c>
      <c r="C48" s="102" t="s">
        <v>506</v>
      </c>
      <c r="D48" s="102" t="s">
        <v>100</v>
      </c>
      <c r="E48" s="102" t="s">
        <v>123</v>
      </c>
      <c r="F48" s="102" t="s">
        <v>507</v>
      </c>
      <c r="G48" s="102" t="s">
        <v>471</v>
      </c>
      <c r="H48" s="102" t="s">
        <v>490</v>
      </c>
      <c r="I48" s="102" t="s">
        <v>150</v>
      </c>
      <c r="J48" s="102" t="s">
        <v>285</v>
      </c>
      <c r="K48" s="103">
        <v>3.35</v>
      </c>
      <c r="L48" s="102" t="s">
        <v>102</v>
      </c>
      <c r="M48" s="104">
        <v>1.34E-2</v>
      </c>
      <c r="N48" s="104">
        <v>0.03</v>
      </c>
      <c r="O48" s="103">
        <v>4538093.9800000004</v>
      </c>
      <c r="P48" s="103">
        <v>107.07</v>
      </c>
      <c r="Q48" s="103">
        <v>0</v>
      </c>
      <c r="R48" s="103">
        <v>4858.9372243859998</v>
      </c>
      <c r="S48" s="104">
        <v>1.5E-3</v>
      </c>
      <c r="T48" s="104">
        <f t="shared" si="0"/>
        <v>7.4275166234009657E-3</v>
      </c>
      <c r="U48" s="104">
        <f>R48/'סכום נכסי הקרן'!$C$42</f>
        <v>1.8285291274893762E-3</v>
      </c>
    </row>
    <row r="49" spans="2:21" s="99" customFormat="1">
      <c r="B49" s="102" t="s">
        <v>508</v>
      </c>
      <c r="C49" s="102" t="s">
        <v>509</v>
      </c>
      <c r="D49" s="102" t="s">
        <v>100</v>
      </c>
      <c r="E49" s="102" t="s">
        <v>123</v>
      </c>
      <c r="F49" s="102" t="s">
        <v>507</v>
      </c>
      <c r="G49" s="102" t="s">
        <v>471</v>
      </c>
      <c r="H49" s="102" t="s">
        <v>490</v>
      </c>
      <c r="I49" s="102" t="s">
        <v>150</v>
      </c>
      <c r="J49" s="102" t="s">
        <v>510</v>
      </c>
      <c r="K49" s="103">
        <v>3.33</v>
      </c>
      <c r="L49" s="102" t="s">
        <v>102</v>
      </c>
      <c r="M49" s="104">
        <v>1.77E-2</v>
      </c>
      <c r="N49" s="104">
        <v>3.0099999999999998E-2</v>
      </c>
      <c r="O49" s="103">
        <v>5108445.88</v>
      </c>
      <c r="P49" s="103">
        <v>107.4</v>
      </c>
      <c r="Q49" s="103">
        <v>0</v>
      </c>
      <c r="R49" s="103">
        <v>5486.4708751199996</v>
      </c>
      <c r="S49" s="104">
        <v>1.9E-3</v>
      </c>
      <c r="T49" s="104">
        <f t="shared" si="0"/>
        <v>8.3867833122516881E-3</v>
      </c>
      <c r="U49" s="104">
        <f>R49/'סכום נכסי הקרן'!$C$42</f>
        <v>2.0646843824056122E-3</v>
      </c>
    </row>
    <row r="50" spans="2:21" s="99" customFormat="1">
      <c r="B50" s="102" t="s">
        <v>511</v>
      </c>
      <c r="C50" s="102" t="s">
        <v>512</v>
      </c>
      <c r="D50" s="102" t="s">
        <v>100</v>
      </c>
      <c r="E50" s="102" t="s">
        <v>123</v>
      </c>
      <c r="F50" s="102" t="s">
        <v>507</v>
      </c>
      <c r="G50" s="102" t="s">
        <v>471</v>
      </c>
      <c r="H50" s="102" t="s">
        <v>490</v>
      </c>
      <c r="I50" s="102" t="s">
        <v>150</v>
      </c>
      <c r="J50" s="102" t="s">
        <v>464</v>
      </c>
      <c r="K50" s="103">
        <v>6.32</v>
      </c>
      <c r="L50" s="102" t="s">
        <v>102</v>
      </c>
      <c r="M50" s="104">
        <v>2.4799999999999999E-2</v>
      </c>
      <c r="N50" s="104">
        <v>3.1399999999999997E-2</v>
      </c>
      <c r="O50" s="103">
        <v>280000</v>
      </c>
      <c r="P50" s="103">
        <v>107.59</v>
      </c>
      <c r="Q50" s="103">
        <v>0</v>
      </c>
      <c r="R50" s="103">
        <v>301.25200000000001</v>
      </c>
      <c r="S50" s="104">
        <v>1E-4</v>
      </c>
      <c r="T50" s="104">
        <f t="shared" si="0"/>
        <v>4.6050280843369748E-4</v>
      </c>
      <c r="U50" s="104">
        <f>R50/'סכום נכסי הקרן'!$C$42</f>
        <v>1.1336801264890546E-4</v>
      </c>
    </row>
    <row r="51" spans="2:21" s="99" customFormat="1">
      <c r="B51" s="102" t="s">
        <v>513</v>
      </c>
      <c r="C51" s="102" t="s">
        <v>514</v>
      </c>
      <c r="D51" s="102" t="s">
        <v>100</v>
      </c>
      <c r="E51" s="102" t="s">
        <v>123</v>
      </c>
      <c r="F51" s="102" t="s">
        <v>507</v>
      </c>
      <c r="G51" s="102" t="s">
        <v>471</v>
      </c>
      <c r="H51" s="102" t="s">
        <v>515</v>
      </c>
      <c r="I51" s="102" t="s">
        <v>207</v>
      </c>
      <c r="J51" s="102" t="s">
        <v>516</v>
      </c>
      <c r="K51" s="103">
        <v>1</v>
      </c>
      <c r="L51" s="102" t="s">
        <v>102</v>
      </c>
      <c r="M51" s="104">
        <v>6.4999999999999997E-3</v>
      </c>
      <c r="N51" s="104">
        <v>2.5499999999999998E-2</v>
      </c>
      <c r="O51" s="103">
        <v>12015</v>
      </c>
      <c r="P51" s="103">
        <v>109.23</v>
      </c>
      <c r="Q51" s="103">
        <v>4.3459999999999999E-2</v>
      </c>
      <c r="R51" s="103">
        <v>13.1674445</v>
      </c>
      <c r="S51" s="104">
        <v>0</v>
      </c>
      <c r="T51" s="104">
        <f t="shared" si="0"/>
        <v>2.012814909824613E-5</v>
      </c>
      <c r="U51" s="104">
        <f>R51/'סכום נכסי הקרן'!$C$42</f>
        <v>4.9552103044287195E-6</v>
      </c>
    </row>
    <row r="52" spans="2:21" s="99" customFormat="1">
      <c r="B52" s="102" t="s">
        <v>517</v>
      </c>
      <c r="C52" s="102" t="s">
        <v>518</v>
      </c>
      <c r="D52" s="102" t="s">
        <v>100</v>
      </c>
      <c r="E52" s="102" t="s">
        <v>123</v>
      </c>
      <c r="F52" s="102" t="s">
        <v>519</v>
      </c>
      <c r="G52" s="102" t="s">
        <v>460</v>
      </c>
      <c r="H52" s="102" t="s">
        <v>515</v>
      </c>
      <c r="I52" s="102" t="s">
        <v>207</v>
      </c>
      <c r="J52" s="102" t="s">
        <v>450</v>
      </c>
      <c r="K52" s="103">
        <v>4.1100000000000003</v>
      </c>
      <c r="L52" s="102" t="s">
        <v>102</v>
      </c>
      <c r="M52" s="104">
        <v>7.0000000000000001E-3</v>
      </c>
      <c r="N52" s="104">
        <v>2.12E-2</v>
      </c>
      <c r="O52" s="103">
        <v>7858452.7999999998</v>
      </c>
      <c r="P52" s="103">
        <v>103.76</v>
      </c>
      <c r="Q52" s="103">
        <v>0</v>
      </c>
      <c r="R52" s="103">
        <v>8153.9306252799997</v>
      </c>
      <c r="S52" s="104">
        <v>9.8199999999999996E-2</v>
      </c>
      <c r="T52" s="104">
        <f t="shared" si="0"/>
        <v>1.246434198848464E-2</v>
      </c>
      <c r="U52" s="104">
        <f>R52/'סכום נכסי הקרן'!$C$42</f>
        <v>3.0685104506029521E-3</v>
      </c>
    </row>
    <row r="53" spans="2:21" s="99" customFormat="1">
      <c r="B53" s="102" t="s">
        <v>520</v>
      </c>
      <c r="C53" s="102" t="s">
        <v>521</v>
      </c>
      <c r="D53" s="102" t="s">
        <v>100</v>
      </c>
      <c r="E53" s="102" t="s">
        <v>123</v>
      </c>
      <c r="F53" s="102" t="s">
        <v>522</v>
      </c>
      <c r="G53" s="102" t="s">
        <v>471</v>
      </c>
      <c r="H53" s="102" t="s">
        <v>523</v>
      </c>
      <c r="I53" s="102" t="s">
        <v>207</v>
      </c>
      <c r="J53" s="102" t="s">
        <v>524</v>
      </c>
      <c r="K53" s="103">
        <v>3.59</v>
      </c>
      <c r="L53" s="102" t="s">
        <v>102</v>
      </c>
      <c r="M53" s="104">
        <v>1.8200000000000001E-2</v>
      </c>
      <c r="N53" s="104">
        <v>2.9600000000000001E-2</v>
      </c>
      <c r="O53" s="103">
        <v>1015000</v>
      </c>
      <c r="P53" s="103">
        <v>107.72</v>
      </c>
      <c r="Q53" s="103">
        <v>0</v>
      </c>
      <c r="R53" s="103">
        <v>1093.3579999999999</v>
      </c>
      <c r="S53" s="104">
        <v>1.9E-3</v>
      </c>
      <c r="T53" s="104">
        <f t="shared" si="0"/>
        <v>1.6713397076980421E-3</v>
      </c>
      <c r="U53" s="104">
        <f>R53/'סכום נכסי הקרן'!$C$42</f>
        <v>4.1145560385916761E-4</v>
      </c>
    </row>
    <row r="54" spans="2:21" s="99" customFormat="1">
      <c r="B54" s="102" t="s">
        <v>525</v>
      </c>
      <c r="C54" s="102" t="s">
        <v>526</v>
      </c>
      <c r="D54" s="102" t="s">
        <v>100</v>
      </c>
      <c r="E54" s="102" t="s">
        <v>123</v>
      </c>
      <c r="F54" s="102" t="s">
        <v>522</v>
      </c>
      <c r="G54" s="102" t="s">
        <v>471</v>
      </c>
      <c r="H54" s="102" t="s">
        <v>523</v>
      </c>
      <c r="I54" s="102" t="s">
        <v>207</v>
      </c>
      <c r="J54" s="102" t="s">
        <v>244</v>
      </c>
      <c r="K54" s="103">
        <v>2.25</v>
      </c>
      <c r="L54" s="102" t="s">
        <v>102</v>
      </c>
      <c r="M54" s="104">
        <v>1.34E-2</v>
      </c>
      <c r="N54" s="104">
        <v>2.9100000000000001E-2</v>
      </c>
      <c r="O54" s="103">
        <v>1870254.26</v>
      </c>
      <c r="P54" s="103">
        <v>109.14</v>
      </c>
      <c r="Q54" s="103">
        <v>0</v>
      </c>
      <c r="R54" s="103">
        <v>2041.1954993639999</v>
      </c>
      <c r="S54" s="104">
        <v>3.5000000000000001E-3</v>
      </c>
      <c r="T54" s="104">
        <f t="shared" si="0"/>
        <v>3.120232430056383E-3</v>
      </c>
      <c r="U54" s="104">
        <f>R54/'סכום נכסי הקרן'!$C$42</f>
        <v>7.6814851748963271E-4</v>
      </c>
    </row>
    <row r="55" spans="2:21" s="99" customFormat="1">
      <c r="B55" s="102" t="s">
        <v>527</v>
      </c>
      <c r="C55" s="102" t="s">
        <v>528</v>
      </c>
      <c r="D55" s="102" t="s">
        <v>100</v>
      </c>
      <c r="E55" s="102" t="s">
        <v>123</v>
      </c>
      <c r="F55" s="102" t="s">
        <v>522</v>
      </c>
      <c r="G55" s="102" t="s">
        <v>471</v>
      </c>
      <c r="H55" s="102" t="s">
        <v>523</v>
      </c>
      <c r="I55" s="102" t="s">
        <v>207</v>
      </c>
      <c r="J55" s="102" t="s">
        <v>529</v>
      </c>
      <c r="K55" s="103">
        <v>4.34</v>
      </c>
      <c r="L55" s="102" t="s">
        <v>102</v>
      </c>
      <c r="M55" s="104">
        <v>6.8999999999999999E-3</v>
      </c>
      <c r="N55" s="104">
        <v>3.0200000000000001E-2</v>
      </c>
      <c r="O55" s="103">
        <v>284449.24</v>
      </c>
      <c r="P55" s="103">
        <v>100.81</v>
      </c>
      <c r="Q55" s="103">
        <v>0</v>
      </c>
      <c r="R55" s="103">
        <v>286.75327884400002</v>
      </c>
      <c r="S55" s="104">
        <v>1.6000000000000001E-3</v>
      </c>
      <c r="T55" s="104">
        <f t="shared" si="0"/>
        <v>4.383396300613213E-4</v>
      </c>
      <c r="U55" s="104">
        <f>R55/'סכום נכסי הקרן'!$C$42</f>
        <v>1.0791181251278567E-4</v>
      </c>
    </row>
    <row r="56" spans="2:21" s="99" customFormat="1">
      <c r="B56" s="102" t="s">
        <v>530</v>
      </c>
      <c r="C56" s="102" t="s">
        <v>531</v>
      </c>
      <c r="D56" s="102" t="s">
        <v>100</v>
      </c>
      <c r="E56" s="102" t="s">
        <v>123</v>
      </c>
      <c r="F56" s="102" t="s">
        <v>522</v>
      </c>
      <c r="G56" s="102" t="s">
        <v>471</v>
      </c>
      <c r="H56" s="102" t="s">
        <v>523</v>
      </c>
      <c r="I56" s="102" t="s">
        <v>207</v>
      </c>
      <c r="J56" s="102" t="s">
        <v>450</v>
      </c>
      <c r="K56" s="103">
        <v>2.02</v>
      </c>
      <c r="L56" s="102" t="s">
        <v>102</v>
      </c>
      <c r="M56" s="104">
        <v>2E-3</v>
      </c>
      <c r="N56" s="104">
        <v>2.9000000000000001E-2</v>
      </c>
      <c r="O56" s="103">
        <v>3287697.49</v>
      </c>
      <c r="P56" s="103">
        <v>104.5</v>
      </c>
      <c r="Q56" s="103">
        <v>0</v>
      </c>
      <c r="R56" s="103">
        <v>3435.6438770499999</v>
      </c>
      <c r="S56" s="104">
        <v>0.01</v>
      </c>
      <c r="T56" s="104">
        <f t="shared" si="0"/>
        <v>5.251827885489762E-3</v>
      </c>
      <c r="U56" s="104">
        <f>R56/'סכום נכסי הקרן'!$C$42</f>
        <v>1.2929113118271048E-3</v>
      </c>
    </row>
    <row r="57" spans="2:21" s="99" customFormat="1">
      <c r="B57" s="102" t="s">
        <v>532</v>
      </c>
      <c r="C57" s="102" t="s">
        <v>533</v>
      </c>
      <c r="D57" s="102" t="s">
        <v>100</v>
      </c>
      <c r="E57" s="102" t="s">
        <v>123</v>
      </c>
      <c r="F57" s="102" t="s">
        <v>522</v>
      </c>
      <c r="G57" s="102" t="s">
        <v>471</v>
      </c>
      <c r="H57" s="102" t="s">
        <v>523</v>
      </c>
      <c r="I57" s="102" t="s">
        <v>207</v>
      </c>
      <c r="J57" s="102" t="s">
        <v>534</v>
      </c>
      <c r="K57" s="103">
        <v>4.3600000000000003</v>
      </c>
      <c r="L57" s="102" t="s">
        <v>102</v>
      </c>
      <c r="M57" s="104">
        <v>6.8999999999999999E-3</v>
      </c>
      <c r="N57" s="104">
        <v>2.92E-2</v>
      </c>
      <c r="O57" s="103">
        <v>1864390.06</v>
      </c>
      <c r="P57" s="103">
        <v>101.2</v>
      </c>
      <c r="Q57" s="103">
        <v>0</v>
      </c>
      <c r="R57" s="103">
        <v>1886.76274072</v>
      </c>
      <c r="S57" s="104">
        <v>9.5999999999999992E-3</v>
      </c>
      <c r="T57" s="104">
        <f t="shared" si="0"/>
        <v>2.8841619008325927E-3</v>
      </c>
      <c r="U57" s="104">
        <f>R57/'סכום נכסי הקרן'!$C$42</f>
        <v>7.1003194088480233E-4</v>
      </c>
    </row>
    <row r="58" spans="2:21" s="99" customFormat="1">
      <c r="B58" s="102" t="s">
        <v>535</v>
      </c>
      <c r="C58" s="102" t="s">
        <v>536</v>
      </c>
      <c r="D58" s="102" t="s">
        <v>100</v>
      </c>
      <c r="E58" s="102" t="s">
        <v>123</v>
      </c>
      <c r="F58" s="102" t="s">
        <v>537</v>
      </c>
      <c r="G58" s="102" t="s">
        <v>471</v>
      </c>
      <c r="H58" s="102" t="s">
        <v>523</v>
      </c>
      <c r="I58" s="102" t="s">
        <v>207</v>
      </c>
      <c r="J58" s="102" t="s">
        <v>538</v>
      </c>
      <c r="K58" s="103">
        <v>1.46</v>
      </c>
      <c r="L58" s="102" t="s">
        <v>102</v>
      </c>
      <c r="M58" s="104">
        <v>4.7500000000000001E-2</v>
      </c>
      <c r="N58" s="104">
        <v>3.2599999999999997E-2</v>
      </c>
      <c r="O58" s="103">
        <v>303228.01</v>
      </c>
      <c r="P58" s="103">
        <v>137.97999999999999</v>
      </c>
      <c r="Q58" s="103">
        <v>9.7264400000000002</v>
      </c>
      <c r="R58" s="103">
        <v>428.12044819800002</v>
      </c>
      <c r="S58" s="104">
        <v>2.0000000000000001E-4</v>
      </c>
      <c r="T58" s="104">
        <f t="shared" si="0"/>
        <v>6.5443770910424593E-4</v>
      </c>
      <c r="U58" s="104">
        <f>R58/'סכום נכסי הקרן'!$C$42</f>
        <v>1.6111150925658896E-4</v>
      </c>
    </row>
    <row r="59" spans="2:21" s="99" customFormat="1">
      <c r="B59" s="102" t="s">
        <v>539</v>
      </c>
      <c r="C59" s="102" t="s">
        <v>540</v>
      </c>
      <c r="D59" s="102" t="s">
        <v>100</v>
      </c>
      <c r="E59" s="102" t="s">
        <v>123</v>
      </c>
      <c r="F59" s="102" t="s">
        <v>541</v>
      </c>
      <c r="G59" s="102" t="s">
        <v>471</v>
      </c>
      <c r="H59" s="102" t="s">
        <v>523</v>
      </c>
      <c r="I59" s="102" t="s">
        <v>207</v>
      </c>
      <c r="J59" s="102" t="s">
        <v>249</v>
      </c>
      <c r="K59" s="103">
        <v>5.49</v>
      </c>
      <c r="L59" s="102" t="s">
        <v>102</v>
      </c>
      <c r="M59" s="104">
        <v>8.3999999999999995E-3</v>
      </c>
      <c r="N59" s="104">
        <v>3.0099999999999998E-2</v>
      </c>
      <c r="O59" s="103">
        <v>1238000</v>
      </c>
      <c r="P59" s="103">
        <v>98.55</v>
      </c>
      <c r="Q59" s="103">
        <v>0</v>
      </c>
      <c r="R59" s="103">
        <v>1220.049</v>
      </c>
      <c r="S59" s="104">
        <v>1.5E-3</v>
      </c>
      <c r="T59" s="104">
        <f t="shared" si="0"/>
        <v>1.8650033557510793E-3</v>
      </c>
      <c r="U59" s="104">
        <f>R59/'סכום נכסי הקרן'!$C$42</f>
        <v>4.591323226544038E-4</v>
      </c>
    </row>
    <row r="60" spans="2:21" s="99" customFormat="1">
      <c r="B60" s="102" t="s">
        <v>542</v>
      </c>
      <c r="C60" s="102" t="s">
        <v>543</v>
      </c>
      <c r="D60" s="102" t="s">
        <v>100</v>
      </c>
      <c r="E60" s="102" t="s">
        <v>123</v>
      </c>
      <c r="F60" s="102" t="s">
        <v>544</v>
      </c>
      <c r="G60" s="102" t="s">
        <v>471</v>
      </c>
      <c r="H60" s="102" t="s">
        <v>523</v>
      </c>
      <c r="I60" s="102" t="s">
        <v>207</v>
      </c>
      <c r="J60" s="102" t="s">
        <v>416</v>
      </c>
      <c r="K60" s="103">
        <v>3.19</v>
      </c>
      <c r="L60" s="102" t="s">
        <v>102</v>
      </c>
      <c r="M60" s="104">
        <v>2.5999999999999999E-2</v>
      </c>
      <c r="N60" s="104">
        <v>2.8899999999999999E-2</v>
      </c>
      <c r="O60" s="103">
        <v>2339473.6800000002</v>
      </c>
      <c r="P60" s="103">
        <v>111.36</v>
      </c>
      <c r="Q60" s="103">
        <v>34.154949999999999</v>
      </c>
      <c r="R60" s="103">
        <v>2639.3928400479999</v>
      </c>
      <c r="S60" s="104">
        <v>6.4999999999999997E-3</v>
      </c>
      <c r="T60" s="104">
        <f t="shared" si="0"/>
        <v>4.0346547588128766E-3</v>
      </c>
      <c r="U60" s="104">
        <f>R60/'סכום נכסי הקרן'!$C$42</f>
        <v>9.9326384845907132E-4</v>
      </c>
    </row>
    <row r="61" spans="2:21" s="99" customFormat="1">
      <c r="B61" s="102" t="s">
        <v>545</v>
      </c>
      <c r="C61" s="102" t="s">
        <v>546</v>
      </c>
      <c r="D61" s="102" t="s">
        <v>100</v>
      </c>
      <c r="E61" s="102" t="s">
        <v>123</v>
      </c>
      <c r="F61" s="102" t="s">
        <v>544</v>
      </c>
      <c r="G61" s="102" t="s">
        <v>471</v>
      </c>
      <c r="H61" s="102" t="s">
        <v>523</v>
      </c>
      <c r="I61" s="102" t="s">
        <v>207</v>
      </c>
      <c r="J61" s="102" t="s">
        <v>369</v>
      </c>
      <c r="K61" s="103">
        <v>2.72</v>
      </c>
      <c r="L61" s="102" t="s">
        <v>102</v>
      </c>
      <c r="M61" s="104">
        <v>2.4E-2</v>
      </c>
      <c r="N61" s="104">
        <v>2.9000000000000001E-2</v>
      </c>
      <c r="O61" s="103">
        <v>1058820.79</v>
      </c>
      <c r="P61" s="103">
        <v>110.4</v>
      </c>
      <c r="Q61" s="103">
        <v>86.384529999999998</v>
      </c>
      <c r="R61" s="103">
        <v>1255.3226821600001</v>
      </c>
      <c r="S61" s="104">
        <v>1.8E-3</v>
      </c>
      <c r="T61" s="104">
        <f t="shared" si="0"/>
        <v>1.9189237602578633E-3</v>
      </c>
      <c r="U61" s="104">
        <f>R61/'סכום נכסי הקרן'!$C$42</f>
        <v>4.724066154235418E-4</v>
      </c>
    </row>
    <row r="62" spans="2:21" s="99" customFormat="1">
      <c r="B62" s="102" t="s">
        <v>547</v>
      </c>
      <c r="C62" s="102" t="s">
        <v>548</v>
      </c>
      <c r="D62" s="102" t="s">
        <v>100</v>
      </c>
      <c r="E62" s="102" t="s">
        <v>123</v>
      </c>
      <c r="F62" s="102" t="s">
        <v>549</v>
      </c>
      <c r="G62" s="102" t="s">
        <v>471</v>
      </c>
      <c r="H62" s="102" t="s">
        <v>523</v>
      </c>
      <c r="I62" s="102" t="s">
        <v>207</v>
      </c>
      <c r="J62" s="102" t="s">
        <v>550</v>
      </c>
      <c r="K62" s="103">
        <v>0</v>
      </c>
      <c r="L62" s="102" t="s">
        <v>102</v>
      </c>
      <c r="M62" s="104">
        <v>4.9000000000000002E-2</v>
      </c>
      <c r="N62" s="104">
        <v>0</v>
      </c>
      <c r="O62" s="103">
        <v>126356.36</v>
      </c>
      <c r="P62" s="103">
        <v>117.36</v>
      </c>
      <c r="Q62" s="103">
        <v>0</v>
      </c>
      <c r="R62" s="103">
        <v>148.291824096</v>
      </c>
      <c r="S62" s="104">
        <v>1E-3</v>
      </c>
      <c r="T62" s="104">
        <f t="shared" si="0"/>
        <v>2.2668331318618248E-4</v>
      </c>
      <c r="U62" s="104">
        <f>R62/'סכום נכסי הקרן'!$C$42</f>
        <v>5.5805602584695173E-5</v>
      </c>
    </row>
    <row r="63" spans="2:21" s="99" customFormat="1">
      <c r="B63" s="102" t="s">
        <v>551</v>
      </c>
      <c r="C63" s="102" t="s">
        <v>552</v>
      </c>
      <c r="D63" s="102" t="s">
        <v>100</v>
      </c>
      <c r="E63" s="102" t="s">
        <v>123</v>
      </c>
      <c r="F63" s="102" t="s">
        <v>549</v>
      </c>
      <c r="G63" s="102" t="s">
        <v>471</v>
      </c>
      <c r="H63" s="102" t="s">
        <v>523</v>
      </c>
      <c r="I63" s="102" t="s">
        <v>207</v>
      </c>
      <c r="J63" s="102" t="s">
        <v>369</v>
      </c>
      <c r="K63" s="103">
        <v>2.41</v>
      </c>
      <c r="L63" s="102" t="s">
        <v>102</v>
      </c>
      <c r="M63" s="104">
        <v>2.1499999999999998E-2</v>
      </c>
      <c r="N63" s="104">
        <v>2.9399999999999999E-2</v>
      </c>
      <c r="O63" s="103">
        <v>2693254.48</v>
      </c>
      <c r="P63" s="103">
        <v>112.3</v>
      </c>
      <c r="Q63" s="103">
        <v>0</v>
      </c>
      <c r="R63" s="103">
        <v>3024.5247810400001</v>
      </c>
      <c r="S63" s="104">
        <v>2.2000000000000001E-3</v>
      </c>
      <c r="T63" s="104">
        <f t="shared" si="0"/>
        <v>4.6233789513305604E-3</v>
      </c>
      <c r="U63" s="104">
        <f>R63/'סכום נכסי הקרן'!$C$42</f>
        <v>1.1381977999610649E-3</v>
      </c>
    </row>
    <row r="64" spans="2:21" s="99" customFormat="1">
      <c r="B64" s="102" t="s">
        <v>553</v>
      </c>
      <c r="C64" s="102" t="s">
        <v>554</v>
      </c>
      <c r="D64" s="102" t="s">
        <v>100</v>
      </c>
      <c r="E64" s="102" t="s">
        <v>123</v>
      </c>
      <c r="F64" s="102" t="s">
        <v>549</v>
      </c>
      <c r="G64" s="102" t="s">
        <v>471</v>
      </c>
      <c r="H64" s="102" t="s">
        <v>523</v>
      </c>
      <c r="I64" s="102" t="s">
        <v>207</v>
      </c>
      <c r="J64" s="102" t="s">
        <v>555</v>
      </c>
      <c r="K64" s="103">
        <v>5.16</v>
      </c>
      <c r="L64" s="102" t="s">
        <v>102</v>
      </c>
      <c r="M64" s="104">
        <v>1.43E-2</v>
      </c>
      <c r="N64" s="104">
        <v>3.0800000000000001E-2</v>
      </c>
      <c r="O64" s="103">
        <v>1825505.75</v>
      </c>
      <c r="P64" s="103">
        <v>102.75</v>
      </c>
      <c r="Q64" s="103">
        <v>0</v>
      </c>
      <c r="R64" s="103">
        <v>1875.707158125</v>
      </c>
      <c r="S64" s="104">
        <v>4.4999999999999997E-3</v>
      </c>
      <c r="T64" s="104">
        <f t="shared" si="0"/>
        <v>2.8672620069435288E-3</v>
      </c>
      <c r="U64" s="104">
        <f>R64/'סכום נכסי הקרן'!$C$42</f>
        <v>7.0587147248136941E-4</v>
      </c>
    </row>
    <row r="65" spans="2:21" s="99" customFormat="1">
      <c r="B65" s="102" t="s">
        <v>556</v>
      </c>
      <c r="C65" s="102" t="s">
        <v>557</v>
      </c>
      <c r="D65" s="102" t="s">
        <v>100</v>
      </c>
      <c r="E65" s="102" t="s">
        <v>123</v>
      </c>
      <c r="F65" s="102" t="s">
        <v>549</v>
      </c>
      <c r="G65" s="102" t="s">
        <v>471</v>
      </c>
      <c r="H65" s="102" t="s">
        <v>523</v>
      </c>
      <c r="I65" s="102" t="s">
        <v>207</v>
      </c>
      <c r="J65" s="102" t="s">
        <v>558</v>
      </c>
      <c r="K65" s="103">
        <v>3.27</v>
      </c>
      <c r="L65" s="102" t="s">
        <v>102</v>
      </c>
      <c r="M65" s="104">
        <v>2.35E-2</v>
      </c>
      <c r="N65" s="104">
        <v>2.8500000000000001E-2</v>
      </c>
      <c r="O65" s="103">
        <v>1449350.27</v>
      </c>
      <c r="P65" s="103">
        <v>110.9</v>
      </c>
      <c r="Q65" s="103">
        <v>38.38993</v>
      </c>
      <c r="R65" s="103">
        <v>1645.7193794299999</v>
      </c>
      <c r="S65" s="104">
        <v>1.5E-3</v>
      </c>
      <c r="T65" s="104">
        <f t="shared" si="0"/>
        <v>2.5156958165299375E-3</v>
      </c>
      <c r="U65" s="104">
        <f>R65/'סכום נכסי הקרן'!$C$42</f>
        <v>6.1932181503780573E-4</v>
      </c>
    </row>
    <row r="66" spans="2:21" s="99" customFormat="1">
      <c r="B66" s="102" t="s">
        <v>559</v>
      </c>
      <c r="C66" s="102" t="s">
        <v>560</v>
      </c>
      <c r="D66" s="102" t="s">
        <v>100</v>
      </c>
      <c r="E66" s="102" t="s">
        <v>123</v>
      </c>
      <c r="F66" s="102" t="s">
        <v>549</v>
      </c>
      <c r="G66" s="102" t="s">
        <v>471</v>
      </c>
      <c r="H66" s="102" t="s">
        <v>523</v>
      </c>
      <c r="I66" s="102" t="s">
        <v>207</v>
      </c>
      <c r="J66" s="102" t="s">
        <v>561</v>
      </c>
      <c r="K66" s="103">
        <v>1.72</v>
      </c>
      <c r="L66" s="102" t="s">
        <v>102</v>
      </c>
      <c r="M66" s="104">
        <v>1.7600000000000001E-2</v>
      </c>
      <c r="N66" s="104">
        <v>2.9600000000000001E-2</v>
      </c>
      <c r="O66" s="103">
        <v>4818588.29</v>
      </c>
      <c r="P66" s="103">
        <v>111.29</v>
      </c>
      <c r="Q66" s="103">
        <v>0</v>
      </c>
      <c r="R66" s="103">
        <v>5362.6069079409999</v>
      </c>
      <c r="S66" s="104">
        <v>3.5999999999999999E-3</v>
      </c>
      <c r="T66" s="104">
        <f t="shared" si="0"/>
        <v>8.1974411510389207E-3</v>
      </c>
      <c r="U66" s="104">
        <f>R66/'סכום נכסי הקרן'!$C$42</f>
        <v>2.0180715406721383E-3</v>
      </c>
    </row>
    <row r="67" spans="2:21" s="99" customFormat="1">
      <c r="B67" s="102" t="s">
        <v>562</v>
      </c>
      <c r="C67" s="102" t="s">
        <v>563</v>
      </c>
      <c r="D67" s="102" t="s">
        <v>100</v>
      </c>
      <c r="E67" s="102" t="s">
        <v>123</v>
      </c>
      <c r="F67" s="102" t="s">
        <v>549</v>
      </c>
      <c r="G67" s="102" t="s">
        <v>471</v>
      </c>
      <c r="H67" s="102" t="s">
        <v>523</v>
      </c>
      <c r="I67" s="102" t="s">
        <v>207</v>
      </c>
      <c r="J67" s="102" t="s">
        <v>305</v>
      </c>
      <c r="K67" s="103">
        <v>4.43</v>
      </c>
      <c r="L67" s="102" t="s">
        <v>102</v>
      </c>
      <c r="M67" s="104">
        <v>6.4999999999999997E-3</v>
      </c>
      <c r="N67" s="104">
        <v>2.6800000000000001E-2</v>
      </c>
      <c r="O67" s="103">
        <v>590386.64</v>
      </c>
      <c r="P67" s="103">
        <v>101.81</v>
      </c>
      <c r="Q67" s="103">
        <v>0</v>
      </c>
      <c r="R67" s="103">
        <v>601.07263818399997</v>
      </c>
      <c r="S67" s="104">
        <v>1.1999999999999999E-3</v>
      </c>
      <c r="T67" s="104">
        <f t="shared" si="0"/>
        <v>9.1881759442720271E-4</v>
      </c>
      <c r="U67" s="104">
        <f>R67/'סכום נכסי הקרן'!$C$42</f>
        <v>2.2619737113298727E-4</v>
      </c>
    </row>
    <row r="68" spans="2:21" s="99" customFormat="1">
      <c r="B68" s="102" t="s">
        <v>564</v>
      </c>
      <c r="C68" s="102" t="s">
        <v>565</v>
      </c>
      <c r="D68" s="102" t="s">
        <v>100</v>
      </c>
      <c r="E68" s="102" t="s">
        <v>123</v>
      </c>
      <c r="F68" s="102" t="s">
        <v>566</v>
      </c>
      <c r="G68" s="102" t="s">
        <v>471</v>
      </c>
      <c r="H68" s="102" t="s">
        <v>523</v>
      </c>
      <c r="I68" s="102" t="s">
        <v>207</v>
      </c>
      <c r="J68" s="102" t="s">
        <v>369</v>
      </c>
      <c r="K68" s="103">
        <v>2.13</v>
      </c>
      <c r="L68" s="102" t="s">
        <v>102</v>
      </c>
      <c r="M68" s="104">
        <v>1.6E-2</v>
      </c>
      <c r="N68" s="104">
        <v>3.1099999999999999E-2</v>
      </c>
      <c r="O68" s="103">
        <v>3132382.03</v>
      </c>
      <c r="P68" s="103">
        <v>109.97</v>
      </c>
      <c r="Q68" s="103">
        <v>0</v>
      </c>
      <c r="R68" s="103">
        <v>3444.6805183910001</v>
      </c>
      <c r="S68" s="104">
        <v>8.0999999999999996E-3</v>
      </c>
      <c r="T68" s="104">
        <f t="shared" si="0"/>
        <v>5.2656415654531762E-3</v>
      </c>
      <c r="U68" s="104">
        <f>R68/'סכום נכסי הקרן'!$C$42</f>
        <v>1.2963120064941945E-3</v>
      </c>
    </row>
    <row r="69" spans="2:21" s="99" customFormat="1">
      <c r="B69" s="102" t="s">
        <v>567</v>
      </c>
      <c r="C69" s="102" t="s">
        <v>568</v>
      </c>
      <c r="D69" s="102" t="s">
        <v>100</v>
      </c>
      <c r="E69" s="102" t="s">
        <v>123</v>
      </c>
      <c r="F69" s="102" t="s">
        <v>566</v>
      </c>
      <c r="G69" s="102" t="s">
        <v>471</v>
      </c>
      <c r="H69" s="102" t="s">
        <v>523</v>
      </c>
      <c r="I69" s="102" t="s">
        <v>207</v>
      </c>
      <c r="J69" s="102" t="s">
        <v>295</v>
      </c>
      <c r="K69" s="103">
        <v>2.96</v>
      </c>
      <c r="L69" s="102" t="s">
        <v>102</v>
      </c>
      <c r="M69" s="104">
        <v>1.4200000000000001E-2</v>
      </c>
      <c r="N69" s="104">
        <v>3.0700000000000002E-2</v>
      </c>
      <c r="O69" s="103">
        <v>3190100.12</v>
      </c>
      <c r="P69" s="103">
        <v>107.02</v>
      </c>
      <c r="Q69" s="103">
        <v>0</v>
      </c>
      <c r="R69" s="103">
        <v>3414.0451484240002</v>
      </c>
      <c r="S69" s="104">
        <v>3.3E-3</v>
      </c>
      <c r="T69" s="104">
        <f t="shared" si="0"/>
        <v>5.2188114235546708E-3</v>
      </c>
      <c r="U69" s="104">
        <f>R69/'סכום נכסי הקרן'!$C$42</f>
        <v>1.2847832166108983E-3</v>
      </c>
    </row>
    <row r="70" spans="2:21" s="99" customFormat="1">
      <c r="B70" s="102" t="s">
        <v>569</v>
      </c>
      <c r="C70" s="102" t="s">
        <v>570</v>
      </c>
      <c r="D70" s="102" t="s">
        <v>100</v>
      </c>
      <c r="E70" s="102" t="s">
        <v>123</v>
      </c>
      <c r="F70" s="102" t="s">
        <v>571</v>
      </c>
      <c r="G70" s="102" t="s">
        <v>471</v>
      </c>
      <c r="H70" s="102" t="s">
        <v>523</v>
      </c>
      <c r="I70" s="102" t="s">
        <v>207</v>
      </c>
      <c r="J70" s="102" t="s">
        <v>572</v>
      </c>
      <c r="K70" s="103">
        <v>4.2699999999999996</v>
      </c>
      <c r="L70" s="102" t="s">
        <v>102</v>
      </c>
      <c r="M70" s="104">
        <v>3.5000000000000003E-2</v>
      </c>
      <c r="N70" s="104">
        <v>3.1199999999999999E-2</v>
      </c>
      <c r="O70" s="103">
        <v>6755839.3200000003</v>
      </c>
      <c r="P70" s="103">
        <v>115.14</v>
      </c>
      <c r="Q70" s="103">
        <v>0</v>
      </c>
      <c r="R70" s="103">
        <v>7778.6733930480004</v>
      </c>
      <c r="S70" s="104">
        <v>7.7000000000000002E-3</v>
      </c>
      <c r="T70" s="104">
        <f t="shared" si="0"/>
        <v>1.189071257082802E-2</v>
      </c>
      <c r="U70" s="104">
        <f>R70/'סכום נכסי הקרן'!$C$42</f>
        <v>2.9272925776916668E-3</v>
      </c>
    </row>
    <row r="71" spans="2:21" s="99" customFormat="1">
      <c r="B71" s="102" t="s">
        <v>573</v>
      </c>
      <c r="C71" s="102" t="s">
        <v>574</v>
      </c>
      <c r="D71" s="102" t="s">
        <v>100</v>
      </c>
      <c r="E71" s="102" t="s">
        <v>123</v>
      </c>
      <c r="F71" s="102" t="s">
        <v>571</v>
      </c>
      <c r="G71" s="102" t="s">
        <v>471</v>
      </c>
      <c r="H71" s="102" t="s">
        <v>523</v>
      </c>
      <c r="I71" s="102" t="s">
        <v>207</v>
      </c>
      <c r="J71" s="102" t="s">
        <v>575</v>
      </c>
      <c r="K71" s="103">
        <v>2.92</v>
      </c>
      <c r="L71" s="102" t="s">
        <v>102</v>
      </c>
      <c r="M71" s="104">
        <v>0.04</v>
      </c>
      <c r="N71" s="104">
        <v>2.8899999999999999E-2</v>
      </c>
      <c r="O71" s="103">
        <v>46433.19</v>
      </c>
      <c r="P71" s="103">
        <v>115.78</v>
      </c>
      <c r="Q71" s="103">
        <v>0</v>
      </c>
      <c r="R71" s="103">
        <v>53.760347381999999</v>
      </c>
      <c r="S71" s="104">
        <v>1E-4</v>
      </c>
      <c r="T71" s="104">
        <f t="shared" si="0"/>
        <v>8.2179673335885489E-5</v>
      </c>
      <c r="U71" s="104">
        <f>R71/'סכום נכסי הקרן'!$C$42</f>
        <v>2.0231247400887388E-5</v>
      </c>
    </row>
    <row r="72" spans="2:21" s="99" customFormat="1">
      <c r="B72" s="102" t="s">
        <v>576</v>
      </c>
      <c r="C72" s="102" t="s">
        <v>577</v>
      </c>
      <c r="D72" s="102" t="s">
        <v>100</v>
      </c>
      <c r="E72" s="102" t="s">
        <v>123</v>
      </c>
      <c r="F72" s="102" t="s">
        <v>571</v>
      </c>
      <c r="G72" s="102" t="s">
        <v>471</v>
      </c>
      <c r="H72" s="102" t="s">
        <v>523</v>
      </c>
      <c r="I72" s="102" t="s">
        <v>207</v>
      </c>
      <c r="J72" s="102" t="s">
        <v>244</v>
      </c>
      <c r="K72" s="103">
        <v>0.97</v>
      </c>
      <c r="L72" s="102" t="s">
        <v>102</v>
      </c>
      <c r="M72" s="104">
        <v>0.04</v>
      </c>
      <c r="N72" s="104">
        <v>3.0200000000000001E-2</v>
      </c>
      <c r="O72" s="103">
        <v>776933.58</v>
      </c>
      <c r="P72" s="103">
        <v>112.25</v>
      </c>
      <c r="Q72" s="103">
        <v>0</v>
      </c>
      <c r="R72" s="103">
        <v>872.10794354999996</v>
      </c>
      <c r="S72" s="104">
        <v>9.4999999999999998E-3</v>
      </c>
      <c r="T72" s="104">
        <f t="shared" si="0"/>
        <v>1.3331302605861918E-3</v>
      </c>
      <c r="U72" s="104">
        <f>R72/'סכום נכסי הקרן'!$C$42</f>
        <v>3.2819415099513802E-4</v>
      </c>
    </row>
    <row r="73" spans="2:21" s="99" customFormat="1">
      <c r="B73" s="102" t="s">
        <v>578</v>
      </c>
      <c r="C73" s="102" t="s">
        <v>579</v>
      </c>
      <c r="D73" s="102" t="s">
        <v>100</v>
      </c>
      <c r="E73" s="102" t="s">
        <v>123</v>
      </c>
      <c r="F73" s="102" t="s">
        <v>580</v>
      </c>
      <c r="G73" s="102" t="s">
        <v>460</v>
      </c>
      <c r="H73" s="102" t="s">
        <v>523</v>
      </c>
      <c r="I73" s="102" t="s">
        <v>207</v>
      </c>
      <c r="J73" s="102" t="s">
        <v>581</v>
      </c>
      <c r="K73" s="103">
        <v>3.94</v>
      </c>
      <c r="L73" s="102" t="s">
        <v>102</v>
      </c>
      <c r="M73" s="104">
        <v>2.1999999999999999E-2</v>
      </c>
      <c r="N73" s="104">
        <v>3.0800000000000001E-2</v>
      </c>
      <c r="O73" s="103">
        <v>631402.93999999994</v>
      </c>
      <c r="P73" s="103">
        <v>99.64</v>
      </c>
      <c r="Q73" s="103">
        <v>0</v>
      </c>
      <c r="R73" s="103">
        <v>629.12988941599997</v>
      </c>
      <c r="S73" s="104">
        <v>2.3E-3</v>
      </c>
      <c r="T73" s="104">
        <f t="shared" si="0"/>
        <v>9.6170674699470708E-4</v>
      </c>
      <c r="U73" s="104">
        <f>R73/'סכום נכסי הקרן'!$C$42</f>
        <v>2.3675595601396033E-4</v>
      </c>
    </row>
    <row r="74" spans="2:21" s="99" customFormat="1">
      <c r="B74" s="102" t="s">
        <v>582</v>
      </c>
      <c r="C74" s="102" t="s">
        <v>583</v>
      </c>
      <c r="D74" s="102" t="s">
        <v>100</v>
      </c>
      <c r="E74" s="102" t="s">
        <v>123</v>
      </c>
      <c r="F74" s="102" t="s">
        <v>580</v>
      </c>
      <c r="G74" s="102" t="s">
        <v>460</v>
      </c>
      <c r="H74" s="102" t="s">
        <v>523</v>
      </c>
      <c r="I74" s="102" t="s">
        <v>207</v>
      </c>
      <c r="J74" s="102" t="s">
        <v>584</v>
      </c>
      <c r="K74" s="103">
        <v>1.44</v>
      </c>
      <c r="L74" s="102" t="s">
        <v>102</v>
      </c>
      <c r="M74" s="104">
        <v>1.7999999999999999E-2</v>
      </c>
      <c r="N74" s="104">
        <v>3.3000000000000002E-2</v>
      </c>
      <c r="O74" s="103">
        <v>3365975.56</v>
      </c>
      <c r="P74" s="103">
        <v>109.59</v>
      </c>
      <c r="Q74" s="103">
        <v>0</v>
      </c>
      <c r="R74" s="103">
        <v>3688.7726162039999</v>
      </c>
      <c r="S74" s="104">
        <v>3.8E-3</v>
      </c>
      <c r="T74" s="104">
        <f t="shared" si="0"/>
        <v>5.638768039499354E-3</v>
      </c>
      <c r="U74" s="104">
        <f>R74/'סכום נכסי הקרן'!$C$42</f>
        <v>1.3881694415730057E-3</v>
      </c>
    </row>
    <row r="75" spans="2:21" s="99" customFormat="1">
      <c r="B75" s="102" t="s">
        <v>585</v>
      </c>
      <c r="C75" s="102" t="s">
        <v>586</v>
      </c>
      <c r="D75" s="102" t="s">
        <v>100</v>
      </c>
      <c r="E75" s="102" t="s">
        <v>123</v>
      </c>
      <c r="F75" s="102" t="s">
        <v>587</v>
      </c>
      <c r="G75" s="102" t="s">
        <v>588</v>
      </c>
      <c r="H75" s="102" t="s">
        <v>589</v>
      </c>
      <c r="I75" s="102" t="s">
        <v>207</v>
      </c>
      <c r="J75" s="102" t="s">
        <v>590</v>
      </c>
      <c r="K75" s="103">
        <v>3.5</v>
      </c>
      <c r="L75" s="102" t="s">
        <v>102</v>
      </c>
      <c r="M75" s="104">
        <v>2.1999999999999999E-2</v>
      </c>
      <c r="N75" s="104">
        <v>3.1800000000000002E-2</v>
      </c>
      <c r="O75" s="103">
        <v>852187.5</v>
      </c>
      <c r="P75" s="103">
        <v>100.19</v>
      </c>
      <c r="Q75" s="103">
        <v>0</v>
      </c>
      <c r="R75" s="103">
        <v>853.80665624999995</v>
      </c>
      <c r="S75" s="104">
        <v>4.4999999999999997E-3</v>
      </c>
      <c r="T75" s="104">
        <f t="shared" si="0"/>
        <v>1.3051543659876432E-3</v>
      </c>
      <c r="U75" s="104">
        <f>R75/'סכום נכסי הקרן'!$C$42</f>
        <v>3.2130695831220925E-4</v>
      </c>
    </row>
    <row r="76" spans="2:21" s="99" customFormat="1">
      <c r="B76" s="102" t="s">
        <v>591</v>
      </c>
      <c r="C76" s="102" t="s">
        <v>592</v>
      </c>
      <c r="D76" s="102" t="s">
        <v>100</v>
      </c>
      <c r="E76" s="102" t="s">
        <v>123</v>
      </c>
      <c r="F76" s="102" t="s">
        <v>587</v>
      </c>
      <c r="G76" s="102" t="s">
        <v>588</v>
      </c>
      <c r="H76" s="102" t="s">
        <v>589</v>
      </c>
      <c r="I76" s="102" t="s">
        <v>207</v>
      </c>
      <c r="J76" s="102" t="s">
        <v>593</v>
      </c>
      <c r="K76" s="103">
        <v>1.93</v>
      </c>
      <c r="L76" s="102" t="s">
        <v>102</v>
      </c>
      <c r="M76" s="104">
        <v>1.0500000000000001E-2</v>
      </c>
      <c r="N76" s="104">
        <v>3.2599999999999997E-2</v>
      </c>
      <c r="O76" s="103">
        <v>2602285.8199999998</v>
      </c>
      <c r="P76" s="103">
        <v>106.06</v>
      </c>
      <c r="Q76" s="103">
        <v>0</v>
      </c>
      <c r="R76" s="103">
        <v>2759.9843406919999</v>
      </c>
      <c r="S76" s="104">
        <v>8.8999999999999999E-3</v>
      </c>
      <c r="T76" s="104">
        <f t="shared" ref="T76:T139" si="1">R76/$R$11</f>
        <v>4.218994529900856E-3</v>
      </c>
      <c r="U76" s="104">
        <f>R76/'סכום נכסי הקרן'!$C$42</f>
        <v>1.0386451862439141E-3</v>
      </c>
    </row>
    <row r="77" spans="2:21" s="99" customFormat="1">
      <c r="B77" s="102" t="s">
        <v>594</v>
      </c>
      <c r="C77" s="102" t="s">
        <v>595</v>
      </c>
      <c r="D77" s="102" t="s">
        <v>100</v>
      </c>
      <c r="E77" s="102" t="s">
        <v>123</v>
      </c>
      <c r="F77" s="102" t="s">
        <v>596</v>
      </c>
      <c r="G77" s="102" t="s">
        <v>402</v>
      </c>
      <c r="H77" s="102" t="s">
        <v>589</v>
      </c>
      <c r="I77" s="102" t="s">
        <v>207</v>
      </c>
      <c r="J77" s="102" t="s">
        <v>597</v>
      </c>
      <c r="K77" s="103">
        <v>3.94</v>
      </c>
      <c r="L77" s="102" t="s">
        <v>102</v>
      </c>
      <c r="M77" s="104">
        <v>2E-3</v>
      </c>
      <c r="N77" s="104">
        <v>2.5499999999999998E-2</v>
      </c>
      <c r="O77" s="103">
        <v>350888</v>
      </c>
      <c r="P77" s="103">
        <v>99.05</v>
      </c>
      <c r="Q77" s="103">
        <v>0.76205000000000001</v>
      </c>
      <c r="R77" s="103">
        <v>348.31661400000002</v>
      </c>
      <c r="S77" s="104">
        <v>4.0000000000000002E-4</v>
      </c>
      <c r="T77" s="104">
        <f t="shared" si="1"/>
        <v>5.324471836572575E-4</v>
      </c>
      <c r="U77" s="104">
        <f>R77/'סכום נכסי הקרן'!$C$42</f>
        <v>1.3107950254861683E-4</v>
      </c>
    </row>
    <row r="78" spans="2:21" s="99" customFormat="1">
      <c r="B78" s="102" t="s">
        <v>598</v>
      </c>
      <c r="C78" s="102" t="s">
        <v>599</v>
      </c>
      <c r="D78" s="102" t="s">
        <v>100</v>
      </c>
      <c r="E78" s="102" t="s">
        <v>123</v>
      </c>
      <c r="F78" s="102" t="s">
        <v>596</v>
      </c>
      <c r="G78" s="102" t="s">
        <v>402</v>
      </c>
      <c r="H78" s="102" t="s">
        <v>589</v>
      </c>
      <c r="I78" s="102" t="s">
        <v>207</v>
      </c>
      <c r="J78" s="102" t="s">
        <v>600</v>
      </c>
      <c r="K78" s="103">
        <v>0.67</v>
      </c>
      <c r="L78" s="102" t="s">
        <v>102</v>
      </c>
      <c r="M78" s="104">
        <v>6.7999999999999996E-3</v>
      </c>
      <c r="N78" s="104">
        <v>2.2599999999999999E-2</v>
      </c>
      <c r="O78" s="103">
        <v>1497184.01</v>
      </c>
      <c r="P78" s="103">
        <v>111.06</v>
      </c>
      <c r="Q78" s="103">
        <v>0</v>
      </c>
      <c r="R78" s="103">
        <v>1662.7725615060001</v>
      </c>
      <c r="S78" s="104">
        <v>6.7000000000000002E-3</v>
      </c>
      <c r="T78" s="104">
        <f t="shared" si="1"/>
        <v>2.5417638201904254E-3</v>
      </c>
      <c r="U78" s="104">
        <f>R78/'סכום נכסי הקרן'!$C$42</f>
        <v>6.2573931719977008E-4</v>
      </c>
    </row>
    <row r="79" spans="2:21" s="99" customFormat="1">
      <c r="B79" s="102" t="s">
        <v>601</v>
      </c>
      <c r="C79" s="102" t="s">
        <v>602</v>
      </c>
      <c r="D79" s="102" t="s">
        <v>100</v>
      </c>
      <c r="E79" s="102" t="s">
        <v>123</v>
      </c>
      <c r="F79" s="102" t="s">
        <v>603</v>
      </c>
      <c r="G79" s="102" t="s">
        <v>471</v>
      </c>
      <c r="H79" s="102" t="s">
        <v>589</v>
      </c>
      <c r="I79" s="102" t="s">
        <v>207</v>
      </c>
      <c r="J79" s="102" t="s">
        <v>369</v>
      </c>
      <c r="K79" s="103">
        <v>2.2400000000000002</v>
      </c>
      <c r="L79" s="102" t="s">
        <v>102</v>
      </c>
      <c r="M79" s="104">
        <v>1.4E-2</v>
      </c>
      <c r="N79" s="104">
        <v>3.1600000000000003E-2</v>
      </c>
      <c r="O79" s="103">
        <v>4917463</v>
      </c>
      <c r="P79" s="103">
        <v>107.61</v>
      </c>
      <c r="Q79" s="103">
        <v>38.066510000000001</v>
      </c>
      <c r="R79" s="103">
        <v>5329.7484443000003</v>
      </c>
      <c r="S79" s="104">
        <v>5.4999999999999997E-3</v>
      </c>
      <c r="T79" s="104">
        <f t="shared" si="1"/>
        <v>8.1472127217255986E-3</v>
      </c>
      <c r="U79" s="104">
        <f>R79/'סכום נכסי הקרן'!$C$42</f>
        <v>2.0057061498309939E-3</v>
      </c>
    </row>
    <row r="80" spans="2:21" s="99" customFormat="1">
      <c r="B80" s="102" t="s">
        <v>604</v>
      </c>
      <c r="C80" s="102" t="s">
        <v>605</v>
      </c>
      <c r="D80" s="102" t="s">
        <v>100</v>
      </c>
      <c r="E80" s="102" t="s">
        <v>123</v>
      </c>
      <c r="F80" s="102" t="s">
        <v>606</v>
      </c>
      <c r="G80" s="102" t="s">
        <v>471</v>
      </c>
      <c r="H80" s="102" t="s">
        <v>607</v>
      </c>
      <c r="I80" s="102" t="s">
        <v>150</v>
      </c>
      <c r="J80" s="102" t="s">
        <v>244</v>
      </c>
      <c r="K80" s="103">
        <v>0.78</v>
      </c>
      <c r="L80" s="102" t="s">
        <v>102</v>
      </c>
      <c r="M80" s="104">
        <v>2.75E-2</v>
      </c>
      <c r="N80" s="104">
        <v>3.1E-2</v>
      </c>
      <c r="O80" s="103">
        <v>2687454.11</v>
      </c>
      <c r="P80" s="103">
        <v>112.87</v>
      </c>
      <c r="Q80" s="103">
        <v>0</v>
      </c>
      <c r="R80" s="103">
        <v>3033.3294539570002</v>
      </c>
      <c r="S80" s="104">
        <v>9.7000000000000003E-3</v>
      </c>
      <c r="T80" s="104">
        <f t="shared" si="1"/>
        <v>4.6368380374299679E-3</v>
      </c>
      <c r="U80" s="104">
        <f>R80/'סכום נכסי הקרן'!$C$42</f>
        <v>1.1415111996086157E-3</v>
      </c>
    </row>
    <row r="81" spans="2:21" s="99" customFormat="1">
      <c r="B81" s="102" t="s">
        <v>608</v>
      </c>
      <c r="C81" s="102" t="s">
        <v>609</v>
      </c>
      <c r="D81" s="102" t="s">
        <v>100</v>
      </c>
      <c r="E81" s="102" t="s">
        <v>123</v>
      </c>
      <c r="F81" s="102" t="s">
        <v>606</v>
      </c>
      <c r="G81" s="102" t="s">
        <v>471</v>
      </c>
      <c r="H81" s="102" t="s">
        <v>607</v>
      </c>
      <c r="I81" s="102" t="s">
        <v>150</v>
      </c>
      <c r="J81" s="102" t="s">
        <v>610</v>
      </c>
      <c r="K81" s="103">
        <v>3.84</v>
      </c>
      <c r="L81" s="102" t="s">
        <v>102</v>
      </c>
      <c r="M81" s="104">
        <v>1.9599999999999999E-2</v>
      </c>
      <c r="N81" s="104">
        <v>3.1199999999999999E-2</v>
      </c>
      <c r="O81" s="103">
        <v>6090236.9400000004</v>
      </c>
      <c r="P81" s="103">
        <v>108.21</v>
      </c>
      <c r="Q81" s="103">
        <v>0</v>
      </c>
      <c r="R81" s="103">
        <v>6590.2453927739998</v>
      </c>
      <c r="S81" s="104">
        <v>5.7999999999999996E-3</v>
      </c>
      <c r="T81" s="104">
        <f t="shared" si="1"/>
        <v>1.0074046020075094E-2</v>
      </c>
      <c r="U81" s="104">
        <f>R81/'סכום נכסי הקרן'!$C$42</f>
        <v>2.4800599599252245E-3</v>
      </c>
    </row>
    <row r="82" spans="2:21" s="99" customFormat="1">
      <c r="B82" s="102" t="s">
        <v>611</v>
      </c>
      <c r="C82" s="102" t="s">
        <v>612</v>
      </c>
      <c r="D82" s="102" t="s">
        <v>100</v>
      </c>
      <c r="E82" s="102" t="s">
        <v>123</v>
      </c>
      <c r="F82" s="102" t="s">
        <v>606</v>
      </c>
      <c r="G82" s="102" t="s">
        <v>471</v>
      </c>
      <c r="H82" s="102" t="s">
        <v>607</v>
      </c>
      <c r="I82" s="102" t="s">
        <v>150</v>
      </c>
      <c r="J82" s="102" t="s">
        <v>613</v>
      </c>
      <c r="K82" s="103">
        <v>6.06</v>
      </c>
      <c r="L82" s="102" t="s">
        <v>102</v>
      </c>
      <c r="M82" s="104">
        <v>1.5800000000000002E-2</v>
      </c>
      <c r="N82" s="104">
        <v>3.2800000000000003E-2</v>
      </c>
      <c r="O82" s="103">
        <v>1303241.98</v>
      </c>
      <c r="P82" s="103">
        <v>100.66</v>
      </c>
      <c r="Q82" s="103">
        <v>0</v>
      </c>
      <c r="R82" s="103">
        <v>1311.8433770680001</v>
      </c>
      <c r="S82" s="104">
        <v>1.1000000000000001E-3</v>
      </c>
      <c r="T82" s="104">
        <f t="shared" si="1"/>
        <v>2.0053229832995632E-3</v>
      </c>
      <c r="U82" s="104">
        <f>R82/'סכום נכסי הקרן'!$C$42</f>
        <v>4.93676644685605E-4</v>
      </c>
    </row>
    <row r="83" spans="2:21" s="99" customFormat="1">
      <c r="B83" s="102" t="s">
        <v>614</v>
      </c>
      <c r="C83" s="102" t="s">
        <v>615</v>
      </c>
      <c r="D83" s="102" t="s">
        <v>100</v>
      </c>
      <c r="E83" s="102" t="s">
        <v>123</v>
      </c>
      <c r="F83" s="102" t="s">
        <v>616</v>
      </c>
      <c r="G83" s="102" t="s">
        <v>617</v>
      </c>
      <c r="H83" s="102" t="s">
        <v>618</v>
      </c>
      <c r="I83" s="102" t="s">
        <v>207</v>
      </c>
      <c r="J83" s="102" t="s">
        <v>550</v>
      </c>
      <c r="K83" s="103">
        <v>3.49</v>
      </c>
      <c r="L83" s="102" t="s">
        <v>102</v>
      </c>
      <c r="M83" s="104">
        <v>1E-3</v>
      </c>
      <c r="N83" s="104">
        <v>4.1200000000000001E-2</v>
      </c>
      <c r="O83" s="103">
        <v>1531377</v>
      </c>
      <c r="P83" s="103">
        <v>94.28</v>
      </c>
      <c r="Q83" s="103">
        <v>0</v>
      </c>
      <c r="R83" s="103">
        <v>1443.7822355999999</v>
      </c>
      <c r="S83" s="104">
        <v>2.2000000000000001E-3</v>
      </c>
      <c r="T83" s="104">
        <f t="shared" si="1"/>
        <v>2.207008664707561E-3</v>
      </c>
      <c r="U83" s="104">
        <f>R83/'סכום נכסי הקרן'!$C$42</f>
        <v>5.4332825258509752E-4</v>
      </c>
    </row>
    <row r="84" spans="2:21" s="99" customFormat="1">
      <c r="B84" s="102" t="s">
        <v>619</v>
      </c>
      <c r="C84" s="102" t="s">
        <v>620</v>
      </c>
      <c r="D84" s="102" t="s">
        <v>100</v>
      </c>
      <c r="E84" s="102" t="s">
        <v>123</v>
      </c>
      <c r="F84" s="102" t="s">
        <v>616</v>
      </c>
      <c r="G84" s="102" t="s">
        <v>617</v>
      </c>
      <c r="H84" s="102" t="s">
        <v>618</v>
      </c>
      <c r="I84" s="102" t="s">
        <v>207</v>
      </c>
      <c r="J84" s="102" t="s">
        <v>621</v>
      </c>
      <c r="K84" s="103">
        <v>4.8499999999999996</v>
      </c>
      <c r="L84" s="102" t="s">
        <v>102</v>
      </c>
      <c r="M84" s="104">
        <v>0.03</v>
      </c>
      <c r="N84" s="104">
        <v>4.2500000000000003E-2</v>
      </c>
      <c r="O84" s="103">
        <v>910000</v>
      </c>
      <c r="P84" s="103">
        <v>95.81</v>
      </c>
      <c r="Q84" s="103">
        <v>0</v>
      </c>
      <c r="R84" s="103">
        <v>871.87099999999998</v>
      </c>
      <c r="S84" s="104">
        <v>3.3E-3</v>
      </c>
      <c r="T84" s="104">
        <f t="shared" si="1"/>
        <v>1.3327680615959272E-3</v>
      </c>
      <c r="U84" s="104">
        <f>R84/'סכום נכסי הקרן'!$C$42</f>
        <v>3.2810498372197976E-4</v>
      </c>
    </row>
    <row r="85" spans="2:21" s="99" customFormat="1">
      <c r="B85" s="102" t="s">
        <v>622</v>
      </c>
      <c r="C85" s="102" t="s">
        <v>623</v>
      </c>
      <c r="D85" s="102" t="s">
        <v>100</v>
      </c>
      <c r="E85" s="102" t="s">
        <v>123</v>
      </c>
      <c r="F85" s="102" t="s">
        <v>624</v>
      </c>
      <c r="G85" s="102" t="s">
        <v>471</v>
      </c>
      <c r="H85" s="102" t="s">
        <v>625</v>
      </c>
      <c r="I85" s="102" t="s">
        <v>150</v>
      </c>
      <c r="J85" s="102" t="s">
        <v>626</v>
      </c>
      <c r="K85" s="103">
        <v>1.99</v>
      </c>
      <c r="L85" s="102" t="s">
        <v>102</v>
      </c>
      <c r="M85" s="104">
        <v>2.5000000000000001E-2</v>
      </c>
      <c r="N85" s="104">
        <v>3.4500000000000003E-2</v>
      </c>
      <c r="O85" s="103">
        <v>2289624.94</v>
      </c>
      <c r="P85" s="103">
        <v>111.2</v>
      </c>
      <c r="Q85" s="103">
        <v>0</v>
      </c>
      <c r="R85" s="103">
        <v>2546.0629332799999</v>
      </c>
      <c r="S85" s="104">
        <v>6.4000000000000003E-3</v>
      </c>
      <c r="T85" s="104">
        <f t="shared" si="1"/>
        <v>3.8919878746842434E-3</v>
      </c>
      <c r="U85" s="104">
        <f>R85/'סכום נכסי הקרן'!$C$42</f>
        <v>9.5814167150756291E-4</v>
      </c>
    </row>
    <row r="86" spans="2:21" s="99" customFormat="1">
      <c r="B86" s="102" t="s">
        <v>627</v>
      </c>
      <c r="C86" s="102" t="s">
        <v>628</v>
      </c>
      <c r="D86" s="102" t="s">
        <v>100</v>
      </c>
      <c r="E86" s="102" t="s">
        <v>123</v>
      </c>
      <c r="F86" s="102" t="s">
        <v>629</v>
      </c>
      <c r="G86" s="102" t="s">
        <v>617</v>
      </c>
      <c r="H86" s="102" t="s">
        <v>618</v>
      </c>
      <c r="I86" s="102" t="s">
        <v>207</v>
      </c>
      <c r="J86" s="102" t="s">
        <v>630</v>
      </c>
      <c r="K86" s="103">
        <v>4.42</v>
      </c>
      <c r="L86" s="102" t="s">
        <v>102</v>
      </c>
      <c r="M86" s="104">
        <v>7.4999999999999997E-3</v>
      </c>
      <c r="N86" s="104">
        <v>4.1399999999999999E-2</v>
      </c>
      <c r="O86" s="103">
        <v>1754849.76</v>
      </c>
      <c r="P86" s="103">
        <v>94.79</v>
      </c>
      <c r="Q86" s="103">
        <v>0</v>
      </c>
      <c r="R86" s="103">
        <v>1663.422087504</v>
      </c>
      <c r="S86" s="104">
        <v>3.5999999999999999E-3</v>
      </c>
      <c r="T86" s="104">
        <f t="shared" si="1"/>
        <v>2.542756705038425E-3</v>
      </c>
      <c r="U86" s="104">
        <f>R86/'סכום נכסי הקרן'!$C$42</f>
        <v>6.2598374867759278E-4</v>
      </c>
    </row>
    <row r="87" spans="2:21" s="99" customFormat="1">
      <c r="B87" s="102" t="s">
        <v>631</v>
      </c>
      <c r="C87" s="102">
        <v>11845550</v>
      </c>
      <c r="D87" s="102" t="s">
        <v>100</v>
      </c>
      <c r="E87" s="102" t="s">
        <v>123</v>
      </c>
      <c r="F87" s="102" t="s">
        <v>629</v>
      </c>
      <c r="G87" s="102" t="s">
        <v>617</v>
      </c>
      <c r="H87" s="102" t="s">
        <v>618</v>
      </c>
      <c r="I87" s="102" t="s">
        <v>207</v>
      </c>
      <c r="J87" s="102" t="s">
        <v>416</v>
      </c>
      <c r="K87" s="103">
        <v>5.09</v>
      </c>
      <c r="L87" s="102" t="s">
        <v>102</v>
      </c>
      <c r="M87" s="104">
        <v>7.4999999999999997E-3</v>
      </c>
      <c r="N87" s="104">
        <v>4.2900000000000001E-2</v>
      </c>
      <c r="O87" s="103">
        <v>1470000</v>
      </c>
      <c r="P87" s="103">
        <f>R87*1000/O87*100</f>
        <v>90.969543916582992</v>
      </c>
      <c r="Q87" s="103">
        <v>16.245229999999999</v>
      </c>
      <c r="R87" s="103">
        <f>1337252.29557377/1000</f>
        <v>1337.25229557377</v>
      </c>
      <c r="S87" s="104">
        <v>3.8E-3</v>
      </c>
      <c r="T87" s="104">
        <f t="shared" si="1"/>
        <v>2.044163815331118E-3</v>
      </c>
      <c r="U87" s="104">
        <f>R87/'סכום נכסי הקרן'!$C$42</f>
        <v>5.0323860143462946E-4</v>
      </c>
    </row>
    <row r="88" spans="2:21" s="99" customFormat="1">
      <c r="B88" s="102" t="s">
        <v>631</v>
      </c>
      <c r="C88" s="102">
        <v>1184555</v>
      </c>
      <c r="D88" s="102" t="s">
        <v>100</v>
      </c>
      <c r="E88" s="102" t="s">
        <v>123</v>
      </c>
      <c r="F88" s="102" t="s">
        <v>629</v>
      </c>
      <c r="G88" s="102" t="s">
        <v>617</v>
      </c>
      <c r="H88" s="102" t="s">
        <v>618</v>
      </c>
      <c r="I88" s="102" t="s">
        <v>207</v>
      </c>
      <c r="J88" s="102" t="s">
        <v>416</v>
      </c>
      <c r="K88" s="103">
        <v>0</v>
      </c>
      <c r="L88" s="102" t="s">
        <v>102</v>
      </c>
      <c r="M88" s="104">
        <v>0</v>
      </c>
      <c r="N88" s="104">
        <v>0</v>
      </c>
      <c r="O88" s="103">
        <v>2535000</v>
      </c>
      <c r="P88" s="103">
        <f>R88*1000/O88*100</f>
        <v>90.28</v>
      </c>
      <c r="Q88" s="103">
        <v>0</v>
      </c>
      <c r="R88" s="103">
        <f>2288598/1000</f>
        <v>2288.598</v>
      </c>
      <c r="S88" s="104">
        <v>0</v>
      </c>
      <c r="T88" s="104">
        <f t="shared" si="1"/>
        <v>3.4984192847707005E-3</v>
      </c>
      <c r="U88" s="104">
        <f>R88/'סכום נכסי הקרן'!$C$42</f>
        <v>8.6125173280927501E-4</v>
      </c>
    </row>
    <row r="89" spans="2:21" s="99" customFormat="1">
      <c r="B89" s="102" t="s">
        <v>632</v>
      </c>
      <c r="C89" s="102" t="s">
        <v>633</v>
      </c>
      <c r="D89" s="102" t="s">
        <v>100</v>
      </c>
      <c r="E89" s="102" t="s">
        <v>123</v>
      </c>
      <c r="F89" s="102" t="s">
        <v>603</v>
      </c>
      <c r="G89" s="102" t="s">
        <v>471</v>
      </c>
      <c r="H89" s="102" t="s">
        <v>618</v>
      </c>
      <c r="I89" s="102" t="s">
        <v>207</v>
      </c>
      <c r="J89" s="102" t="s">
        <v>453</v>
      </c>
      <c r="K89" s="103">
        <v>6.24</v>
      </c>
      <c r="L89" s="102" t="s">
        <v>102</v>
      </c>
      <c r="M89" s="104">
        <v>5.0000000000000001E-3</v>
      </c>
      <c r="N89" s="104">
        <v>4.0399999999999998E-2</v>
      </c>
      <c r="O89" s="103">
        <v>791267.95</v>
      </c>
      <c r="P89" s="103">
        <v>88.06</v>
      </c>
      <c r="Q89" s="103">
        <v>26.358370000000001</v>
      </c>
      <c r="R89" s="103">
        <v>723.14892677</v>
      </c>
      <c r="S89" s="104">
        <v>4.4999999999999997E-3</v>
      </c>
      <c r="T89" s="104">
        <f t="shared" si="1"/>
        <v>1.1054270567279196E-3</v>
      </c>
      <c r="U89" s="104">
        <f>R89/'סכום נכסי הקרן'!$C$42</f>
        <v>2.7213746855491003E-4</v>
      </c>
    </row>
    <row r="90" spans="2:21" s="99" customFormat="1">
      <c r="B90" s="102" t="s">
        <v>634</v>
      </c>
      <c r="C90" s="102" t="s">
        <v>635</v>
      </c>
      <c r="D90" s="102" t="s">
        <v>100</v>
      </c>
      <c r="E90" s="102" t="s">
        <v>123</v>
      </c>
      <c r="F90" s="102" t="s">
        <v>636</v>
      </c>
      <c r="G90" s="102" t="s">
        <v>637</v>
      </c>
      <c r="H90" s="102" t="s">
        <v>625</v>
      </c>
      <c r="I90" s="102" t="s">
        <v>150</v>
      </c>
      <c r="J90" s="102" t="s">
        <v>638</v>
      </c>
      <c r="K90" s="103">
        <v>1.1399999999999999</v>
      </c>
      <c r="L90" s="102" t="s">
        <v>102</v>
      </c>
      <c r="M90" s="104">
        <v>0.01</v>
      </c>
      <c r="N90" s="104">
        <v>4.1000000000000002E-2</v>
      </c>
      <c r="O90" s="103">
        <v>2217696.34</v>
      </c>
      <c r="P90" s="103">
        <v>106.62</v>
      </c>
      <c r="Q90" s="103">
        <v>0</v>
      </c>
      <c r="R90" s="103">
        <v>2364.5078377079999</v>
      </c>
      <c r="S90" s="104">
        <v>2.8999999999999998E-3</v>
      </c>
      <c r="T90" s="104">
        <f t="shared" si="1"/>
        <v>3.6144573308327355E-3</v>
      </c>
      <c r="U90" s="104">
        <f>R90/'סכום נכסי הקרן'!$C$42</f>
        <v>8.8981833964161768E-4</v>
      </c>
    </row>
    <row r="91" spans="2:21" s="99" customFormat="1">
      <c r="B91" s="102" t="s">
        <v>639</v>
      </c>
      <c r="C91" s="102" t="s">
        <v>640</v>
      </c>
      <c r="D91" s="102" t="s">
        <v>100</v>
      </c>
      <c r="E91" s="102" t="s">
        <v>123</v>
      </c>
      <c r="F91" s="102" t="s">
        <v>636</v>
      </c>
      <c r="G91" s="102" t="s">
        <v>637</v>
      </c>
      <c r="H91" s="102" t="s">
        <v>625</v>
      </c>
      <c r="I91" s="102" t="s">
        <v>150</v>
      </c>
      <c r="J91" s="102" t="s">
        <v>641</v>
      </c>
      <c r="K91" s="103">
        <v>3.91</v>
      </c>
      <c r="L91" s="102" t="s">
        <v>102</v>
      </c>
      <c r="M91" s="104">
        <v>0.01</v>
      </c>
      <c r="N91" s="104">
        <v>4.7100000000000003E-2</v>
      </c>
      <c r="O91" s="103">
        <v>2304659</v>
      </c>
      <c r="P91" s="103">
        <v>94.21</v>
      </c>
      <c r="Q91" s="103">
        <v>0</v>
      </c>
      <c r="R91" s="103">
        <v>2171.2192439</v>
      </c>
      <c r="S91" s="104">
        <v>1.9E-3</v>
      </c>
      <c r="T91" s="104">
        <f t="shared" si="1"/>
        <v>3.318990610987609E-3</v>
      </c>
      <c r="U91" s="104">
        <f>R91/'סכום נכסי הקרן'!$C$42</f>
        <v>8.1707942422291685E-4</v>
      </c>
    </row>
    <row r="92" spans="2:21" s="99" customFormat="1">
      <c r="B92" s="102" t="s">
        <v>642</v>
      </c>
      <c r="C92" s="102" t="s">
        <v>643</v>
      </c>
      <c r="D92" s="102" t="s">
        <v>100</v>
      </c>
      <c r="E92" s="102" t="s">
        <v>123</v>
      </c>
      <c r="F92" s="102" t="s">
        <v>636</v>
      </c>
      <c r="G92" s="102" t="s">
        <v>637</v>
      </c>
      <c r="H92" s="102" t="s">
        <v>625</v>
      </c>
      <c r="I92" s="102" t="s">
        <v>150</v>
      </c>
      <c r="J92" s="102" t="s">
        <v>641</v>
      </c>
      <c r="K92" s="103">
        <v>2.59</v>
      </c>
      <c r="L92" s="102" t="s">
        <v>102</v>
      </c>
      <c r="M92" s="104">
        <v>3.5400000000000001E-2</v>
      </c>
      <c r="N92" s="104">
        <v>4.5900000000000003E-2</v>
      </c>
      <c r="O92" s="103">
        <v>509847</v>
      </c>
      <c r="P92" s="103">
        <v>100.73</v>
      </c>
      <c r="Q92" s="103">
        <v>11.95538</v>
      </c>
      <c r="R92" s="103">
        <v>525.52426309999998</v>
      </c>
      <c r="S92" s="104">
        <v>5.0000000000000001E-4</v>
      </c>
      <c r="T92" s="104">
        <f t="shared" si="1"/>
        <v>8.0333209093250602E-4</v>
      </c>
      <c r="U92" s="104">
        <f>R92/'סכום נכסי הקרן'!$C$42</f>
        <v>1.9776679094720537E-4</v>
      </c>
    </row>
    <row r="93" spans="2:21" s="99" customFormat="1">
      <c r="B93" s="102" t="s">
        <v>644</v>
      </c>
      <c r="C93" s="102" t="s">
        <v>645</v>
      </c>
      <c r="D93" s="102" t="s">
        <v>100</v>
      </c>
      <c r="E93" s="102" t="s">
        <v>123</v>
      </c>
      <c r="F93" s="102" t="s">
        <v>636</v>
      </c>
      <c r="G93" s="102" t="s">
        <v>637</v>
      </c>
      <c r="H93" s="102" t="s">
        <v>625</v>
      </c>
      <c r="I93" s="102" t="s">
        <v>150</v>
      </c>
      <c r="J93" s="102" t="s">
        <v>646</v>
      </c>
      <c r="K93" s="103">
        <v>1.29</v>
      </c>
      <c r="L93" s="102" t="s">
        <v>102</v>
      </c>
      <c r="M93" s="104">
        <v>1.8499999999999999E-2</v>
      </c>
      <c r="N93" s="104">
        <v>3.5799999999999998E-2</v>
      </c>
      <c r="O93" s="103">
        <v>2014533.12</v>
      </c>
      <c r="P93" s="103">
        <v>109.43</v>
      </c>
      <c r="Q93" s="103">
        <v>0</v>
      </c>
      <c r="R93" s="103">
        <v>2204.5035932159999</v>
      </c>
      <c r="S93" s="104">
        <v>3.3999999999999998E-3</v>
      </c>
      <c r="T93" s="104">
        <f t="shared" si="1"/>
        <v>3.3698700618689514E-3</v>
      </c>
      <c r="U93" s="104">
        <f>R93/'סכום נכסי הקרן'!$C$42</f>
        <v>8.2960508557708825E-4</v>
      </c>
    </row>
    <row r="94" spans="2:21" s="99" customFormat="1">
      <c r="B94" s="102" t="s">
        <v>647</v>
      </c>
      <c r="C94" s="102" t="s">
        <v>648</v>
      </c>
      <c r="D94" s="102" t="s">
        <v>100</v>
      </c>
      <c r="E94" s="102" t="s">
        <v>123</v>
      </c>
      <c r="F94" s="102" t="s">
        <v>649</v>
      </c>
      <c r="G94" s="102" t="s">
        <v>650</v>
      </c>
      <c r="H94" s="102" t="s">
        <v>651</v>
      </c>
      <c r="I94" s="102" t="s">
        <v>150</v>
      </c>
      <c r="J94" s="102" t="s">
        <v>652</v>
      </c>
      <c r="K94" s="103">
        <v>3.92</v>
      </c>
      <c r="L94" s="102" t="s">
        <v>102</v>
      </c>
      <c r="M94" s="104">
        <v>2.4500000000000001E-2</v>
      </c>
      <c r="N94" s="104">
        <v>4.7199999999999999E-2</v>
      </c>
      <c r="O94" s="103">
        <v>1463289</v>
      </c>
      <c r="P94" s="103">
        <v>101.92</v>
      </c>
      <c r="Q94" s="103">
        <v>19.91217</v>
      </c>
      <c r="R94" s="103">
        <v>1511.2963188000001</v>
      </c>
      <c r="S94" s="104">
        <v>2.8999999999999998E-3</v>
      </c>
      <c r="T94" s="104">
        <f t="shared" si="1"/>
        <v>2.3102127095684299E-3</v>
      </c>
      <c r="U94" s="104">
        <f>R94/'סכום נכסי הקרן'!$C$42</f>
        <v>5.6873534511293759E-4</v>
      </c>
    </row>
    <row r="95" spans="2:21" s="99" customFormat="1">
      <c r="B95" s="102" t="s">
        <v>653</v>
      </c>
      <c r="C95" s="102" t="s">
        <v>654</v>
      </c>
      <c r="D95" s="102" t="s">
        <v>100</v>
      </c>
      <c r="E95" s="102" t="s">
        <v>123</v>
      </c>
      <c r="F95" s="102" t="s">
        <v>655</v>
      </c>
      <c r="G95" s="102" t="s">
        <v>650</v>
      </c>
      <c r="H95" s="102" t="s">
        <v>651</v>
      </c>
      <c r="I95" s="102" t="s">
        <v>150</v>
      </c>
      <c r="J95" s="102" t="s">
        <v>656</v>
      </c>
      <c r="K95" s="103">
        <v>1.23</v>
      </c>
      <c r="L95" s="102" t="s">
        <v>102</v>
      </c>
      <c r="M95" s="104">
        <v>1.2200000000000001E-2</v>
      </c>
      <c r="N95" s="104">
        <v>3.8300000000000001E-2</v>
      </c>
      <c r="O95" s="103">
        <v>1224723</v>
      </c>
      <c r="P95" s="103">
        <v>108.19</v>
      </c>
      <c r="Q95" s="103">
        <v>0</v>
      </c>
      <c r="R95" s="103">
        <v>1325.0278137</v>
      </c>
      <c r="S95" s="104">
        <v>2.7000000000000001E-3</v>
      </c>
      <c r="T95" s="104">
        <f t="shared" si="1"/>
        <v>2.0254771070784992E-3</v>
      </c>
      <c r="U95" s="104">
        <f>R95/'סכום נכסי הקרן'!$C$42</f>
        <v>4.9863824951765679E-4</v>
      </c>
    </row>
    <row r="96" spans="2:21" s="99" customFormat="1">
      <c r="B96" s="102" t="s">
        <v>657</v>
      </c>
      <c r="C96" s="102" t="s">
        <v>658</v>
      </c>
      <c r="D96" s="102" t="s">
        <v>100</v>
      </c>
      <c r="E96" s="102" t="s">
        <v>123</v>
      </c>
      <c r="F96" s="102" t="s">
        <v>655</v>
      </c>
      <c r="G96" s="102" t="s">
        <v>650</v>
      </c>
      <c r="H96" s="102" t="s">
        <v>651</v>
      </c>
      <c r="I96" s="102" t="s">
        <v>150</v>
      </c>
      <c r="J96" s="102" t="s">
        <v>659</v>
      </c>
      <c r="K96" s="103">
        <v>5.08</v>
      </c>
      <c r="L96" s="102" t="s">
        <v>102</v>
      </c>
      <c r="M96" s="104">
        <v>1.09E-2</v>
      </c>
      <c r="N96" s="104">
        <v>4.3799999999999999E-2</v>
      </c>
      <c r="O96" s="103">
        <v>1518000</v>
      </c>
      <c r="P96" s="103">
        <v>93.49</v>
      </c>
      <c r="Q96" s="103">
        <v>0</v>
      </c>
      <c r="R96" s="103">
        <v>1419.1782000000001</v>
      </c>
      <c r="S96" s="104">
        <v>2.7000000000000001E-3</v>
      </c>
      <c r="T96" s="104">
        <f t="shared" si="1"/>
        <v>2.169398200735197E-3</v>
      </c>
      <c r="U96" s="104">
        <f>R96/'סכום נכסי הקרן'!$C$42</f>
        <v>5.3406919166893785E-4</v>
      </c>
    </row>
    <row r="97" spans="2:21" s="99" customFormat="1">
      <c r="B97" s="102" t="s">
        <v>660</v>
      </c>
      <c r="C97" s="102" t="s">
        <v>661</v>
      </c>
      <c r="D97" s="102" t="s">
        <v>100</v>
      </c>
      <c r="E97" s="102" t="s">
        <v>123</v>
      </c>
      <c r="F97" s="102" t="s">
        <v>662</v>
      </c>
      <c r="G97" s="102" t="s">
        <v>471</v>
      </c>
      <c r="H97" s="102" t="s">
        <v>663</v>
      </c>
      <c r="I97" s="102" t="s">
        <v>207</v>
      </c>
      <c r="J97" s="102" t="s">
        <v>461</v>
      </c>
      <c r="K97" s="103">
        <v>4.09</v>
      </c>
      <c r="L97" s="102" t="s">
        <v>102</v>
      </c>
      <c r="M97" s="104">
        <v>2.7E-2</v>
      </c>
      <c r="N97" s="104">
        <v>3.6999999999999998E-2</v>
      </c>
      <c r="O97" s="103">
        <v>1247668</v>
      </c>
      <c r="P97" s="103">
        <v>100.05</v>
      </c>
      <c r="Q97" s="103">
        <v>0</v>
      </c>
      <c r="R97" s="103">
        <v>1248.2918340000001</v>
      </c>
      <c r="S97" s="104">
        <v>3.0000000000000001E-3</v>
      </c>
      <c r="T97" s="104">
        <f t="shared" si="1"/>
        <v>1.9081761956828533E-3</v>
      </c>
      <c r="U97" s="104">
        <f>R97/'סכום נכסי הקרן'!$C$42</f>
        <v>4.6976074657242904E-4</v>
      </c>
    </row>
    <row r="98" spans="2:21" s="99" customFormat="1">
      <c r="B98" s="102" t="s">
        <v>664</v>
      </c>
      <c r="C98" s="102" t="s">
        <v>665</v>
      </c>
      <c r="D98" s="102" t="s">
        <v>100</v>
      </c>
      <c r="E98" s="102" t="s">
        <v>123</v>
      </c>
      <c r="F98" s="102" t="s">
        <v>666</v>
      </c>
      <c r="G98" s="102" t="s">
        <v>637</v>
      </c>
      <c r="H98" s="102" t="s">
        <v>667</v>
      </c>
      <c r="I98" s="102" t="s">
        <v>150</v>
      </c>
      <c r="J98" s="102" t="s">
        <v>668</v>
      </c>
      <c r="K98" s="103">
        <v>1.89</v>
      </c>
      <c r="L98" s="102" t="s">
        <v>102</v>
      </c>
      <c r="M98" s="104">
        <v>1.2500000000000001E-2</v>
      </c>
      <c r="N98" s="104">
        <v>7.2800000000000004E-2</v>
      </c>
      <c r="O98" s="103">
        <v>657777.78</v>
      </c>
      <c r="P98" s="103">
        <v>94.56</v>
      </c>
      <c r="Q98" s="103">
        <v>0</v>
      </c>
      <c r="R98" s="103">
        <v>621.994668768</v>
      </c>
      <c r="S98" s="104">
        <v>4.4999999999999997E-3</v>
      </c>
      <c r="T98" s="104">
        <f t="shared" si="1"/>
        <v>9.5079963551595139E-4</v>
      </c>
      <c r="U98" s="104">
        <f>R98/'סכום נכסי הקרן'!$C$42</f>
        <v>2.3407080941020269E-4</v>
      </c>
    </row>
    <row r="99" spans="2:21" s="99" customFormat="1">
      <c r="B99" s="102" t="s">
        <v>669</v>
      </c>
      <c r="C99" s="102" t="s">
        <v>670</v>
      </c>
      <c r="D99" s="102" t="s">
        <v>100</v>
      </c>
      <c r="E99" s="102" t="s">
        <v>123</v>
      </c>
      <c r="F99" s="102" t="s">
        <v>671</v>
      </c>
      <c r="G99" s="102" t="s">
        <v>650</v>
      </c>
      <c r="H99" s="102" t="s">
        <v>672</v>
      </c>
      <c r="I99" s="102" t="s">
        <v>207</v>
      </c>
      <c r="J99" s="102" t="s">
        <v>266</v>
      </c>
      <c r="K99" s="103">
        <v>2.4</v>
      </c>
      <c r="L99" s="102" t="s">
        <v>102</v>
      </c>
      <c r="M99" s="104">
        <v>0.04</v>
      </c>
      <c r="N99" s="104">
        <v>7.3800000000000004E-2</v>
      </c>
      <c r="O99" s="103">
        <v>1207957</v>
      </c>
      <c r="P99" s="103">
        <v>103.93</v>
      </c>
      <c r="Q99" s="103">
        <v>0</v>
      </c>
      <c r="R99" s="103">
        <v>1255.4297101</v>
      </c>
      <c r="S99" s="104">
        <v>5.0000000000000001E-4</v>
      </c>
      <c r="T99" s="104">
        <f t="shared" si="1"/>
        <v>1.9190873663648793E-3</v>
      </c>
      <c r="U99" s="104">
        <f>R99/'סכום נכסי הקרן'!$C$42</f>
        <v>4.7244689248346404E-4</v>
      </c>
    </row>
    <row r="100" spans="2:21" s="99" customFormat="1">
      <c r="B100" s="102" t="s">
        <v>673</v>
      </c>
      <c r="C100" s="102" t="s">
        <v>674</v>
      </c>
      <c r="D100" s="102" t="s">
        <v>100</v>
      </c>
      <c r="E100" s="102" t="s">
        <v>123</v>
      </c>
      <c r="F100" s="102" t="s">
        <v>671</v>
      </c>
      <c r="G100" s="102" t="s">
        <v>650</v>
      </c>
      <c r="H100" s="102" t="s">
        <v>672</v>
      </c>
      <c r="I100" s="102" t="s">
        <v>207</v>
      </c>
      <c r="J100" s="102" t="s">
        <v>675</v>
      </c>
      <c r="K100" s="103">
        <v>3.88</v>
      </c>
      <c r="L100" s="102" t="s">
        <v>102</v>
      </c>
      <c r="M100" s="104">
        <v>1.7500000000000002E-2</v>
      </c>
      <c r="N100" s="104">
        <v>7.0400000000000004E-2</v>
      </c>
      <c r="O100" s="103">
        <v>1649311</v>
      </c>
      <c r="P100" s="103">
        <v>89.39</v>
      </c>
      <c r="Q100" s="103">
        <v>15.76333</v>
      </c>
      <c r="R100" s="103">
        <v>1490.0824329</v>
      </c>
      <c r="S100" s="104">
        <v>1.8E-3</v>
      </c>
      <c r="T100" s="104">
        <f t="shared" si="1"/>
        <v>2.2777845297231769E-3</v>
      </c>
      <c r="U100" s="104">
        <f>R100/'סכום נכסי הקרן'!$C$42</f>
        <v>5.607520750100215E-4</v>
      </c>
    </row>
    <row r="101" spans="2:21" s="99" customFormat="1">
      <c r="B101" s="102" t="s">
        <v>676</v>
      </c>
      <c r="C101" s="102" t="s">
        <v>677</v>
      </c>
      <c r="D101" s="102" t="s">
        <v>100</v>
      </c>
      <c r="E101" s="102" t="s">
        <v>123</v>
      </c>
      <c r="F101" s="102" t="s">
        <v>671</v>
      </c>
      <c r="G101" s="102" t="s">
        <v>650</v>
      </c>
      <c r="H101" s="102" t="s">
        <v>672</v>
      </c>
      <c r="I101" s="102" t="s">
        <v>207</v>
      </c>
      <c r="J101" s="102" t="s">
        <v>678</v>
      </c>
      <c r="K101" s="103">
        <v>4.9400000000000004</v>
      </c>
      <c r="L101" s="102" t="s">
        <v>102</v>
      </c>
      <c r="M101" s="104">
        <v>1.7899999999999999E-2</v>
      </c>
      <c r="N101" s="104">
        <v>7.1499999999999994E-2</v>
      </c>
      <c r="O101" s="103">
        <v>3537202.19</v>
      </c>
      <c r="P101" s="103">
        <v>85.02</v>
      </c>
      <c r="Q101" s="103">
        <v>912.51847999999995</v>
      </c>
      <c r="R101" s="103">
        <v>3919.847781938</v>
      </c>
      <c r="S101" s="104">
        <v>4.3E-3</v>
      </c>
      <c r="T101" s="104">
        <f t="shared" si="1"/>
        <v>5.9919964422312502E-3</v>
      </c>
      <c r="U101" s="104">
        <f>R101/'סכום נכסי הקרן'!$C$42</f>
        <v>1.4751283076113392E-3</v>
      </c>
    </row>
    <row r="102" spans="2:21" s="99" customFormat="1">
      <c r="B102" s="102" t="s">
        <v>679</v>
      </c>
      <c r="C102" s="102" t="s">
        <v>680</v>
      </c>
      <c r="D102" s="102" t="s">
        <v>100</v>
      </c>
      <c r="E102" s="102" t="s">
        <v>123</v>
      </c>
      <c r="F102" s="102" t="s">
        <v>681</v>
      </c>
      <c r="G102" s="102" t="s">
        <v>471</v>
      </c>
      <c r="H102" s="102" t="s">
        <v>672</v>
      </c>
      <c r="I102" s="102" t="s">
        <v>207</v>
      </c>
      <c r="J102" s="102" t="s">
        <v>682</v>
      </c>
      <c r="K102" s="103">
        <v>3.48</v>
      </c>
      <c r="L102" s="102" t="s">
        <v>102</v>
      </c>
      <c r="M102" s="104">
        <v>3.0000000000000001E-3</v>
      </c>
      <c r="N102" s="104">
        <v>3.9600000000000003E-2</v>
      </c>
      <c r="O102" s="103">
        <v>4510613</v>
      </c>
      <c r="P102" s="103">
        <v>94.81</v>
      </c>
      <c r="Q102" s="103">
        <v>7.2689500000000002</v>
      </c>
      <c r="R102" s="103">
        <v>4283.7811352999997</v>
      </c>
      <c r="S102" s="104">
        <v>8.8999999999999999E-3</v>
      </c>
      <c r="T102" s="104">
        <f t="shared" si="1"/>
        <v>6.5483158402963064E-3</v>
      </c>
      <c r="U102" s="104">
        <f>R102/'סכום נכסי הקרן'!$C$42</f>
        <v>1.6120847460990564E-3</v>
      </c>
    </row>
    <row r="103" spans="2:21" s="99" customFormat="1">
      <c r="B103" s="102" t="s">
        <v>683</v>
      </c>
      <c r="C103" s="102" t="s">
        <v>684</v>
      </c>
      <c r="D103" s="102" t="s">
        <v>100</v>
      </c>
      <c r="E103" s="102" t="s">
        <v>123</v>
      </c>
      <c r="F103" s="102" t="s">
        <v>681</v>
      </c>
      <c r="G103" s="102" t="s">
        <v>471</v>
      </c>
      <c r="H103" s="102" t="s">
        <v>672</v>
      </c>
      <c r="I103" s="102" t="s">
        <v>207</v>
      </c>
      <c r="J103" s="102" t="s">
        <v>685</v>
      </c>
      <c r="K103" s="103">
        <v>2.25</v>
      </c>
      <c r="L103" s="102" t="s">
        <v>102</v>
      </c>
      <c r="M103" s="104">
        <v>1E-3</v>
      </c>
      <c r="N103" s="104">
        <v>3.3399999999999999E-2</v>
      </c>
      <c r="O103" s="103">
        <v>2239612</v>
      </c>
      <c r="P103" s="103">
        <v>103.63</v>
      </c>
      <c r="Q103" s="103">
        <v>0</v>
      </c>
      <c r="R103" s="103">
        <v>2320.9099156000002</v>
      </c>
      <c r="S103" s="104">
        <v>4.0000000000000001E-3</v>
      </c>
      <c r="T103" s="104">
        <f t="shared" si="1"/>
        <v>3.5478122444180149E-3</v>
      </c>
      <c r="U103" s="104">
        <f>R103/'סכום נכסי הקרן'!$C$42</f>
        <v>8.7341144513135489E-4</v>
      </c>
    </row>
    <row r="104" spans="2:21" s="99" customFormat="1">
      <c r="B104" s="102" t="s">
        <v>686</v>
      </c>
      <c r="C104" s="102" t="s">
        <v>687</v>
      </c>
      <c r="D104" s="102" t="s">
        <v>100</v>
      </c>
      <c r="E104" s="102" t="s">
        <v>123</v>
      </c>
      <c r="F104" s="102" t="s">
        <v>681</v>
      </c>
      <c r="G104" s="102" t="s">
        <v>471</v>
      </c>
      <c r="H104" s="102" t="s">
        <v>672</v>
      </c>
      <c r="I104" s="102" t="s">
        <v>207</v>
      </c>
      <c r="J104" s="102" t="s">
        <v>688</v>
      </c>
      <c r="K104" s="103">
        <v>4.97</v>
      </c>
      <c r="L104" s="102" t="s">
        <v>102</v>
      </c>
      <c r="M104" s="104">
        <v>3.0000000000000001E-3</v>
      </c>
      <c r="N104" s="104">
        <v>4.02E-2</v>
      </c>
      <c r="O104" s="103">
        <v>920000</v>
      </c>
      <c r="P104" s="103">
        <v>91.94</v>
      </c>
      <c r="Q104" s="103">
        <v>1.5207999999999999</v>
      </c>
      <c r="R104" s="103">
        <v>847.36879999999996</v>
      </c>
      <c r="S104" s="104">
        <v>2.3E-3</v>
      </c>
      <c r="T104" s="104">
        <f t="shared" si="1"/>
        <v>1.2953132665645111E-3</v>
      </c>
      <c r="U104" s="104">
        <f>R104/'סכום נכסי הקרן'!$C$42</f>
        <v>3.1888424586953059E-4</v>
      </c>
    </row>
    <row r="105" spans="2:21" s="99" customFormat="1">
      <c r="B105" s="102" t="s">
        <v>689</v>
      </c>
      <c r="C105" s="102" t="s">
        <v>690</v>
      </c>
      <c r="D105" s="102" t="s">
        <v>100</v>
      </c>
      <c r="E105" s="102" t="s">
        <v>123</v>
      </c>
      <c r="F105" s="102" t="s">
        <v>681</v>
      </c>
      <c r="G105" s="102" t="s">
        <v>471</v>
      </c>
      <c r="H105" s="102" t="s">
        <v>672</v>
      </c>
      <c r="I105" s="102" t="s">
        <v>207</v>
      </c>
      <c r="J105" s="102" t="s">
        <v>691</v>
      </c>
      <c r="K105" s="103">
        <v>2.99</v>
      </c>
      <c r="L105" s="102" t="s">
        <v>102</v>
      </c>
      <c r="M105" s="104">
        <v>3.0000000000000001E-3</v>
      </c>
      <c r="N105" s="104">
        <v>3.9600000000000003E-2</v>
      </c>
      <c r="O105" s="103">
        <v>539000</v>
      </c>
      <c r="P105" s="103">
        <v>92.74</v>
      </c>
      <c r="Q105" s="103">
        <v>0.83474000000000004</v>
      </c>
      <c r="R105" s="103">
        <v>500.70334000000003</v>
      </c>
      <c r="S105" s="104">
        <v>2E-3</v>
      </c>
      <c r="T105" s="104">
        <f t="shared" si="1"/>
        <v>7.6539008624717012E-4</v>
      </c>
      <c r="U105" s="104">
        <f>R105/'סכום נכסי הקרן'!$C$42</f>
        <v>1.8842611030787915E-4</v>
      </c>
    </row>
    <row r="106" spans="2:21" s="99" customFormat="1">
      <c r="B106" s="102" t="s">
        <v>692</v>
      </c>
      <c r="C106" s="102" t="s">
        <v>693</v>
      </c>
      <c r="D106" s="102" t="s">
        <v>100</v>
      </c>
      <c r="E106" s="102" t="s">
        <v>123</v>
      </c>
      <c r="F106" s="102" t="s">
        <v>694</v>
      </c>
      <c r="G106" s="102" t="s">
        <v>695</v>
      </c>
      <c r="H106" s="102" t="s">
        <v>667</v>
      </c>
      <c r="I106" s="102" t="s">
        <v>150</v>
      </c>
      <c r="J106" s="102" t="s">
        <v>696</v>
      </c>
      <c r="K106" s="103">
        <v>4.05</v>
      </c>
      <c r="L106" s="102" t="s">
        <v>102</v>
      </c>
      <c r="M106" s="104">
        <v>1.8200000000000001E-2</v>
      </c>
      <c r="N106" s="104">
        <v>5.5800000000000002E-2</v>
      </c>
      <c r="O106" s="103">
        <v>1104568</v>
      </c>
      <c r="P106" s="103">
        <v>93.79</v>
      </c>
      <c r="Q106" s="103">
        <v>0</v>
      </c>
      <c r="R106" s="103">
        <v>1035.9743272000001</v>
      </c>
      <c r="S106" s="104">
        <v>2.3999999999999998E-3</v>
      </c>
      <c r="T106" s="104">
        <f t="shared" si="1"/>
        <v>1.5836213108653559E-3</v>
      </c>
      <c r="U106" s="104">
        <f>R106/'סכום נכסי הקרן'!$C$42</f>
        <v>3.8986081629317288E-4</v>
      </c>
    </row>
    <row r="107" spans="2:21" s="99" customFormat="1">
      <c r="B107" s="102" t="s">
        <v>697</v>
      </c>
      <c r="C107" s="102" t="s">
        <v>698</v>
      </c>
      <c r="D107" s="102" t="s">
        <v>100</v>
      </c>
      <c r="E107" s="102" t="s">
        <v>123</v>
      </c>
      <c r="F107" s="102" t="s">
        <v>699</v>
      </c>
      <c r="G107" s="102" t="s">
        <v>471</v>
      </c>
      <c r="H107" s="102" t="s">
        <v>672</v>
      </c>
      <c r="I107" s="102" t="s">
        <v>207</v>
      </c>
      <c r="J107" s="102" t="s">
        <v>255</v>
      </c>
      <c r="K107" s="103">
        <v>3.85</v>
      </c>
      <c r="L107" s="102" t="s">
        <v>102</v>
      </c>
      <c r="M107" s="104">
        <v>1.0800000000000001E-2</v>
      </c>
      <c r="N107" s="104">
        <v>3.8800000000000001E-2</v>
      </c>
      <c r="O107" s="103">
        <v>1280000</v>
      </c>
      <c r="P107" s="103">
        <v>100.35</v>
      </c>
      <c r="Q107" s="103">
        <v>0</v>
      </c>
      <c r="R107" s="103">
        <v>1284.48</v>
      </c>
      <c r="S107" s="104">
        <v>4.1999999999999997E-3</v>
      </c>
      <c r="T107" s="104">
        <f t="shared" si="1"/>
        <v>1.9634945075117033E-3</v>
      </c>
      <c r="U107" s="104">
        <f>R107/'סכום נכסי הקרן'!$C$42</f>
        <v>4.8337918051088817E-4</v>
      </c>
    </row>
    <row r="108" spans="2:21" s="99" customFormat="1">
      <c r="B108" s="102" t="s">
        <v>700</v>
      </c>
      <c r="C108" s="102" t="s">
        <v>701</v>
      </c>
      <c r="D108" s="102" t="s">
        <v>100</v>
      </c>
      <c r="E108" s="102" t="s">
        <v>123</v>
      </c>
      <c r="F108" s="102" t="s">
        <v>702</v>
      </c>
      <c r="G108" s="102" t="s">
        <v>617</v>
      </c>
      <c r="H108" s="102" t="s">
        <v>703</v>
      </c>
      <c r="I108" s="102" t="s">
        <v>207</v>
      </c>
      <c r="J108" s="102" t="s">
        <v>678</v>
      </c>
      <c r="K108" s="103">
        <v>1.1499999999999999</v>
      </c>
      <c r="L108" s="102" t="s">
        <v>102</v>
      </c>
      <c r="M108" s="104">
        <v>4.9500000000000002E-2</v>
      </c>
      <c r="N108" s="104">
        <v>0.1244</v>
      </c>
      <c r="O108" s="103">
        <v>126685.11</v>
      </c>
      <c r="P108" s="103">
        <v>128.6</v>
      </c>
      <c r="Q108" s="103">
        <v>0</v>
      </c>
      <c r="R108" s="103">
        <v>162.91705146000001</v>
      </c>
      <c r="S108" s="104">
        <v>2.0000000000000001E-4</v>
      </c>
      <c r="T108" s="104">
        <f t="shared" si="1"/>
        <v>2.4903987272803903E-4</v>
      </c>
      <c r="U108" s="104">
        <f>R108/'סכום נכסי הקרן'!$C$42</f>
        <v>6.1309409898157224E-5</v>
      </c>
    </row>
    <row r="109" spans="2:21" s="99" customFormat="1">
      <c r="B109" s="102" t="s">
        <v>704</v>
      </c>
      <c r="C109" s="102" t="s">
        <v>705</v>
      </c>
      <c r="D109" s="102" t="s">
        <v>100</v>
      </c>
      <c r="E109" s="102" t="s">
        <v>123</v>
      </c>
      <c r="F109" s="102" t="s">
        <v>706</v>
      </c>
      <c r="G109" s="102" t="s">
        <v>471</v>
      </c>
      <c r="H109" s="102" t="s">
        <v>220</v>
      </c>
      <c r="I109" s="102" t="s">
        <v>707</v>
      </c>
      <c r="J109" s="102" t="s">
        <v>464</v>
      </c>
      <c r="K109" s="103">
        <v>3.25</v>
      </c>
      <c r="L109" s="102" t="s">
        <v>102</v>
      </c>
      <c r="M109" s="104">
        <v>1.9E-2</v>
      </c>
      <c r="N109" s="104">
        <v>3.5499999999999997E-2</v>
      </c>
      <c r="O109" s="103">
        <v>715110</v>
      </c>
      <c r="P109" s="103">
        <v>101.4</v>
      </c>
      <c r="Q109" s="103">
        <v>18.999279999999999</v>
      </c>
      <c r="R109" s="103">
        <v>744.12081999999998</v>
      </c>
      <c r="S109" s="104">
        <v>1.2999999999999999E-3</v>
      </c>
      <c r="T109" s="104">
        <f t="shared" si="1"/>
        <v>1.1374853193472105E-3</v>
      </c>
      <c r="U109" s="104">
        <f>R109/'סכום נכסי הקרן'!$C$42</f>
        <v>2.8002967128541517E-4</v>
      </c>
    </row>
    <row r="110" spans="2:21" s="99" customFormat="1">
      <c r="B110" s="102" t="s">
        <v>708</v>
      </c>
      <c r="C110" s="102">
        <v>11791340</v>
      </c>
      <c r="D110" s="102" t="s">
        <v>100</v>
      </c>
      <c r="E110" s="102" t="s">
        <v>123</v>
      </c>
      <c r="F110" s="102" t="s">
        <v>709</v>
      </c>
      <c r="G110" s="102" t="s">
        <v>710</v>
      </c>
      <c r="H110" s="102" t="s">
        <v>220</v>
      </c>
      <c r="I110" s="102" t="s">
        <v>707</v>
      </c>
      <c r="J110" s="102" t="s">
        <v>299</v>
      </c>
      <c r="K110" s="103">
        <v>3.15</v>
      </c>
      <c r="L110" s="102" t="s">
        <v>102</v>
      </c>
      <c r="M110" s="104">
        <v>1.5800000000000002E-2</v>
      </c>
      <c r="N110" s="104">
        <v>6.3299999999999995E-2</v>
      </c>
      <c r="O110" s="103">
        <v>1400000</v>
      </c>
      <c r="P110" s="103">
        <f>R110*1000/O110*100</f>
        <v>92.41813817330214</v>
      </c>
      <c r="Q110" s="103">
        <v>0</v>
      </c>
      <c r="R110" s="103">
        <f>1293853.93442623/1000</f>
        <v>1293.8539344262299</v>
      </c>
      <c r="S110" s="104">
        <v>8.2000000000000007E-3</v>
      </c>
      <c r="T110" s="104">
        <f t="shared" si="1"/>
        <v>1.9778237837633208E-3</v>
      </c>
      <c r="U110" s="104">
        <f>R110/'סכום נכסי הקרן'!$C$42</f>
        <v>4.8690680627470992E-4</v>
      </c>
    </row>
    <row r="111" spans="2:21" s="99" customFormat="1">
      <c r="B111" s="102" t="s">
        <v>708</v>
      </c>
      <c r="C111" s="102">
        <v>1179134</v>
      </c>
      <c r="D111" s="102" t="s">
        <v>100</v>
      </c>
      <c r="E111" s="102" t="s">
        <v>123</v>
      </c>
      <c r="F111" s="102" t="s">
        <v>709</v>
      </c>
      <c r="G111" s="102" t="s">
        <v>710</v>
      </c>
      <c r="H111" s="102" t="s">
        <v>220</v>
      </c>
      <c r="I111" s="102" t="s">
        <v>707</v>
      </c>
      <c r="J111" s="102" t="s">
        <v>299</v>
      </c>
      <c r="K111" s="103">
        <v>0</v>
      </c>
      <c r="L111" s="102" t="s">
        <v>102</v>
      </c>
      <c r="M111" s="104">
        <v>0</v>
      </c>
      <c r="N111" s="104">
        <v>0</v>
      </c>
      <c r="O111" s="103">
        <v>5581888.7000000002</v>
      </c>
      <c r="P111" s="103">
        <f>R111*1000/O111*100</f>
        <v>95.09</v>
      </c>
      <c r="Q111" s="103">
        <v>0</v>
      </c>
      <c r="R111" s="103">
        <f>5307817.96483/1000</f>
        <v>5307.8179648300002</v>
      </c>
      <c r="S111" s="104">
        <v>0</v>
      </c>
      <c r="T111" s="104">
        <f t="shared" si="1"/>
        <v>8.1136891355378469E-3</v>
      </c>
      <c r="U111" s="104">
        <f>R111/'סכום נכסי הקרן'!$C$42</f>
        <v>1.9974532091900968E-3</v>
      </c>
    </row>
    <row r="112" spans="2:21" s="99" customFormat="1">
      <c r="B112" s="102" t="s">
        <v>711</v>
      </c>
      <c r="C112" s="102" t="s">
        <v>712</v>
      </c>
      <c r="D112" s="102" t="s">
        <v>100</v>
      </c>
      <c r="E112" s="102" t="s">
        <v>123</v>
      </c>
      <c r="F112" s="102" t="s">
        <v>713</v>
      </c>
      <c r="G112" s="102" t="s">
        <v>695</v>
      </c>
      <c r="H112" s="102" t="s">
        <v>220</v>
      </c>
      <c r="I112" s="102" t="s">
        <v>707</v>
      </c>
      <c r="J112" s="102" t="s">
        <v>714</v>
      </c>
      <c r="K112" s="103">
        <v>2.3199999999999998</v>
      </c>
      <c r="L112" s="102" t="s">
        <v>102</v>
      </c>
      <c r="M112" s="104">
        <v>3.5000000000000003E-2</v>
      </c>
      <c r="N112" s="104">
        <v>5.4699999999999999E-2</v>
      </c>
      <c r="O112" s="103">
        <v>1063667</v>
      </c>
      <c r="P112" s="103">
        <v>101.81</v>
      </c>
      <c r="Q112" s="103">
        <v>0</v>
      </c>
      <c r="R112" s="103">
        <v>1082.9193726999999</v>
      </c>
      <c r="S112" s="104">
        <v>5.5999999999999999E-3</v>
      </c>
      <c r="T112" s="104">
        <f t="shared" si="1"/>
        <v>1.655382910107179E-3</v>
      </c>
      <c r="U112" s="104">
        <f>R112/'סכום נכסי הקרן'!$C$42</f>
        <v>4.0752730983362217E-4</v>
      </c>
    </row>
    <row r="113" spans="2:21" s="99" customFormat="1">
      <c r="B113" s="102" t="s">
        <v>715</v>
      </c>
      <c r="C113" s="102">
        <v>11605060</v>
      </c>
      <c r="D113" s="102" t="s">
        <v>100</v>
      </c>
      <c r="E113" s="102" t="s">
        <v>123</v>
      </c>
      <c r="F113" s="102" t="s">
        <v>716</v>
      </c>
      <c r="G113" s="102" t="s">
        <v>695</v>
      </c>
      <c r="H113" s="102" t="s">
        <v>220</v>
      </c>
      <c r="I113" s="102" t="s">
        <v>707</v>
      </c>
      <c r="J113" s="102" t="s">
        <v>717</v>
      </c>
      <c r="K113" s="103">
        <v>2.36</v>
      </c>
      <c r="L113" s="102" t="s">
        <v>102</v>
      </c>
      <c r="M113" s="104">
        <v>2.35E-2</v>
      </c>
      <c r="N113" s="104">
        <v>5.1900000000000002E-2</v>
      </c>
      <c r="O113" s="103">
        <v>1400000</v>
      </c>
      <c r="P113" s="103">
        <f t="shared" ref="P113:P116" si="2">R113*1000/O113*100</f>
        <v>104.19453551912572</v>
      </c>
      <c r="Q113" s="103">
        <v>0</v>
      </c>
      <c r="R113" s="103">
        <f>1458723.49726776/1000</f>
        <v>1458.7234972677602</v>
      </c>
      <c r="S113" s="104">
        <v>2.1899999999999999E-2</v>
      </c>
      <c r="T113" s="104">
        <f t="shared" si="1"/>
        <v>2.2298483237290661E-3</v>
      </c>
      <c r="U113" s="104">
        <f>R113/'סכום נכסי הקרן'!$C$42</f>
        <v>5.4895099082995973E-4</v>
      </c>
    </row>
    <row r="114" spans="2:21" s="99" customFormat="1">
      <c r="B114" s="102" t="s">
        <v>715</v>
      </c>
      <c r="C114" s="102">
        <v>1160506</v>
      </c>
      <c r="D114" s="102" t="s">
        <v>100</v>
      </c>
      <c r="E114" s="102" t="s">
        <v>123</v>
      </c>
      <c r="F114" s="102" t="s">
        <v>716</v>
      </c>
      <c r="G114" s="102" t="s">
        <v>695</v>
      </c>
      <c r="H114" s="102" t="s">
        <v>220</v>
      </c>
      <c r="I114" s="102" t="s">
        <v>707</v>
      </c>
      <c r="J114" s="102" t="s">
        <v>717</v>
      </c>
      <c r="K114" s="103">
        <v>0</v>
      </c>
      <c r="L114" s="102" t="s">
        <v>102</v>
      </c>
      <c r="M114" s="104">
        <v>0</v>
      </c>
      <c r="N114" s="104">
        <v>0</v>
      </c>
      <c r="O114" s="103">
        <v>1806678.79</v>
      </c>
      <c r="P114" s="103">
        <f t="shared" si="2"/>
        <v>104.55999999999999</v>
      </c>
      <c r="Q114" s="103">
        <v>0</v>
      </c>
      <c r="R114" s="103">
        <f>1889063.342824/1000</f>
        <v>1889.0633428239998</v>
      </c>
      <c r="S114" s="104">
        <v>0</v>
      </c>
      <c r="T114" s="104">
        <f t="shared" si="1"/>
        <v>2.8876786699494131E-3</v>
      </c>
      <c r="U114" s="104">
        <f>R114/'סכום נכסי הקרן'!$C$42</f>
        <v>7.1089771003629793E-4</v>
      </c>
    </row>
    <row r="115" spans="2:21" s="99" customFormat="1">
      <c r="B115" s="102" t="s">
        <v>718</v>
      </c>
      <c r="C115" s="102">
        <v>11898510</v>
      </c>
      <c r="D115" s="102" t="s">
        <v>100</v>
      </c>
      <c r="E115" s="102" t="s">
        <v>123</v>
      </c>
      <c r="F115" s="102" t="s">
        <v>716</v>
      </c>
      <c r="G115" s="102" t="s">
        <v>695</v>
      </c>
      <c r="H115" s="102" t="s">
        <v>220</v>
      </c>
      <c r="I115" s="102" t="s">
        <v>707</v>
      </c>
      <c r="J115" s="102" t="s">
        <v>719</v>
      </c>
      <c r="K115" s="103">
        <v>4.13</v>
      </c>
      <c r="L115" s="102" t="s">
        <v>102</v>
      </c>
      <c r="M115" s="104">
        <v>3.2899999999999999E-2</v>
      </c>
      <c r="N115" s="104">
        <v>6.4399999999999999E-2</v>
      </c>
      <c r="O115" s="103">
        <v>1800000</v>
      </c>
      <c r="P115" s="103">
        <f t="shared" si="2"/>
        <v>104.67538790528224</v>
      </c>
      <c r="Q115" s="103">
        <v>252.59272000000001</v>
      </c>
      <c r="R115" s="103">
        <f>1884156.98229508/1000</f>
        <v>1884.1569822950801</v>
      </c>
      <c r="S115" s="104">
        <v>2.7E-2</v>
      </c>
      <c r="T115" s="104">
        <f t="shared" si="1"/>
        <v>2.880178660645721E-3</v>
      </c>
      <c r="U115" s="104">
        <f>R115/'סכום נכסי הקרן'!$C$42</f>
        <v>7.0905133443546319E-4</v>
      </c>
    </row>
    <row r="116" spans="2:21" s="99" customFormat="1">
      <c r="B116" s="102" t="s">
        <v>718</v>
      </c>
      <c r="C116" s="102">
        <v>1189851</v>
      </c>
      <c r="D116" s="102" t="s">
        <v>100</v>
      </c>
      <c r="E116" s="102" t="s">
        <v>123</v>
      </c>
      <c r="F116" s="102" t="s">
        <v>716</v>
      </c>
      <c r="G116" s="102" t="s">
        <v>695</v>
      </c>
      <c r="H116" s="102" t="s">
        <v>220</v>
      </c>
      <c r="I116" s="102" t="s">
        <v>707</v>
      </c>
      <c r="J116" s="102" t="s">
        <v>719</v>
      </c>
      <c r="K116" s="103">
        <v>0</v>
      </c>
      <c r="L116" s="102" t="s">
        <v>102</v>
      </c>
      <c r="M116" s="104">
        <v>0</v>
      </c>
      <c r="N116" s="104">
        <v>0</v>
      </c>
      <c r="O116" s="103">
        <v>1668450</v>
      </c>
      <c r="P116" s="103">
        <f t="shared" si="2"/>
        <v>91.990000000000009</v>
      </c>
      <c r="Q116" s="103">
        <v>0</v>
      </c>
      <c r="R116" s="103">
        <f>1534807.155/1000</f>
        <v>1534.807155</v>
      </c>
      <c r="S116" s="104">
        <v>0</v>
      </c>
      <c r="T116" s="104">
        <f t="shared" si="1"/>
        <v>2.3461520762737948E-3</v>
      </c>
      <c r="U116" s="104">
        <f>R116/'סכום נכסי הקרן'!$C$42</f>
        <v>5.7758301011004269E-4</v>
      </c>
    </row>
    <row r="117" spans="2:21" s="99" customFormat="1">
      <c r="B117" s="102" t="s">
        <v>720</v>
      </c>
      <c r="C117" s="102" t="s">
        <v>721</v>
      </c>
      <c r="D117" s="102" t="s">
        <v>100</v>
      </c>
      <c r="E117" s="102" t="s">
        <v>123</v>
      </c>
      <c r="F117" s="102" t="s">
        <v>722</v>
      </c>
      <c r="G117" s="102" t="s">
        <v>695</v>
      </c>
      <c r="H117" s="102" t="s">
        <v>220</v>
      </c>
      <c r="I117" s="102" t="s">
        <v>707</v>
      </c>
      <c r="J117" s="102" t="s">
        <v>723</v>
      </c>
      <c r="K117" s="103">
        <v>1.1299999999999999</v>
      </c>
      <c r="L117" s="102" t="s">
        <v>102</v>
      </c>
      <c r="M117" s="104">
        <v>0.05</v>
      </c>
      <c r="N117" s="104">
        <v>4.0899999999999999E-2</v>
      </c>
      <c r="O117" s="103">
        <v>1333582.0900000001</v>
      </c>
      <c r="P117" s="103">
        <v>115.7</v>
      </c>
      <c r="Q117" s="103">
        <v>0</v>
      </c>
      <c r="R117" s="103">
        <v>1542.9544781300001</v>
      </c>
      <c r="S117" s="104">
        <v>7.4000000000000003E-3</v>
      </c>
      <c r="T117" s="104">
        <f t="shared" si="1"/>
        <v>2.3586063178475665E-3</v>
      </c>
      <c r="U117" s="104">
        <f>R117/'סכום נכסי הקרן'!$C$42</f>
        <v>5.8064903400915902E-4</v>
      </c>
    </row>
    <row r="118" spans="2:21" s="99" customFormat="1">
      <c r="B118" s="102" t="s">
        <v>724</v>
      </c>
      <c r="C118" s="102" t="s">
        <v>725</v>
      </c>
      <c r="D118" s="102" t="s">
        <v>100</v>
      </c>
      <c r="E118" s="102" t="s">
        <v>123</v>
      </c>
      <c r="F118" s="102" t="s">
        <v>726</v>
      </c>
      <c r="G118" s="102" t="s">
        <v>471</v>
      </c>
      <c r="H118" s="102" t="s">
        <v>220</v>
      </c>
      <c r="I118" s="102" t="s">
        <v>707</v>
      </c>
      <c r="J118" s="102" t="s">
        <v>416</v>
      </c>
      <c r="K118" s="103">
        <v>3.68</v>
      </c>
      <c r="L118" s="102" t="s">
        <v>102</v>
      </c>
      <c r="M118" s="104">
        <v>0.06</v>
      </c>
      <c r="N118" s="104">
        <v>5.8599999999999999E-2</v>
      </c>
      <c r="O118" s="103">
        <v>719000</v>
      </c>
      <c r="P118" s="103">
        <v>102.59</v>
      </c>
      <c r="Q118" s="103">
        <v>0</v>
      </c>
      <c r="R118" s="103">
        <v>737.62210000000005</v>
      </c>
      <c r="S118" s="104">
        <v>9.4000000000000004E-3</v>
      </c>
      <c r="T118" s="104">
        <f t="shared" si="1"/>
        <v>1.127551181777255E-3</v>
      </c>
      <c r="U118" s="104">
        <f>R118/'סכום נכסי הקרן'!$C$42</f>
        <v>2.7758405442258378E-4</v>
      </c>
    </row>
    <row r="119" spans="2:21" s="99" customFormat="1">
      <c r="B119" s="102" t="s">
        <v>727</v>
      </c>
      <c r="C119" s="102" t="s">
        <v>728</v>
      </c>
      <c r="D119" s="102" t="s">
        <v>100</v>
      </c>
      <c r="E119" s="102" t="s">
        <v>123</v>
      </c>
      <c r="F119" s="102" t="s">
        <v>729</v>
      </c>
      <c r="G119" s="102" t="s">
        <v>471</v>
      </c>
      <c r="H119" s="102" t="s">
        <v>220</v>
      </c>
      <c r="I119" s="102" t="s">
        <v>707</v>
      </c>
      <c r="J119" s="102" t="s">
        <v>730</v>
      </c>
      <c r="K119" s="103">
        <v>3.5</v>
      </c>
      <c r="L119" s="102" t="s">
        <v>102</v>
      </c>
      <c r="M119" s="104">
        <v>2.75E-2</v>
      </c>
      <c r="N119" s="104">
        <v>3.0099999999999998E-2</v>
      </c>
      <c r="O119" s="103">
        <v>3257001.24</v>
      </c>
      <c r="P119" s="103">
        <v>110.48</v>
      </c>
      <c r="Q119" s="103">
        <v>0</v>
      </c>
      <c r="R119" s="103">
        <v>3598.3349699519999</v>
      </c>
      <c r="S119" s="104">
        <v>6.4000000000000003E-3</v>
      </c>
      <c r="T119" s="104">
        <f t="shared" si="1"/>
        <v>5.5005223512145322E-3</v>
      </c>
      <c r="U119" s="104">
        <f>R119/'סכום נכסי הקרן'!$C$42</f>
        <v>1.3541356883556529E-3</v>
      </c>
    </row>
    <row r="120" spans="2:21" s="99" customFormat="1">
      <c r="B120" s="102" t="s">
        <v>731</v>
      </c>
      <c r="C120" s="102" t="s">
        <v>732</v>
      </c>
      <c r="D120" s="102" t="s">
        <v>100</v>
      </c>
      <c r="E120" s="102" t="s">
        <v>123</v>
      </c>
      <c r="F120" s="102" t="s">
        <v>729</v>
      </c>
      <c r="G120" s="102" t="s">
        <v>471</v>
      </c>
      <c r="H120" s="102" t="s">
        <v>220</v>
      </c>
      <c r="I120" s="102" t="s">
        <v>707</v>
      </c>
      <c r="J120" s="102" t="s">
        <v>733</v>
      </c>
      <c r="K120" s="103">
        <v>5.15</v>
      </c>
      <c r="L120" s="102" t="s">
        <v>102</v>
      </c>
      <c r="M120" s="104">
        <v>8.5000000000000006E-3</v>
      </c>
      <c r="N120" s="104">
        <v>3.4200000000000001E-2</v>
      </c>
      <c r="O120" s="103">
        <v>5319561</v>
      </c>
      <c r="P120" s="103">
        <v>96.94</v>
      </c>
      <c r="Q120" s="103">
        <v>0</v>
      </c>
      <c r="R120" s="103">
        <v>5156.7824333999997</v>
      </c>
      <c r="S120" s="104">
        <v>8.5000000000000006E-3</v>
      </c>
      <c r="T120" s="104">
        <f t="shared" si="1"/>
        <v>7.8828117093405394E-3</v>
      </c>
      <c r="U120" s="104">
        <f>R120/'סכום נכסי הקרן'!$C$42</f>
        <v>1.9406150868287832E-3</v>
      </c>
    </row>
    <row r="121" spans="2:21" s="99" customFormat="1">
      <c r="B121" s="102" t="s">
        <v>734</v>
      </c>
      <c r="C121" s="102" t="s">
        <v>735</v>
      </c>
      <c r="D121" s="102" t="s">
        <v>100</v>
      </c>
      <c r="E121" s="102" t="s">
        <v>123</v>
      </c>
      <c r="F121" s="102" t="s">
        <v>729</v>
      </c>
      <c r="G121" s="102" t="s">
        <v>471</v>
      </c>
      <c r="H121" s="102" t="s">
        <v>220</v>
      </c>
      <c r="I121" s="102" t="s">
        <v>707</v>
      </c>
      <c r="J121" s="102" t="s">
        <v>733</v>
      </c>
      <c r="K121" s="103">
        <v>6.48</v>
      </c>
      <c r="L121" s="102" t="s">
        <v>102</v>
      </c>
      <c r="M121" s="104">
        <v>3.1800000000000002E-2</v>
      </c>
      <c r="N121" s="104">
        <v>3.6400000000000002E-2</v>
      </c>
      <c r="O121" s="103">
        <v>2802000</v>
      </c>
      <c r="P121" s="103">
        <v>101.6</v>
      </c>
      <c r="Q121" s="103">
        <v>0</v>
      </c>
      <c r="R121" s="103">
        <v>2846.8319999999999</v>
      </c>
      <c r="S121" s="104">
        <v>8.0999999999999996E-3</v>
      </c>
      <c r="T121" s="104">
        <f t="shared" si="1"/>
        <v>4.3517524568763687E-3</v>
      </c>
      <c r="U121" s="104">
        <f>R121/'סכום נכסי הקרן'!$C$42</f>
        <v>1.0713279453258694E-3</v>
      </c>
    </row>
    <row r="122" spans="2:21" s="99" customFormat="1">
      <c r="B122" s="102" t="s">
        <v>736</v>
      </c>
      <c r="C122" s="102" t="s">
        <v>737</v>
      </c>
      <c r="D122" s="102" t="s">
        <v>100</v>
      </c>
      <c r="E122" s="102" t="s">
        <v>123</v>
      </c>
      <c r="F122" s="102" t="s">
        <v>738</v>
      </c>
      <c r="G122" s="102" t="s">
        <v>489</v>
      </c>
      <c r="H122" s="102" t="s">
        <v>220</v>
      </c>
      <c r="I122" s="102" t="s">
        <v>707</v>
      </c>
      <c r="J122" s="102" t="s">
        <v>739</v>
      </c>
      <c r="K122" s="103">
        <v>2.36</v>
      </c>
      <c r="L122" s="102" t="s">
        <v>102</v>
      </c>
      <c r="M122" s="104">
        <v>1.6400000000000001E-2</v>
      </c>
      <c r="N122" s="104">
        <v>3.6499999999999998E-2</v>
      </c>
      <c r="O122" s="103">
        <v>929740.19</v>
      </c>
      <c r="P122" s="103">
        <v>106.4</v>
      </c>
      <c r="Q122" s="103">
        <v>42.039839999999998</v>
      </c>
      <c r="R122" s="103">
        <v>1031.2834021599999</v>
      </c>
      <c r="S122" s="104">
        <v>3.7000000000000002E-3</v>
      </c>
      <c r="T122" s="104">
        <f t="shared" si="1"/>
        <v>1.5764506226871131E-3</v>
      </c>
      <c r="U122" s="104">
        <f>R122/'סכום נכסי הקרן'!$C$42</f>
        <v>3.8809551399054986E-4</v>
      </c>
    </row>
    <row r="123" spans="2:21" s="99" customFormat="1">
      <c r="B123" s="102" t="s">
        <v>740</v>
      </c>
      <c r="C123" s="102">
        <v>11793400</v>
      </c>
      <c r="D123" s="102" t="s">
        <v>100</v>
      </c>
      <c r="E123" s="102" t="s">
        <v>123</v>
      </c>
      <c r="F123" s="102" t="s">
        <v>741</v>
      </c>
      <c r="G123" s="102" t="s">
        <v>710</v>
      </c>
      <c r="H123" s="102" t="s">
        <v>220</v>
      </c>
      <c r="I123" s="102" t="s">
        <v>707</v>
      </c>
      <c r="J123" s="102" t="s">
        <v>742</v>
      </c>
      <c r="K123" s="103">
        <v>3.01</v>
      </c>
      <c r="L123" s="102" t="s">
        <v>102</v>
      </c>
      <c r="M123" s="104">
        <v>1.4800000000000001E-2</v>
      </c>
      <c r="N123" s="104">
        <v>4.7399999999999998E-2</v>
      </c>
      <c r="O123" s="103">
        <v>1380000</v>
      </c>
      <c r="P123" s="103">
        <f t="shared" ref="P123:P124" si="3">R123*1000/O123*100</f>
        <v>99.165027322404342</v>
      </c>
      <c r="Q123" s="103">
        <v>0</v>
      </c>
      <c r="R123" s="103">
        <f>1368477.37704918/1000</f>
        <v>1368.4773770491799</v>
      </c>
      <c r="S123" s="104">
        <v>3.3E-3</v>
      </c>
      <c r="T123" s="104">
        <f t="shared" si="1"/>
        <v>2.091895407861615E-3</v>
      </c>
      <c r="U123" s="104">
        <f>R123/'סכום נכסי הקרן'!$C$42</f>
        <v>5.1498931323626861E-4</v>
      </c>
    </row>
    <row r="124" spans="2:21" s="99" customFormat="1">
      <c r="B124" s="102" t="s">
        <v>740</v>
      </c>
      <c r="C124" s="102">
        <v>1179340</v>
      </c>
      <c r="D124" s="102" t="s">
        <v>100</v>
      </c>
      <c r="E124" s="102" t="s">
        <v>123</v>
      </c>
      <c r="F124" s="102" t="s">
        <v>741</v>
      </c>
      <c r="G124" s="102" t="s">
        <v>710</v>
      </c>
      <c r="H124" s="102" t="s">
        <v>220</v>
      </c>
      <c r="I124" s="102" t="s">
        <v>707</v>
      </c>
      <c r="J124" s="102" t="s">
        <v>742</v>
      </c>
      <c r="K124" s="103">
        <v>0</v>
      </c>
      <c r="L124" s="102" t="s">
        <v>102</v>
      </c>
      <c r="M124" s="104">
        <v>0</v>
      </c>
      <c r="N124" s="104">
        <v>0</v>
      </c>
      <c r="O124" s="103">
        <v>1459239.9</v>
      </c>
      <c r="P124" s="103">
        <f t="shared" si="3"/>
        <v>99.6</v>
      </c>
      <c r="Q124" s="103">
        <v>0</v>
      </c>
      <c r="R124" s="103">
        <f>1453402.9404/1000</f>
        <v>1453.4029404</v>
      </c>
      <c r="S124" s="104">
        <v>0</v>
      </c>
      <c r="T124" s="104">
        <f t="shared" si="1"/>
        <v>2.2217151615258782E-3</v>
      </c>
      <c r="U124" s="104">
        <f>R124/'סכום נכסי הקרן'!$C$42</f>
        <v>5.4694874368045219E-4</v>
      </c>
    </row>
    <row r="125" spans="2:21" s="99" customFormat="1">
      <c r="B125" s="102" t="s">
        <v>743</v>
      </c>
      <c r="C125" s="102" t="s">
        <v>744</v>
      </c>
      <c r="D125" s="102" t="s">
        <v>100</v>
      </c>
      <c r="E125" s="102" t="s">
        <v>123</v>
      </c>
      <c r="F125" s="102" t="s">
        <v>745</v>
      </c>
      <c r="G125" s="102" t="s">
        <v>710</v>
      </c>
      <c r="H125" s="102" t="s">
        <v>220</v>
      </c>
      <c r="I125" s="102" t="s">
        <v>707</v>
      </c>
      <c r="J125" s="102" t="s">
        <v>593</v>
      </c>
      <c r="K125" s="103">
        <v>2.71</v>
      </c>
      <c r="L125" s="102" t="s">
        <v>102</v>
      </c>
      <c r="M125" s="104">
        <v>2.3E-2</v>
      </c>
      <c r="N125" s="104">
        <v>6.6500000000000004E-2</v>
      </c>
      <c r="O125" s="103">
        <v>2412841</v>
      </c>
      <c r="P125" s="103">
        <v>97.25</v>
      </c>
      <c r="Q125" s="103">
        <v>0</v>
      </c>
      <c r="R125" s="103">
        <v>2346.4878724999999</v>
      </c>
      <c r="S125" s="104">
        <v>8.0000000000000002E-3</v>
      </c>
      <c r="T125" s="104">
        <f t="shared" si="1"/>
        <v>3.586911473589758E-3</v>
      </c>
      <c r="U125" s="104">
        <f>R125/'סכום נכסי הקרן'!$C$42</f>
        <v>8.8303701489146375E-4</v>
      </c>
    </row>
    <row r="126" spans="2:21" s="99" customFormat="1">
      <c r="B126" s="102" t="s">
        <v>746</v>
      </c>
      <c r="C126" s="102" t="s">
        <v>747</v>
      </c>
      <c r="D126" s="102" t="s">
        <v>100</v>
      </c>
      <c r="E126" s="102" t="s">
        <v>123</v>
      </c>
      <c r="F126" s="102" t="s">
        <v>748</v>
      </c>
      <c r="G126" s="102" t="s">
        <v>710</v>
      </c>
      <c r="H126" s="102" t="s">
        <v>220</v>
      </c>
      <c r="I126" s="102" t="s">
        <v>707</v>
      </c>
      <c r="J126" s="102" t="s">
        <v>749</v>
      </c>
      <c r="K126" s="103">
        <v>2.86</v>
      </c>
      <c r="L126" s="102" t="s">
        <v>102</v>
      </c>
      <c r="M126" s="104">
        <v>2.9499999999999998E-2</v>
      </c>
      <c r="N126" s="104">
        <v>5.3699999999999998E-2</v>
      </c>
      <c r="O126" s="103">
        <v>307109</v>
      </c>
      <c r="P126" s="103">
        <v>100.7</v>
      </c>
      <c r="Q126" s="103">
        <v>0</v>
      </c>
      <c r="R126" s="103">
        <v>309.25876299999999</v>
      </c>
      <c r="S126" s="104">
        <v>1.6999999999999999E-3</v>
      </c>
      <c r="T126" s="104">
        <f t="shared" si="1"/>
        <v>4.7274218559289642E-4</v>
      </c>
      <c r="U126" s="104">
        <f>R126/'סכום נכסי הקרן'!$C$42</f>
        <v>1.1638114055863149E-4</v>
      </c>
    </row>
    <row r="127" spans="2:21" s="99" customFormat="1">
      <c r="B127" s="102" t="s">
        <v>750</v>
      </c>
      <c r="C127" s="102" t="s">
        <v>751</v>
      </c>
      <c r="D127" s="102" t="s">
        <v>100</v>
      </c>
      <c r="E127" s="102" t="s">
        <v>123</v>
      </c>
      <c r="F127" s="102" t="s">
        <v>752</v>
      </c>
      <c r="G127" s="102" t="s">
        <v>710</v>
      </c>
      <c r="H127" s="102" t="s">
        <v>220</v>
      </c>
      <c r="I127" s="102" t="s">
        <v>707</v>
      </c>
      <c r="J127" s="102" t="s">
        <v>678</v>
      </c>
      <c r="K127" s="103">
        <v>2.66</v>
      </c>
      <c r="L127" s="102" t="s">
        <v>102</v>
      </c>
      <c r="M127" s="104">
        <v>0.04</v>
      </c>
      <c r="N127" s="104">
        <v>0.1898</v>
      </c>
      <c r="O127" s="103">
        <v>1022001</v>
      </c>
      <c r="P127" s="103">
        <v>75.2</v>
      </c>
      <c r="Q127" s="103">
        <v>0</v>
      </c>
      <c r="R127" s="103">
        <v>768.54475200000002</v>
      </c>
      <c r="S127" s="104">
        <v>1.8700000000000001E-2</v>
      </c>
      <c r="T127" s="104">
        <f t="shared" si="1"/>
        <v>1.1748204715752244E-3</v>
      </c>
      <c r="U127" s="104">
        <f>R127/'סכום נכסי הקרן'!$C$42</f>
        <v>2.8922095510066622E-4</v>
      </c>
    </row>
    <row r="128" spans="2:21" s="99" customFormat="1">
      <c r="B128" s="102" t="s">
        <v>755</v>
      </c>
      <c r="C128" s="102">
        <v>1175769</v>
      </c>
      <c r="D128" s="102" t="s">
        <v>100</v>
      </c>
      <c r="E128" s="102" t="s">
        <v>123</v>
      </c>
      <c r="F128" s="102" t="s">
        <v>753</v>
      </c>
      <c r="G128" s="102" t="s">
        <v>471</v>
      </c>
      <c r="H128" s="102" t="s">
        <v>220</v>
      </c>
      <c r="I128" s="102" t="s">
        <v>707</v>
      </c>
      <c r="J128" s="102" t="s">
        <v>754</v>
      </c>
      <c r="K128" s="103">
        <v>0</v>
      </c>
      <c r="L128" s="102" t="s">
        <v>102</v>
      </c>
      <c r="M128" s="104">
        <v>0</v>
      </c>
      <c r="N128" s="104">
        <v>0</v>
      </c>
      <c r="O128" s="103">
        <v>78484.850000000093</v>
      </c>
      <c r="P128" s="103">
        <f t="shared" ref="P128:P129" si="4">R128*1000/O128*100</f>
        <v>92.960000000000022</v>
      </c>
      <c r="Q128" s="103">
        <v>0</v>
      </c>
      <c r="R128" s="103">
        <f>72959.5165600001/1000</f>
        <v>72.959516560000111</v>
      </c>
      <c r="S128" s="104">
        <v>0</v>
      </c>
      <c r="T128" s="104">
        <f t="shared" si="1"/>
        <v>1.115280970013308E-4</v>
      </c>
      <c r="U128" s="104">
        <f>R128/'סכום נכסי הקרן'!$C$42</f>
        <v>2.7456333555402519E-5</v>
      </c>
    </row>
    <row r="129" spans="2:21" s="99" customFormat="1">
      <c r="B129" s="102" t="s">
        <v>755</v>
      </c>
      <c r="C129" s="102">
        <v>11757690</v>
      </c>
      <c r="D129" s="102" t="s">
        <v>100</v>
      </c>
      <c r="E129" s="102" t="s">
        <v>123</v>
      </c>
      <c r="F129" s="102" t="s">
        <v>753</v>
      </c>
      <c r="G129" s="102" t="s">
        <v>471</v>
      </c>
      <c r="H129" s="102" t="s">
        <v>220</v>
      </c>
      <c r="I129" s="102" t="s">
        <v>707</v>
      </c>
      <c r="J129" s="102" t="s">
        <v>756</v>
      </c>
      <c r="K129" s="103">
        <v>6.09</v>
      </c>
      <c r="L129" s="102" t="s">
        <v>102</v>
      </c>
      <c r="M129" s="104">
        <v>6.4000000000000003E-3</v>
      </c>
      <c r="N129" s="104">
        <v>3.5000000000000003E-2</v>
      </c>
      <c r="O129" s="103">
        <v>1140000</v>
      </c>
      <c r="P129" s="103">
        <f t="shared" si="4"/>
        <v>92.834316939890357</v>
      </c>
      <c r="Q129" s="103">
        <v>0</v>
      </c>
      <c r="R129" s="103">
        <f>1058311.21311475/1000</f>
        <v>1058.3112131147502</v>
      </c>
      <c r="S129" s="104">
        <v>5.4999999999999997E-3</v>
      </c>
      <c r="T129" s="104">
        <f t="shared" si="1"/>
        <v>1.6177661420877399E-3</v>
      </c>
      <c r="U129" s="104">
        <f>R129/'סכום נכסי הקרן'!$C$42</f>
        <v>3.9826669696756031E-4</v>
      </c>
    </row>
    <row r="130" spans="2:21" s="99" customFormat="1">
      <c r="B130" s="102" t="s">
        <v>757</v>
      </c>
      <c r="C130" s="102" t="s">
        <v>758</v>
      </c>
      <c r="D130" s="102" t="s">
        <v>100</v>
      </c>
      <c r="E130" s="102" t="s">
        <v>123</v>
      </c>
      <c r="F130" s="102" t="s">
        <v>759</v>
      </c>
      <c r="G130" s="102" t="s">
        <v>471</v>
      </c>
      <c r="H130" s="102" t="s">
        <v>220</v>
      </c>
      <c r="I130" s="102" t="s">
        <v>707</v>
      </c>
      <c r="J130" s="102" t="s">
        <v>285</v>
      </c>
      <c r="K130" s="103">
        <v>3.5</v>
      </c>
      <c r="L130" s="102" t="s">
        <v>102</v>
      </c>
      <c r="M130" s="104">
        <v>4.2000000000000003E-2</v>
      </c>
      <c r="N130" s="104">
        <v>4.1300000000000003E-2</v>
      </c>
      <c r="O130" s="103">
        <v>895000</v>
      </c>
      <c r="P130" s="103">
        <v>101.1</v>
      </c>
      <c r="Q130" s="103">
        <v>0</v>
      </c>
      <c r="R130" s="103">
        <v>904.84500000000003</v>
      </c>
      <c r="S130" s="104">
        <v>8.9999999999999993E-3</v>
      </c>
      <c r="T130" s="104">
        <f t="shared" si="1"/>
        <v>1.383173103239776E-3</v>
      </c>
      <c r="U130" s="104">
        <f>R130/'סכום נכסי הקרן'!$C$42</f>
        <v>3.4051385353557438E-4</v>
      </c>
    </row>
    <row r="131" spans="2:21" s="99" customFormat="1">
      <c r="B131" s="98" t="s">
        <v>262</v>
      </c>
      <c r="K131" s="100">
        <v>1.71</v>
      </c>
      <c r="N131" s="101">
        <v>8.4599999999999995E-2</v>
      </c>
      <c r="O131" s="100">
        <f>SUM(O132:O227)</f>
        <v>166004805.64000005</v>
      </c>
      <c r="Q131" s="100">
        <v>2130.8377300000002</v>
      </c>
      <c r="R131" s="100">
        <v>160512.7988140329</v>
      </c>
      <c r="T131" s="101">
        <f t="shared" si="1"/>
        <v>0.24536466029574977</v>
      </c>
      <c r="U131" s="101">
        <f>R131/'סכום נכסי הקרן'!$C$42</f>
        <v>6.0404634678808765E-2</v>
      </c>
    </row>
    <row r="132" spans="2:21" s="99" customFormat="1">
      <c r="B132" s="102" t="s">
        <v>760</v>
      </c>
      <c r="C132" s="102" t="s">
        <v>761</v>
      </c>
      <c r="D132" s="102" t="s">
        <v>100</v>
      </c>
      <c r="E132" s="102" t="s">
        <v>123</v>
      </c>
      <c r="F132" s="102" t="s">
        <v>411</v>
      </c>
      <c r="G132" s="102" t="s">
        <v>402</v>
      </c>
      <c r="H132" s="102" t="s">
        <v>206</v>
      </c>
      <c r="I132" s="102" t="s">
        <v>207</v>
      </c>
      <c r="J132" s="102" t="s">
        <v>295</v>
      </c>
      <c r="K132" s="103">
        <v>0.67</v>
      </c>
      <c r="L132" s="102" t="s">
        <v>102</v>
      </c>
      <c r="M132" s="104">
        <v>1.8700000000000001E-2</v>
      </c>
      <c r="N132" s="104">
        <v>4.9700000000000001E-2</v>
      </c>
      <c r="O132" s="103">
        <v>5221866.46</v>
      </c>
      <c r="P132" s="103">
        <v>99.51</v>
      </c>
      <c r="Q132" s="103">
        <v>0</v>
      </c>
      <c r="R132" s="103">
        <v>5196.2793143460003</v>
      </c>
      <c r="S132" s="104">
        <v>9.4000000000000004E-3</v>
      </c>
      <c r="T132" s="104">
        <f t="shared" si="1"/>
        <v>7.9431878216983162E-3</v>
      </c>
      <c r="U132" s="104">
        <f>R132/'סכום נכסי הקרן'!$C$42</f>
        <v>1.9554786658213825E-3</v>
      </c>
    </row>
    <row r="133" spans="2:21" s="99" customFormat="1">
      <c r="B133" s="102" t="s">
        <v>762</v>
      </c>
      <c r="C133" s="102" t="s">
        <v>763</v>
      </c>
      <c r="D133" s="102" t="s">
        <v>100</v>
      </c>
      <c r="E133" s="102" t="s">
        <v>123</v>
      </c>
      <c r="F133" s="102" t="s">
        <v>764</v>
      </c>
      <c r="G133" s="102" t="s">
        <v>398</v>
      </c>
      <c r="H133" s="102" t="s">
        <v>435</v>
      </c>
      <c r="I133" s="102" t="s">
        <v>150</v>
      </c>
      <c r="J133" s="102" t="s">
        <v>432</v>
      </c>
      <c r="K133" s="103">
        <v>0.85</v>
      </c>
      <c r="L133" s="102" t="s">
        <v>102</v>
      </c>
      <c r="M133" s="104">
        <v>4.99E-2</v>
      </c>
      <c r="N133" s="104">
        <v>4.7300000000000002E-2</v>
      </c>
      <c r="O133" s="103">
        <v>94000</v>
      </c>
      <c r="P133" s="103">
        <v>106.04</v>
      </c>
      <c r="Q133" s="103">
        <v>0</v>
      </c>
      <c r="R133" s="103">
        <v>99.677599999999998</v>
      </c>
      <c r="S133" s="104">
        <v>1E-4</v>
      </c>
      <c r="T133" s="104">
        <f t="shared" si="1"/>
        <v>1.5237015766843281E-4</v>
      </c>
      <c r="U133" s="104">
        <f>R133/'סכום נכסי הקרן'!$C$42</f>
        <v>3.7510958989857453E-5</v>
      </c>
    </row>
    <row r="134" spans="2:21" s="99" customFormat="1">
      <c r="B134" s="102" t="s">
        <v>765</v>
      </c>
      <c r="C134" s="102" t="s">
        <v>766</v>
      </c>
      <c r="D134" s="102" t="s">
        <v>100</v>
      </c>
      <c r="E134" s="102" t="s">
        <v>123</v>
      </c>
      <c r="F134" s="102" t="s">
        <v>764</v>
      </c>
      <c r="G134" s="102" t="s">
        <v>398</v>
      </c>
      <c r="H134" s="102" t="s">
        <v>435</v>
      </c>
      <c r="I134" s="102" t="s">
        <v>150</v>
      </c>
      <c r="J134" s="102" t="s">
        <v>432</v>
      </c>
      <c r="K134" s="103">
        <v>3.32</v>
      </c>
      <c r="L134" s="102" t="s">
        <v>102</v>
      </c>
      <c r="M134" s="104">
        <v>1.2E-2</v>
      </c>
      <c r="N134" s="104">
        <v>4.9200000000000001E-2</v>
      </c>
      <c r="O134" s="103">
        <v>1056995</v>
      </c>
      <c r="P134" s="103">
        <v>92.69</v>
      </c>
      <c r="Q134" s="103">
        <v>0</v>
      </c>
      <c r="R134" s="103">
        <v>979.72866550000003</v>
      </c>
      <c r="S134" s="104">
        <v>9.5999999999999992E-3</v>
      </c>
      <c r="T134" s="104">
        <f t="shared" si="1"/>
        <v>1.4976425118032365E-3</v>
      </c>
      <c r="U134" s="104">
        <f>R134/'סכום נכסי הקרן'!$C$42</f>
        <v>3.6869428831310422E-4</v>
      </c>
    </row>
    <row r="135" spans="2:21" s="99" customFormat="1">
      <c r="B135" s="102" t="s">
        <v>767</v>
      </c>
      <c r="C135" s="102" t="s">
        <v>768</v>
      </c>
      <c r="D135" s="102" t="s">
        <v>100</v>
      </c>
      <c r="E135" s="102" t="s">
        <v>123</v>
      </c>
      <c r="F135" s="102" t="s">
        <v>415</v>
      </c>
      <c r="G135" s="102" t="s">
        <v>402</v>
      </c>
      <c r="H135" s="102" t="s">
        <v>206</v>
      </c>
      <c r="I135" s="102" t="s">
        <v>207</v>
      </c>
      <c r="J135" s="102" t="s">
        <v>769</v>
      </c>
      <c r="K135" s="103">
        <v>0.5</v>
      </c>
      <c r="L135" s="102" t="s">
        <v>102</v>
      </c>
      <c r="M135" s="104">
        <v>3.0099999999999998E-2</v>
      </c>
      <c r="N135" s="104">
        <v>4.8599999999999997E-2</v>
      </c>
      <c r="O135" s="103">
        <v>9400480</v>
      </c>
      <c r="P135" s="103">
        <v>99.09</v>
      </c>
      <c r="Q135" s="103">
        <v>141.47721999999999</v>
      </c>
      <c r="R135" s="103">
        <v>9456.4128519999995</v>
      </c>
      <c r="S135" s="104">
        <v>8.2000000000000007E-3</v>
      </c>
      <c r="T135" s="104">
        <f t="shared" si="1"/>
        <v>1.4455355237656549E-2</v>
      </c>
      <c r="U135" s="104">
        <f>R135/'סכום נכסי הקרן'!$C$42</f>
        <v>3.5586642804655505E-3</v>
      </c>
    </row>
    <row r="136" spans="2:21" s="99" customFormat="1">
      <c r="B136" s="102" t="s">
        <v>770</v>
      </c>
      <c r="C136" s="102" t="s">
        <v>771</v>
      </c>
      <c r="D136" s="102" t="s">
        <v>100</v>
      </c>
      <c r="E136" s="102" t="s">
        <v>123</v>
      </c>
      <c r="F136" s="102" t="s">
        <v>415</v>
      </c>
      <c r="G136" s="102" t="s">
        <v>402</v>
      </c>
      <c r="H136" s="102" t="s">
        <v>206</v>
      </c>
      <c r="I136" s="102" t="s">
        <v>207</v>
      </c>
      <c r="J136" s="102" t="s">
        <v>772</v>
      </c>
      <c r="K136" s="103">
        <v>1.4</v>
      </c>
      <c r="L136" s="102" t="s">
        <v>102</v>
      </c>
      <c r="M136" s="104">
        <v>2.0199999999999999E-2</v>
      </c>
      <c r="N136" s="104">
        <v>4.9000000000000002E-2</v>
      </c>
      <c r="O136" s="103">
        <v>4178244</v>
      </c>
      <c r="P136" s="103">
        <v>97.31</v>
      </c>
      <c r="Q136" s="103">
        <v>0</v>
      </c>
      <c r="R136" s="103">
        <v>4065.8492363999999</v>
      </c>
      <c r="S136" s="104">
        <v>4.8999999999999998E-3</v>
      </c>
      <c r="T136" s="104">
        <f t="shared" si="1"/>
        <v>6.2151786279599948E-3</v>
      </c>
      <c r="U136" s="104">
        <f>R136/'סכום נכסי הקרן'!$C$42</f>
        <v>1.5300719917568605E-3</v>
      </c>
    </row>
    <row r="137" spans="2:21" s="99" customFormat="1">
      <c r="B137" s="102" t="s">
        <v>773</v>
      </c>
      <c r="C137" s="102" t="s">
        <v>774</v>
      </c>
      <c r="D137" s="102" t="s">
        <v>100</v>
      </c>
      <c r="E137" s="102" t="s">
        <v>123</v>
      </c>
      <c r="F137" s="102" t="s">
        <v>422</v>
      </c>
      <c r="G137" s="102" t="s">
        <v>402</v>
      </c>
      <c r="H137" s="102" t="s">
        <v>435</v>
      </c>
      <c r="I137" s="102" t="s">
        <v>150</v>
      </c>
      <c r="J137" s="102" t="s">
        <v>775</v>
      </c>
      <c r="K137" s="103">
        <v>0.93</v>
      </c>
      <c r="L137" s="102" t="s">
        <v>102</v>
      </c>
      <c r="M137" s="104">
        <v>1.09E-2</v>
      </c>
      <c r="N137" s="104">
        <v>4.9099999999999998E-2</v>
      </c>
      <c r="O137" s="103">
        <v>705100</v>
      </c>
      <c r="P137" s="103">
        <v>96.66</v>
      </c>
      <c r="Q137" s="103">
        <v>0</v>
      </c>
      <c r="R137" s="103">
        <v>681.54966000000002</v>
      </c>
      <c r="S137" s="104">
        <v>8.9999999999999998E-4</v>
      </c>
      <c r="T137" s="104">
        <f t="shared" si="1"/>
        <v>1.0418371745815186E-3</v>
      </c>
      <c r="U137" s="104">
        <f>R137/'סכום נכסי הקרן'!$C$42</f>
        <v>2.5648271372716931E-4</v>
      </c>
    </row>
    <row r="138" spans="2:21" s="99" customFormat="1">
      <c r="B138" s="102" t="s">
        <v>776</v>
      </c>
      <c r="C138" s="102" t="s">
        <v>777</v>
      </c>
      <c r="D138" s="102" t="s">
        <v>100</v>
      </c>
      <c r="E138" s="102" t="s">
        <v>123</v>
      </c>
      <c r="F138" s="102" t="s">
        <v>422</v>
      </c>
      <c r="G138" s="102" t="s">
        <v>402</v>
      </c>
      <c r="H138" s="102" t="s">
        <v>206</v>
      </c>
      <c r="I138" s="102" t="s">
        <v>207</v>
      </c>
      <c r="J138" s="102" t="s">
        <v>244</v>
      </c>
      <c r="K138" s="103">
        <v>1.66</v>
      </c>
      <c r="L138" s="102" t="s">
        <v>102</v>
      </c>
      <c r="M138" s="104">
        <v>2.98E-2</v>
      </c>
      <c r="N138" s="104">
        <v>5.11E-2</v>
      </c>
      <c r="O138" s="103">
        <v>1201499</v>
      </c>
      <c r="P138" s="103">
        <v>97.54</v>
      </c>
      <c r="Q138" s="103">
        <v>0</v>
      </c>
      <c r="R138" s="103">
        <v>1171.9421245999999</v>
      </c>
      <c r="S138" s="104">
        <v>5.0000000000000001E-4</v>
      </c>
      <c r="T138" s="104">
        <f t="shared" si="1"/>
        <v>1.7914657486093177E-3</v>
      </c>
      <c r="U138" s="104">
        <f>R138/'סכום נכסי הקרן'!$C$42</f>
        <v>4.410286059692149E-4</v>
      </c>
    </row>
    <row r="139" spans="2:21" s="99" customFormat="1">
      <c r="B139" s="102" t="s">
        <v>778</v>
      </c>
      <c r="C139" s="102" t="s">
        <v>779</v>
      </c>
      <c r="D139" s="102" t="s">
        <v>100</v>
      </c>
      <c r="E139" s="102" t="s">
        <v>123</v>
      </c>
      <c r="F139" s="102" t="s">
        <v>470</v>
      </c>
      <c r="G139" s="102" t="s">
        <v>471</v>
      </c>
      <c r="H139" s="102" t="s">
        <v>206</v>
      </c>
      <c r="I139" s="102" t="s">
        <v>207</v>
      </c>
      <c r="J139" s="102" t="s">
        <v>369</v>
      </c>
      <c r="K139" s="103">
        <v>0.74</v>
      </c>
      <c r="L139" s="102" t="s">
        <v>102</v>
      </c>
      <c r="M139" s="104">
        <v>1.6299999999999999E-2</v>
      </c>
      <c r="N139" s="104">
        <v>5.1799999999999999E-2</v>
      </c>
      <c r="O139" s="103">
        <v>3921544.84</v>
      </c>
      <c r="P139" s="103">
        <v>97.88</v>
      </c>
      <c r="Q139" s="103">
        <v>0</v>
      </c>
      <c r="R139" s="103">
        <v>3838.408089392</v>
      </c>
      <c r="S139" s="104">
        <v>1.8800000000000001E-2</v>
      </c>
      <c r="T139" s="104">
        <f t="shared" si="1"/>
        <v>5.8675052948350178E-3</v>
      </c>
      <c r="U139" s="104">
        <f>R139/'סכום נכסי הקרן'!$C$42</f>
        <v>1.4444806900198281E-3</v>
      </c>
    </row>
    <row r="140" spans="2:21" s="99" customFormat="1">
      <c r="B140" s="102" t="s">
        <v>780</v>
      </c>
      <c r="C140" s="102" t="s">
        <v>781</v>
      </c>
      <c r="D140" s="102" t="s">
        <v>100</v>
      </c>
      <c r="E140" s="102" t="s">
        <v>123</v>
      </c>
      <c r="F140" s="102" t="s">
        <v>782</v>
      </c>
      <c r="G140" s="102" t="s">
        <v>471</v>
      </c>
      <c r="H140" s="102" t="s">
        <v>206</v>
      </c>
      <c r="I140" s="102" t="s">
        <v>207</v>
      </c>
      <c r="J140" s="102" t="s">
        <v>783</v>
      </c>
      <c r="K140" s="103">
        <v>2.4</v>
      </c>
      <c r="L140" s="102" t="s">
        <v>102</v>
      </c>
      <c r="M140" s="104">
        <v>1.44E-2</v>
      </c>
      <c r="N140" s="104">
        <v>5.1400000000000001E-2</v>
      </c>
      <c r="O140" s="103">
        <v>2647894.94</v>
      </c>
      <c r="P140" s="103">
        <v>91.68</v>
      </c>
      <c r="Q140" s="103">
        <v>315.39371</v>
      </c>
      <c r="R140" s="103">
        <v>2742.9837909920002</v>
      </c>
      <c r="S140" s="104">
        <v>5.8999999999999999E-3</v>
      </c>
      <c r="T140" s="104">
        <f t="shared" ref="T140:T203" si="5">R140/$R$11</f>
        <v>4.193006981662948E-3</v>
      </c>
      <c r="U140" s="104">
        <f>R140/'סכום נכסי הקרן'!$C$42</f>
        <v>1.0322474908479402E-3</v>
      </c>
    </row>
    <row r="141" spans="2:21" s="99" customFormat="1">
      <c r="B141" s="102" t="s">
        <v>784</v>
      </c>
      <c r="C141" s="102" t="s">
        <v>785</v>
      </c>
      <c r="D141" s="102" t="s">
        <v>100</v>
      </c>
      <c r="E141" s="102" t="s">
        <v>123</v>
      </c>
      <c r="F141" s="102" t="s">
        <v>476</v>
      </c>
      <c r="G141" s="102" t="s">
        <v>402</v>
      </c>
      <c r="H141" s="102" t="s">
        <v>206</v>
      </c>
      <c r="I141" s="102" t="s">
        <v>207</v>
      </c>
      <c r="J141" s="102" t="s">
        <v>369</v>
      </c>
      <c r="K141" s="103">
        <v>1.61</v>
      </c>
      <c r="L141" s="102" t="s">
        <v>102</v>
      </c>
      <c r="M141" s="104">
        <v>3.7600000000000001E-2</v>
      </c>
      <c r="N141" s="104">
        <v>5.0900000000000001E-2</v>
      </c>
      <c r="O141" s="103">
        <v>385940</v>
      </c>
      <c r="P141" s="103">
        <v>99.26</v>
      </c>
      <c r="Q141" s="103">
        <v>0</v>
      </c>
      <c r="R141" s="103">
        <v>383.08404400000001</v>
      </c>
      <c r="S141" s="104">
        <v>2.9999999999999997E-4</v>
      </c>
      <c r="T141" s="104">
        <f t="shared" si="5"/>
        <v>5.8559371598574663E-4</v>
      </c>
      <c r="U141" s="104">
        <f>R141/'סכום נכסי הקרן'!$C$42</f>
        <v>1.4416328105966385E-4</v>
      </c>
    </row>
    <row r="142" spans="2:21" s="99" customFormat="1">
      <c r="B142" s="102" t="s">
        <v>786</v>
      </c>
      <c r="C142" s="102" t="s">
        <v>787</v>
      </c>
      <c r="D142" s="102" t="s">
        <v>100</v>
      </c>
      <c r="E142" s="102" t="s">
        <v>123</v>
      </c>
      <c r="F142" s="102" t="s">
        <v>788</v>
      </c>
      <c r="G142" s="102" t="s">
        <v>789</v>
      </c>
      <c r="H142" s="102" t="s">
        <v>206</v>
      </c>
      <c r="I142" s="102" t="s">
        <v>207</v>
      </c>
      <c r="J142" s="102" t="s">
        <v>790</v>
      </c>
      <c r="K142" s="103">
        <v>0.17</v>
      </c>
      <c r="L142" s="102" t="s">
        <v>102</v>
      </c>
      <c r="M142" s="104">
        <v>5.7000000000000002E-2</v>
      </c>
      <c r="N142" s="104">
        <v>1.14E-2</v>
      </c>
      <c r="O142" s="103">
        <v>986652.72</v>
      </c>
      <c r="P142" s="103">
        <v>102.66</v>
      </c>
      <c r="Q142" s="103">
        <v>0</v>
      </c>
      <c r="R142" s="103">
        <v>1012.8976823519999</v>
      </c>
      <c r="S142" s="104">
        <v>6.4000000000000003E-3</v>
      </c>
      <c r="T142" s="104">
        <f t="shared" si="5"/>
        <v>1.5483456620340418E-3</v>
      </c>
      <c r="U142" s="104">
        <f>R142/'סכום נכסי הקרן'!$C$42</f>
        <v>3.8117654742517409E-4</v>
      </c>
    </row>
    <row r="143" spans="2:21" s="99" customFormat="1">
      <c r="B143" s="102" t="s">
        <v>791</v>
      </c>
      <c r="C143" s="102" t="s">
        <v>792</v>
      </c>
      <c r="D143" s="102" t="s">
        <v>100</v>
      </c>
      <c r="E143" s="102" t="s">
        <v>123</v>
      </c>
      <c r="F143" s="102" t="s">
        <v>488</v>
      </c>
      <c r="G143" s="102" t="s">
        <v>489</v>
      </c>
      <c r="H143" s="102" t="s">
        <v>490</v>
      </c>
      <c r="I143" s="102" t="s">
        <v>150</v>
      </c>
      <c r="J143" s="102" t="s">
        <v>441</v>
      </c>
      <c r="K143" s="103">
        <v>0</v>
      </c>
      <c r="L143" s="102" t="s">
        <v>102</v>
      </c>
      <c r="M143" s="104">
        <v>4.8000000000000001E-2</v>
      </c>
      <c r="N143" s="104">
        <v>0</v>
      </c>
      <c r="O143" s="103">
        <v>6089739.6600000001</v>
      </c>
      <c r="P143" s="103">
        <v>102.24</v>
      </c>
      <c r="Q143" s="103">
        <v>0</v>
      </c>
      <c r="R143" s="103">
        <v>6226.1498283840001</v>
      </c>
      <c r="S143" s="104">
        <v>8.9999999999999993E-3</v>
      </c>
      <c r="T143" s="104">
        <f t="shared" si="5"/>
        <v>9.5174786613858673E-3</v>
      </c>
      <c r="U143" s="104">
        <f>R143/'סכום נכסי הקרן'!$C$42</f>
        <v>2.3430424777203733E-3</v>
      </c>
    </row>
    <row r="144" spans="2:21" s="99" customFormat="1">
      <c r="B144" s="102" t="s">
        <v>793</v>
      </c>
      <c r="C144" s="102" t="s">
        <v>794</v>
      </c>
      <c r="D144" s="102" t="s">
        <v>100</v>
      </c>
      <c r="E144" s="102" t="s">
        <v>123</v>
      </c>
      <c r="F144" s="102" t="s">
        <v>795</v>
      </c>
      <c r="G144" s="102" t="s">
        <v>796</v>
      </c>
      <c r="H144" s="102" t="s">
        <v>515</v>
      </c>
      <c r="I144" s="102" t="s">
        <v>207</v>
      </c>
      <c r="J144" s="102" t="s">
        <v>432</v>
      </c>
      <c r="K144" s="103">
        <v>2.14</v>
      </c>
      <c r="L144" s="102" t="s">
        <v>102</v>
      </c>
      <c r="M144" s="104">
        <v>2.6100000000000002E-2</v>
      </c>
      <c r="N144" s="104">
        <v>5.1299999999999998E-2</v>
      </c>
      <c r="O144" s="103">
        <v>5146984.74</v>
      </c>
      <c r="P144" s="103">
        <v>95.56</v>
      </c>
      <c r="Q144" s="103">
        <v>0</v>
      </c>
      <c r="R144" s="103">
        <v>4918.4586175439999</v>
      </c>
      <c r="S144" s="104">
        <v>1.0699999999999999E-2</v>
      </c>
      <c r="T144" s="104">
        <f t="shared" si="5"/>
        <v>7.5185028034467256E-3</v>
      </c>
      <c r="U144" s="104">
        <f>R144/'סכום נכסי הקרן'!$C$42</f>
        <v>1.85092838808322E-3</v>
      </c>
    </row>
    <row r="145" spans="2:21" s="99" customFormat="1">
      <c r="B145" s="102" t="s">
        <v>797</v>
      </c>
      <c r="C145" s="102" t="s">
        <v>798</v>
      </c>
      <c r="D145" s="102" t="s">
        <v>100</v>
      </c>
      <c r="E145" s="102" t="s">
        <v>123</v>
      </c>
      <c r="F145" s="102" t="s">
        <v>799</v>
      </c>
      <c r="G145" s="102" t="s">
        <v>789</v>
      </c>
      <c r="H145" s="102" t="s">
        <v>523</v>
      </c>
      <c r="I145" s="102" t="s">
        <v>207</v>
      </c>
      <c r="J145" s="102" t="s">
        <v>800</v>
      </c>
      <c r="K145" s="103">
        <v>3.07</v>
      </c>
      <c r="L145" s="102" t="s">
        <v>102</v>
      </c>
      <c r="M145" s="104">
        <v>1.0800000000000001E-2</v>
      </c>
      <c r="N145" s="104">
        <v>4.9700000000000001E-2</v>
      </c>
      <c r="O145" s="103">
        <v>945932.57</v>
      </c>
      <c r="P145" s="103">
        <v>89.11</v>
      </c>
      <c r="Q145" s="103">
        <v>0</v>
      </c>
      <c r="R145" s="103">
        <v>842.92051312700005</v>
      </c>
      <c r="S145" s="104">
        <v>8.0000000000000004E-4</v>
      </c>
      <c r="T145" s="104">
        <f t="shared" si="5"/>
        <v>1.2885134823382312E-3</v>
      </c>
      <c r="U145" s="104">
        <f>R145/'סכום נכסי הקרן'!$C$42</f>
        <v>3.1721025385459225E-4</v>
      </c>
    </row>
    <row r="146" spans="2:21" s="99" customFormat="1">
      <c r="B146" s="102" t="s">
        <v>801</v>
      </c>
      <c r="C146" s="102" t="s">
        <v>802</v>
      </c>
      <c r="D146" s="102" t="s">
        <v>100</v>
      </c>
      <c r="E146" s="102" t="s">
        <v>123</v>
      </c>
      <c r="F146" s="102" t="s">
        <v>803</v>
      </c>
      <c r="G146" s="102" t="s">
        <v>804</v>
      </c>
      <c r="H146" s="102" t="s">
        <v>523</v>
      </c>
      <c r="I146" s="102" t="s">
        <v>207</v>
      </c>
      <c r="J146" s="102" t="s">
        <v>432</v>
      </c>
      <c r="K146" s="103">
        <v>0.5</v>
      </c>
      <c r="L146" s="102" t="s">
        <v>102</v>
      </c>
      <c r="M146" s="104">
        <v>2.4500000000000001E-2</v>
      </c>
      <c r="N146" s="104">
        <v>4.9399999999999999E-2</v>
      </c>
      <c r="O146" s="103">
        <v>3507654.67</v>
      </c>
      <c r="P146" s="103">
        <v>98.8</v>
      </c>
      <c r="Q146" s="103">
        <v>42.968769999999999</v>
      </c>
      <c r="R146" s="103">
        <v>3508.5315839599998</v>
      </c>
      <c r="S146" s="104">
        <v>8.8999999999999999E-3</v>
      </c>
      <c r="T146" s="104">
        <f t="shared" si="5"/>
        <v>5.3632462121144722E-3</v>
      </c>
      <c r="U146" s="104">
        <f>R146/'סכום נכסי הקרן'!$C$42</f>
        <v>1.3203406217700182E-3</v>
      </c>
    </row>
    <row r="147" spans="2:21" s="99" customFormat="1">
      <c r="B147" s="102" t="s">
        <v>805</v>
      </c>
      <c r="C147" s="102" t="s">
        <v>806</v>
      </c>
      <c r="D147" s="102" t="s">
        <v>100</v>
      </c>
      <c r="E147" s="102" t="s">
        <v>123</v>
      </c>
      <c r="F147" s="102" t="s">
        <v>807</v>
      </c>
      <c r="G147" s="102" t="s">
        <v>808</v>
      </c>
      <c r="H147" s="102" t="s">
        <v>523</v>
      </c>
      <c r="I147" s="102" t="s">
        <v>207</v>
      </c>
      <c r="J147" s="102" t="s">
        <v>369</v>
      </c>
      <c r="K147" s="103">
        <v>0.84</v>
      </c>
      <c r="L147" s="102" t="s">
        <v>102</v>
      </c>
      <c r="M147" s="104">
        <v>2.3599999999999999E-2</v>
      </c>
      <c r="N147" s="104">
        <v>5.6599999999999998E-2</v>
      </c>
      <c r="O147" s="103">
        <v>1928097.87</v>
      </c>
      <c r="P147" s="103">
        <v>97.8</v>
      </c>
      <c r="Q147" s="103">
        <v>0</v>
      </c>
      <c r="R147" s="103">
        <v>1885.6797168600001</v>
      </c>
      <c r="S147" s="104">
        <v>2.1600000000000001E-2</v>
      </c>
      <c r="T147" s="104">
        <f t="shared" si="5"/>
        <v>2.8825063582000768E-3</v>
      </c>
      <c r="U147" s="104">
        <f>R147/'סכום נכסי הקרן'!$C$42</f>
        <v>7.0962437425400979E-4</v>
      </c>
    </row>
    <row r="148" spans="2:21" s="99" customFormat="1">
      <c r="B148" s="102" t="s">
        <v>809</v>
      </c>
      <c r="C148" s="102" t="s">
        <v>810</v>
      </c>
      <c r="D148" s="102" t="s">
        <v>100</v>
      </c>
      <c r="E148" s="102" t="s">
        <v>123</v>
      </c>
      <c r="F148" s="102" t="s">
        <v>580</v>
      </c>
      <c r="G148" s="102" t="s">
        <v>460</v>
      </c>
      <c r="H148" s="102" t="s">
        <v>523</v>
      </c>
      <c r="I148" s="102" t="s">
        <v>207</v>
      </c>
      <c r="J148" s="102" t="s">
        <v>375</v>
      </c>
      <c r="K148" s="103">
        <v>1.42</v>
      </c>
      <c r="L148" s="102" t="s">
        <v>102</v>
      </c>
      <c r="M148" s="104">
        <v>2.7E-2</v>
      </c>
      <c r="N148" s="104">
        <v>5.74E-2</v>
      </c>
      <c r="O148" s="103">
        <v>123747.3</v>
      </c>
      <c r="P148" s="103">
        <v>96.02</v>
      </c>
      <c r="Q148" s="103">
        <v>0</v>
      </c>
      <c r="R148" s="103">
        <v>118.82215746</v>
      </c>
      <c r="S148" s="104">
        <v>6.9999999999999999E-4</v>
      </c>
      <c r="T148" s="104">
        <f t="shared" si="5"/>
        <v>1.8163510022997694E-4</v>
      </c>
      <c r="U148" s="104">
        <f>R148/'סכום נכסי הקרן'!$C$42</f>
        <v>4.4715493506750217E-5</v>
      </c>
    </row>
    <row r="149" spans="2:21" s="99" customFormat="1">
      <c r="B149" s="102" t="s">
        <v>811</v>
      </c>
      <c r="C149" s="102" t="s">
        <v>812</v>
      </c>
      <c r="D149" s="102" t="s">
        <v>100</v>
      </c>
      <c r="E149" s="102" t="s">
        <v>123</v>
      </c>
      <c r="F149" s="102" t="s">
        <v>813</v>
      </c>
      <c r="G149" s="102" t="s">
        <v>617</v>
      </c>
      <c r="H149" s="102" t="s">
        <v>589</v>
      </c>
      <c r="I149" s="102" t="s">
        <v>207</v>
      </c>
      <c r="J149" s="102" t="s">
        <v>814</v>
      </c>
      <c r="K149" s="103">
        <v>0.24</v>
      </c>
      <c r="L149" s="102" t="s">
        <v>102</v>
      </c>
      <c r="M149" s="104">
        <v>5.0999999999999997E-2</v>
      </c>
      <c r="N149" s="104">
        <v>6.6600000000000006E-2</v>
      </c>
      <c r="O149" s="103">
        <v>48234</v>
      </c>
      <c r="P149" s="103">
        <v>100.95</v>
      </c>
      <c r="Q149" s="103">
        <v>0</v>
      </c>
      <c r="R149" s="103">
        <v>48.692222999999998</v>
      </c>
      <c r="S149" s="104">
        <v>1.1000000000000001E-3</v>
      </c>
      <c r="T149" s="104">
        <f t="shared" si="5"/>
        <v>7.4432386972965751E-5</v>
      </c>
      <c r="U149" s="104">
        <f>R149/'סכום נכסי הקרן'!$C$42</f>
        <v>1.8323996365060895E-5</v>
      </c>
    </row>
    <row r="150" spans="2:21" s="99" customFormat="1">
      <c r="B150" s="102" t="s">
        <v>815</v>
      </c>
      <c r="C150" s="102" t="s">
        <v>816</v>
      </c>
      <c r="D150" s="102" t="s">
        <v>100</v>
      </c>
      <c r="E150" s="102" t="s">
        <v>123</v>
      </c>
      <c r="F150" s="102" t="s">
        <v>817</v>
      </c>
      <c r="G150" s="102" t="s">
        <v>818</v>
      </c>
      <c r="H150" s="102" t="s">
        <v>589</v>
      </c>
      <c r="I150" s="102" t="s">
        <v>207</v>
      </c>
      <c r="J150" s="102" t="s">
        <v>819</v>
      </c>
      <c r="K150" s="103">
        <v>3.24</v>
      </c>
      <c r="L150" s="102" t="s">
        <v>102</v>
      </c>
      <c r="M150" s="104">
        <v>2.1000000000000001E-2</v>
      </c>
      <c r="N150" s="104">
        <v>5.62E-2</v>
      </c>
      <c r="O150" s="103">
        <v>2357611</v>
      </c>
      <c r="P150" s="103">
        <v>89.88</v>
      </c>
      <c r="Q150" s="103">
        <v>0</v>
      </c>
      <c r="R150" s="103">
        <v>2119.0207667999998</v>
      </c>
      <c r="S150" s="104">
        <v>5.4999999999999997E-3</v>
      </c>
      <c r="T150" s="104">
        <f t="shared" si="5"/>
        <v>3.2391984592325595E-3</v>
      </c>
      <c r="U150" s="104">
        <f>R150/'סכום נכסי הקרן'!$C$42</f>
        <v>7.9743594430535135E-4</v>
      </c>
    </row>
    <row r="151" spans="2:21" s="99" customFormat="1">
      <c r="B151" s="102" t="s">
        <v>820</v>
      </c>
      <c r="C151" s="102" t="s">
        <v>821</v>
      </c>
      <c r="D151" s="102" t="s">
        <v>100</v>
      </c>
      <c r="E151" s="102" t="s">
        <v>123</v>
      </c>
      <c r="F151" s="102" t="s">
        <v>587</v>
      </c>
      <c r="G151" s="102" t="s">
        <v>588</v>
      </c>
      <c r="H151" s="102" t="s">
        <v>589</v>
      </c>
      <c r="I151" s="102" t="s">
        <v>207</v>
      </c>
      <c r="J151" s="102" t="s">
        <v>822</v>
      </c>
      <c r="K151" s="103">
        <v>2.5499999999999998</v>
      </c>
      <c r="L151" s="102" t="s">
        <v>102</v>
      </c>
      <c r="M151" s="104">
        <v>2.18E-2</v>
      </c>
      <c r="N151" s="104">
        <v>5.6300000000000003E-2</v>
      </c>
      <c r="O151" s="103">
        <v>2108953.5699999998</v>
      </c>
      <c r="P151" s="103">
        <v>92.07</v>
      </c>
      <c r="Q151" s="103">
        <v>0</v>
      </c>
      <c r="R151" s="103">
        <v>1941.7135518990001</v>
      </c>
      <c r="S151" s="104">
        <v>5.0000000000000001E-3</v>
      </c>
      <c r="T151" s="104">
        <f t="shared" si="5"/>
        <v>2.9681613526989347E-3</v>
      </c>
      <c r="U151" s="104">
        <f>R151/'סכום נכסי הקרן'!$C$42</f>
        <v>7.3071118702029193E-4</v>
      </c>
    </row>
    <row r="152" spans="2:21" s="99" customFormat="1">
      <c r="B152" s="102" t="s">
        <v>823</v>
      </c>
      <c r="C152" s="102" t="s">
        <v>824</v>
      </c>
      <c r="D152" s="102" t="s">
        <v>100</v>
      </c>
      <c r="E152" s="102" t="s">
        <v>123</v>
      </c>
      <c r="F152" s="102" t="s">
        <v>825</v>
      </c>
      <c r="G152" s="102" t="s">
        <v>826</v>
      </c>
      <c r="H152" s="102" t="s">
        <v>589</v>
      </c>
      <c r="I152" s="102" t="s">
        <v>207</v>
      </c>
      <c r="J152" s="102" t="s">
        <v>827</v>
      </c>
      <c r="K152" s="103">
        <v>4.1399999999999997</v>
      </c>
      <c r="L152" s="102" t="s">
        <v>102</v>
      </c>
      <c r="M152" s="104">
        <v>2.8000000000000001E-2</v>
      </c>
      <c r="N152" s="104">
        <v>3.4799999999999998E-2</v>
      </c>
      <c r="O152" s="103">
        <v>378000</v>
      </c>
      <c r="P152" s="103">
        <v>99</v>
      </c>
      <c r="Q152" s="103">
        <v>0</v>
      </c>
      <c r="R152" s="103">
        <v>374.22</v>
      </c>
      <c r="S152" s="104">
        <v>2.5000000000000001E-3</v>
      </c>
      <c r="T152" s="104">
        <f t="shared" si="5"/>
        <v>5.720438734748924E-4</v>
      </c>
      <c r="U152" s="104">
        <f>R152/'סכום נכסי הקרן'!$C$42</f>
        <v>1.4082753871666711E-4</v>
      </c>
    </row>
    <row r="153" spans="2:21" s="99" customFormat="1">
      <c r="B153" s="102" t="s">
        <v>828</v>
      </c>
      <c r="C153" s="102" t="s">
        <v>829</v>
      </c>
      <c r="D153" s="102" t="s">
        <v>100</v>
      </c>
      <c r="E153" s="102" t="s">
        <v>123</v>
      </c>
      <c r="F153" s="102" t="s">
        <v>830</v>
      </c>
      <c r="G153" s="102" t="s">
        <v>831</v>
      </c>
      <c r="H153" s="102" t="s">
        <v>589</v>
      </c>
      <c r="I153" s="102" t="s">
        <v>207</v>
      </c>
      <c r="J153" s="102" t="s">
        <v>626</v>
      </c>
      <c r="K153" s="103">
        <v>0.75</v>
      </c>
      <c r="L153" s="102" t="s">
        <v>102</v>
      </c>
      <c r="M153" s="104">
        <v>2.8000000000000001E-2</v>
      </c>
      <c r="N153" s="104">
        <v>5.1799999999999999E-2</v>
      </c>
      <c r="O153" s="103">
        <v>771474.95</v>
      </c>
      <c r="P153" s="103">
        <v>98.98</v>
      </c>
      <c r="Q153" s="103">
        <v>0</v>
      </c>
      <c r="R153" s="103">
        <v>763.60590550999996</v>
      </c>
      <c r="S153" s="104">
        <v>2.2599999999999999E-2</v>
      </c>
      <c r="T153" s="104">
        <f t="shared" si="5"/>
        <v>1.1672708032607637E-3</v>
      </c>
      <c r="U153" s="104">
        <f>R153/'סכום נכסי הקרן'!$C$42</f>
        <v>2.8736235429021743E-4</v>
      </c>
    </row>
    <row r="154" spans="2:21" s="99" customFormat="1">
      <c r="B154" s="102" t="s">
        <v>832</v>
      </c>
      <c r="C154" s="102" t="s">
        <v>833</v>
      </c>
      <c r="D154" s="102" t="s">
        <v>100</v>
      </c>
      <c r="E154" s="102" t="s">
        <v>123</v>
      </c>
      <c r="F154" s="102" t="s">
        <v>830</v>
      </c>
      <c r="G154" s="102" t="s">
        <v>831</v>
      </c>
      <c r="H154" s="102" t="s">
        <v>589</v>
      </c>
      <c r="I154" s="102" t="s">
        <v>207</v>
      </c>
      <c r="J154" s="102" t="s">
        <v>834</v>
      </c>
      <c r="K154" s="103">
        <v>1.92</v>
      </c>
      <c r="L154" s="102" t="s">
        <v>102</v>
      </c>
      <c r="M154" s="104">
        <v>2.29E-2</v>
      </c>
      <c r="N154" s="104">
        <v>5.1799999999999999E-2</v>
      </c>
      <c r="O154" s="103">
        <v>2405475.66</v>
      </c>
      <c r="P154" s="103">
        <v>95.48</v>
      </c>
      <c r="Q154" s="103">
        <v>0</v>
      </c>
      <c r="R154" s="103">
        <v>2296.7481601680001</v>
      </c>
      <c r="S154" s="104">
        <v>4.8999999999999998E-3</v>
      </c>
      <c r="T154" s="104">
        <f t="shared" si="5"/>
        <v>3.5108778631255284E-3</v>
      </c>
      <c r="U154" s="104">
        <f>R154/'סכום נכסי הקרן'!$C$42</f>
        <v>8.643188243506306E-4</v>
      </c>
    </row>
    <row r="155" spans="2:21" s="99" customFormat="1">
      <c r="B155" s="102" t="s">
        <v>835</v>
      </c>
      <c r="C155" s="102" t="s">
        <v>836</v>
      </c>
      <c r="D155" s="102" t="s">
        <v>100</v>
      </c>
      <c r="E155" s="102" t="s">
        <v>123</v>
      </c>
      <c r="F155" s="102" t="s">
        <v>837</v>
      </c>
      <c r="G155" s="102" t="s">
        <v>588</v>
      </c>
      <c r="H155" s="102" t="s">
        <v>589</v>
      </c>
      <c r="I155" s="102" t="s">
        <v>207</v>
      </c>
      <c r="J155" s="102" t="s">
        <v>838</v>
      </c>
      <c r="K155" s="103">
        <v>2.5299999999999998</v>
      </c>
      <c r="L155" s="102" t="s">
        <v>102</v>
      </c>
      <c r="M155" s="104">
        <v>2.3E-2</v>
      </c>
      <c r="N155" s="104">
        <v>5.79E-2</v>
      </c>
      <c r="O155" s="103">
        <v>601666</v>
      </c>
      <c r="P155" s="103">
        <v>91.98</v>
      </c>
      <c r="Q155" s="103">
        <v>0</v>
      </c>
      <c r="R155" s="103">
        <v>553.41238680000004</v>
      </c>
      <c r="S155" s="104">
        <v>6.9999999999999999E-4</v>
      </c>
      <c r="T155" s="104">
        <f t="shared" si="5"/>
        <v>8.4596271010116343E-4</v>
      </c>
      <c r="U155" s="104">
        <f>R155/'סכום נכסי הקרן'!$C$42</f>
        <v>2.0826172927251391E-4</v>
      </c>
    </row>
    <row r="156" spans="2:21" s="99" customFormat="1">
      <c r="B156" s="102" t="s">
        <v>839</v>
      </c>
      <c r="C156" s="102" t="s">
        <v>840</v>
      </c>
      <c r="D156" s="102" t="s">
        <v>100</v>
      </c>
      <c r="E156" s="102" t="s">
        <v>123</v>
      </c>
      <c r="F156" s="102" t="s">
        <v>837</v>
      </c>
      <c r="G156" s="102" t="s">
        <v>588</v>
      </c>
      <c r="H156" s="102" t="s">
        <v>589</v>
      </c>
      <c r="I156" s="102" t="s">
        <v>207</v>
      </c>
      <c r="J156" s="102" t="s">
        <v>719</v>
      </c>
      <c r="K156" s="103">
        <v>2.48</v>
      </c>
      <c r="L156" s="102" t="s">
        <v>102</v>
      </c>
      <c r="M156" s="104">
        <v>2.1499999999999998E-2</v>
      </c>
      <c r="N156" s="104">
        <v>5.7700000000000001E-2</v>
      </c>
      <c r="O156" s="103">
        <v>3760154.66</v>
      </c>
      <c r="P156" s="103">
        <v>91.65</v>
      </c>
      <c r="Q156" s="103">
        <v>208.94571999999999</v>
      </c>
      <c r="R156" s="103">
        <v>3655.1274658900002</v>
      </c>
      <c r="S156" s="104">
        <v>4.3E-3</v>
      </c>
      <c r="T156" s="104">
        <f t="shared" si="5"/>
        <v>5.5873370574319467E-3</v>
      </c>
      <c r="U156" s="104">
        <f>R156/'סכום נכסי הקרן'!$C$42</f>
        <v>1.3755080025572586E-3</v>
      </c>
    </row>
    <row r="157" spans="2:21" s="99" customFormat="1">
      <c r="B157" s="102" t="s">
        <v>841</v>
      </c>
      <c r="C157" s="102" t="s">
        <v>842</v>
      </c>
      <c r="D157" s="102" t="s">
        <v>100</v>
      </c>
      <c r="E157" s="102" t="s">
        <v>123</v>
      </c>
      <c r="F157" s="102" t="s">
        <v>837</v>
      </c>
      <c r="G157" s="102" t="s">
        <v>588</v>
      </c>
      <c r="H157" s="102" t="s">
        <v>589</v>
      </c>
      <c r="I157" s="102" t="s">
        <v>207</v>
      </c>
      <c r="J157" s="102" t="s">
        <v>843</v>
      </c>
      <c r="K157" s="103">
        <v>1.62</v>
      </c>
      <c r="L157" s="102" t="s">
        <v>102</v>
      </c>
      <c r="M157" s="104">
        <v>2.75E-2</v>
      </c>
      <c r="N157" s="104">
        <v>5.8400000000000001E-2</v>
      </c>
      <c r="O157" s="103">
        <v>1096644.3400000001</v>
      </c>
      <c r="P157" s="103">
        <v>95.52</v>
      </c>
      <c r="Q157" s="103">
        <v>0</v>
      </c>
      <c r="R157" s="103">
        <v>1047.514673568</v>
      </c>
      <c r="S157" s="104">
        <v>4.1000000000000003E-3</v>
      </c>
      <c r="T157" s="104">
        <f t="shared" si="5"/>
        <v>1.6012622291422857E-3</v>
      </c>
      <c r="U157" s="104">
        <f>R157/'סכום נכסי הקרן'!$C$42</f>
        <v>3.9420371238355626E-4</v>
      </c>
    </row>
    <row r="158" spans="2:21" s="99" customFormat="1">
      <c r="B158" s="102" t="s">
        <v>844</v>
      </c>
      <c r="C158" s="102" t="s">
        <v>845</v>
      </c>
      <c r="D158" s="102" t="s">
        <v>100</v>
      </c>
      <c r="E158" s="102" t="s">
        <v>123</v>
      </c>
      <c r="F158" s="102" t="s">
        <v>837</v>
      </c>
      <c r="G158" s="102" t="s">
        <v>588</v>
      </c>
      <c r="H158" s="102" t="s">
        <v>589</v>
      </c>
      <c r="I158" s="102" t="s">
        <v>207</v>
      </c>
      <c r="J158" s="102" t="s">
        <v>369</v>
      </c>
      <c r="K158" s="103">
        <v>0.42</v>
      </c>
      <c r="L158" s="102" t="s">
        <v>102</v>
      </c>
      <c r="M158" s="104">
        <v>2.4E-2</v>
      </c>
      <c r="N158" s="104">
        <v>6.1400000000000003E-2</v>
      </c>
      <c r="O158" s="103">
        <v>1801246.44</v>
      </c>
      <c r="P158" s="103">
        <v>98.7</v>
      </c>
      <c r="Q158" s="103">
        <v>0</v>
      </c>
      <c r="R158" s="103">
        <v>1777.83023628</v>
      </c>
      <c r="S158" s="104">
        <v>2.5700000000000001E-2</v>
      </c>
      <c r="T158" s="104">
        <f t="shared" si="5"/>
        <v>2.7176444197060399E-3</v>
      </c>
      <c r="U158" s="104">
        <f>R158/'סכום נכסי הקרן'!$C$42</f>
        <v>6.690381498353459E-4</v>
      </c>
    </row>
    <row r="159" spans="2:21" s="99" customFormat="1">
      <c r="B159" s="102" t="s">
        <v>846</v>
      </c>
      <c r="C159" s="102" t="s">
        <v>847</v>
      </c>
      <c r="D159" s="102" t="s">
        <v>100</v>
      </c>
      <c r="E159" s="102" t="s">
        <v>123</v>
      </c>
      <c r="F159" s="102" t="s">
        <v>616</v>
      </c>
      <c r="G159" s="102" t="s">
        <v>617</v>
      </c>
      <c r="H159" s="102" t="s">
        <v>618</v>
      </c>
      <c r="I159" s="102" t="s">
        <v>207</v>
      </c>
      <c r="J159" s="102" t="s">
        <v>621</v>
      </c>
      <c r="K159" s="103">
        <v>4.54</v>
      </c>
      <c r="L159" s="102" t="s">
        <v>102</v>
      </c>
      <c r="M159" s="104">
        <v>5.5E-2</v>
      </c>
      <c r="N159" s="104">
        <v>6.7500000000000004E-2</v>
      </c>
      <c r="O159" s="103">
        <v>910000</v>
      </c>
      <c r="P159" s="103">
        <v>96.34</v>
      </c>
      <c r="Q159" s="103">
        <v>0</v>
      </c>
      <c r="R159" s="103">
        <v>876.69399999999996</v>
      </c>
      <c r="S159" s="104">
        <v>3.7000000000000002E-3</v>
      </c>
      <c r="T159" s="104">
        <f t="shared" si="5"/>
        <v>1.3401406435043484E-3</v>
      </c>
      <c r="U159" s="104">
        <f>R159/'סכום נכסי הקרן'!$C$42</f>
        <v>3.2991998885059524E-4</v>
      </c>
    </row>
    <row r="160" spans="2:21" s="99" customFormat="1">
      <c r="B160" s="102" t="s">
        <v>848</v>
      </c>
      <c r="C160" s="102" t="s">
        <v>849</v>
      </c>
      <c r="D160" s="102" t="s">
        <v>100</v>
      </c>
      <c r="E160" s="102" t="s">
        <v>123</v>
      </c>
      <c r="F160" s="102" t="s">
        <v>850</v>
      </c>
      <c r="G160" s="102" t="s">
        <v>637</v>
      </c>
      <c r="H160" s="102" t="s">
        <v>618</v>
      </c>
      <c r="I160" s="102" t="s">
        <v>207</v>
      </c>
      <c r="J160" s="102" t="s">
        <v>369</v>
      </c>
      <c r="K160" s="103">
        <v>1.68</v>
      </c>
      <c r="L160" s="102" t="s">
        <v>102</v>
      </c>
      <c r="M160" s="104">
        <v>4.7500000000000001E-2</v>
      </c>
      <c r="N160" s="104">
        <v>8.2500000000000004E-2</v>
      </c>
      <c r="O160" s="103">
        <v>4426552.55</v>
      </c>
      <c r="P160" s="103">
        <v>94.82</v>
      </c>
      <c r="Q160" s="103">
        <v>0</v>
      </c>
      <c r="R160" s="103">
        <v>4197.2571279100002</v>
      </c>
      <c r="S160" s="104">
        <v>5.3E-3</v>
      </c>
      <c r="T160" s="104">
        <f t="shared" si="5"/>
        <v>6.4160526573131798E-3</v>
      </c>
      <c r="U160" s="104">
        <f>R160/'סכום נכסי הקרן'!$C$42</f>
        <v>1.5795237846308388E-3</v>
      </c>
    </row>
    <row r="161" spans="2:21" s="99" customFormat="1">
      <c r="B161" s="102" t="s">
        <v>851</v>
      </c>
      <c r="C161" s="102" t="s">
        <v>852</v>
      </c>
      <c r="D161" s="102" t="s">
        <v>100</v>
      </c>
      <c r="E161" s="102" t="s">
        <v>123</v>
      </c>
      <c r="F161" s="102" t="s">
        <v>853</v>
      </c>
      <c r="G161" s="102" t="s">
        <v>650</v>
      </c>
      <c r="H161" s="102" t="s">
        <v>618</v>
      </c>
      <c r="I161" s="102" t="s">
        <v>207</v>
      </c>
      <c r="J161" s="102" t="s">
        <v>742</v>
      </c>
      <c r="K161" s="103">
        <v>1.76</v>
      </c>
      <c r="L161" s="102" t="s">
        <v>102</v>
      </c>
      <c r="M161" s="104">
        <v>5.45E-2</v>
      </c>
      <c r="N161" s="104">
        <v>0.12559999999999999</v>
      </c>
      <c r="O161" s="103">
        <v>2960998.71</v>
      </c>
      <c r="P161" s="103">
        <v>89.65</v>
      </c>
      <c r="Q161" s="103">
        <v>0</v>
      </c>
      <c r="R161" s="103">
        <v>2654.535343515</v>
      </c>
      <c r="S161" s="104">
        <v>1.01E-2</v>
      </c>
      <c r="T161" s="104">
        <f t="shared" si="5"/>
        <v>4.0578020420616867E-3</v>
      </c>
      <c r="U161" s="104">
        <f>R161/'סכום נכסי הקרן'!$C$42</f>
        <v>9.9896231859232499E-4</v>
      </c>
    </row>
    <row r="162" spans="2:21" s="99" customFormat="1">
      <c r="B162" s="102" t="s">
        <v>854</v>
      </c>
      <c r="C162" s="102" t="s">
        <v>855</v>
      </c>
      <c r="D162" s="102" t="s">
        <v>100</v>
      </c>
      <c r="E162" s="102" t="s">
        <v>123</v>
      </c>
      <c r="F162" s="102" t="s">
        <v>856</v>
      </c>
      <c r="G162" s="102" t="s">
        <v>695</v>
      </c>
      <c r="H162" s="102" t="s">
        <v>625</v>
      </c>
      <c r="I162" s="102" t="s">
        <v>150</v>
      </c>
      <c r="J162" s="102" t="s">
        <v>244</v>
      </c>
      <c r="K162" s="103">
        <v>1.06</v>
      </c>
      <c r="L162" s="102" t="s">
        <v>102</v>
      </c>
      <c r="M162" s="104">
        <v>3.0499999999999999E-2</v>
      </c>
      <c r="N162" s="104">
        <v>5.8999999999999997E-2</v>
      </c>
      <c r="O162" s="103">
        <v>53221.2</v>
      </c>
      <c r="P162" s="103">
        <v>97.91</v>
      </c>
      <c r="Q162" s="103">
        <v>0</v>
      </c>
      <c r="R162" s="103">
        <v>52.10887692</v>
      </c>
      <c r="S162" s="104">
        <v>8.0000000000000004E-4</v>
      </c>
      <c r="T162" s="104">
        <f t="shared" si="5"/>
        <v>7.9655186242700063E-5</v>
      </c>
      <c r="U162" s="104">
        <f>R162/'סכום נכסי הקרן'!$C$42</f>
        <v>1.9609761322038748E-5</v>
      </c>
    </row>
    <row r="163" spans="2:21" s="99" customFormat="1">
      <c r="B163" s="102" t="s">
        <v>857</v>
      </c>
      <c r="C163" s="102" t="s">
        <v>858</v>
      </c>
      <c r="D163" s="102" t="s">
        <v>100</v>
      </c>
      <c r="E163" s="102" t="s">
        <v>123</v>
      </c>
      <c r="F163" s="102" t="s">
        <v>853</v>
      </c>
      <c r="G163" s="102" t="s">
        <v>650</v>
      </c>
      <c r="H163" s="102" t="s">
        <v>618</v>
      </c>
      <c r="I163" s="102" t="s">
        <v>207</v>
      </c>
      <c r="J163" s="102" t="s">
        <v>859</v>
      </c>
      <c r="K163" s="103">
        <v>0.66</v>
      </c>
      <c r="L163" s="102" t="s">
        <v>102</v>
      </c>
      <c r="M163" s="104">
        <v>3.15E-2</v>
      </c>
      <c r="N163" s="104">
        <v>0.1016</v>
      </c>
      <c r="O163" s="103">
        <v>956041.31</v>
      </c>
      <c r="P163" s="103">
        <v>96.03</v>
      </c>
      <c r="Q163" s="103">
        <v>0</v>
      </c>
      <c r="R163" s="103">
        <v>918.08646999300004</v>
      </c>
      <c r="S163" s="104">
        <v>4.4999999999999997E-3</v>
      </c>
      <c r="T163" s="104">
        <f t="shared" si="5"/>
        <v>1.4034144099184605E-3</v>
      </c>
      <c r="U163" s="104">
        <f>R163/'סכום נכסי הקרן'!$C$42</f>
        <v>3.4549692132485553E-4</v>
      </c>
    </row>
    <row r="164" spans="2:21" s="99" customFormat="1">
      <c r="B164" s="102" t="s">
        <v>860</v>
      </c>
      <c r="C164" s="102" t="s">
        <v>861</v>
      </c>
      <c r="D164" s="102" t="s">
        <v>100</v>
      </c>
      <c r="E164" s="102" t="s">
        <v>123</v>
      </c>
      <c r="F164" s="102" t="s">
        <v>862</v>
      </c>
      <c r="G164" s="102" t="s">
        <v>796</v>
      </c>
      <c r="H164" s="102" t="s">
        <v>625</v>
      </c>
      <c r="I164" s="102" t="s">
        <v>150</v>
      </c>
      <c r="J164" s="102" t="s">
        <v>416</v>
      </c>
      <c r="K164" s="103">
        <v>0.74</v>
      </c>
      <c r="L164" s="102" t="s">
        <v>102</v>
      </c>
      <c r="M164" s="104">
        <v>3.2000000000000001E-2</v>
      </c>
      <c r="N164" s="104">
        <v>5.8299999999999998E-2</v>
      </c>
      <c r="O164" s="103">
        <v>379822.67</v>
      </c>
      <c r="P164" s="103">
        <v>98.95</v>
      </c>
      <c r="Q164" s="103">
        <v>0</v>
      </c>
      <c r="R164" s="103">
        <v>375.834531965</v>
      </c>
      <c r="S164" s="104">
        <v>9.7000000000000003E-3</v>
      </c>
      <c r="T164" s="104">
        <f t="shared" si="5"/>
        <v>5.7451189527786279E-4</v>
      </c>
      <c r="U164" s="104">
        <f>R164/'סכום נכסי הקרן'!$C$42</f>
        <v>1.4143512399487332E-4</v>
      </c>
    </row>
    <row r="165" spans="2:21" s="99" customFormat="1">
      <c r="B165" s="102" t="s">
        <v>863</v>
      </c>
      <c r="C165" s="102" t="s">
        <v>864</v>
      </c>
      <c r="D165" s="102" t="s">
        <v>100</v>
      </c>
      <c r="E165" s="102" t="s">
        <v>123</v>
      </c>
      <c r="F165" s="102" t="s">
        <v>865</v>
      </c>
      <c r="G165" s="102" t="s">
        <v>460</v>
      </c>
      <c r="H165" s="102" t="s">
        <v>618</v>
      </c>
      <c r="I165" s="102" t="s">
        <v>207</v>
      </c>
      <c r="J165" s="102" t="s">
        <v>866</v>
      </c>
      <c r="K165" s="103">
        <v>0.74</v>
      </c>
      <c r="L165" s="102" t="s">
        <v>102</v>
      </c>
      <c r="M165" s="104">
        <v>2.9499999999999998E-2</v>
      </c>
      <c r="N165" s="104">
        <v>5.7799999999999997E-2</v>
      </c>
      <c r="O165" s="103">
        <v>399414.07</v>
      </c>
      <c r="P165" s="103">
        <v>98.74</v>
      </c>
      <c r="Q165" s="103">
        <v>0</v>
      </c>
      <c r="R165" s="103">
        <v>394.38145271799999</v>
      </c>
      <c r="S165" s="104">
        <v>7.4000000000000003E-3</v>
      </c>
      <c r="T165" s="104">
        <f t="shared" si="5"/>
        <v>6.0286327251205126E-4</v>
      </c>
      <c r="U165" s="104">
        <f>R165/'סכום נכסי הקרן'!$C$42</f>
        <v>1.4841475416006511E-4</v>
      </c>
    </row>
    <row r="166" spans="2:21" s="99" customFormat="1">
      <c r="B166" s="102" t="s">
        <v>867</v>
      </c>
      <c r="C166" s="102" t="s">
        <v>868</v>
      </c>
      <c r="D166" s="102" t="s">
        <v>100</v>
      </c>
      <c r="E166" s="102" t="s">
        <v>123</v>
      </c>
      <c r="F166" s="102" t="s">
        <v>869</v>
      </c>
      <c r="G166" s="102" t="s">
        <v>132</v>
      </c>
      <c r="H166" s="102" t="s">
        <v>618</v>
      </c>
      <c r="I166" s="102" t="s">
        <v>207</v>
      </c>
      <c r="J166" s="102" t="s">
        <v>870</v>
      </c>
      <c r="K166" s="103">
        <v>2.27</v>
      </c>
      <c r="L166" s="102" t="s">
        <v>102</v>
      </c>
      <c r="M166" s="104">
        <v>2.5000000000000001E-2</v>
      </c>
      <c r="N166" s="104">
        <v>5.9700000000000003E-2</v>
      </c>
      <c r="O166" s="103">
        <v>1097000</v>
      </c>
      <c r="P166" s="103">
        <v>94.31</v>
      </c>
      <c r="Q166" s="103">
        <v>0</v>
      </c>
      <c r="R166" s="103">
        <v>1034.5807</v>
      </c>
      <c r="S166" s="104">
        <v>1E-3</v>
      </c>
      <c r="T166" s="104">
        <f t="shared" si="5"/>
        <v>1.5814909706866696E-3</v>
      </c>
      <c r="U166" s="104">
        <f>R166/'סכום נכסי הקרן'!$C$42</f>
        <v>3.8933636252676647E-4</v>
      </c>
    </row>
    <row r="167" spans="2:21" s="99" customFormat="1">
      <c r="B167" s="102" t="s">
        <v>871</v>
      </c>
      <c r="C167" s="102" t="s">
        <v>872</v>
      </c>
      <c r="D167" s="102" t="s">
        <v>100</v>
      </c>
      <c r="E167" s="102" t="s">
        <v>123</v>
      </c>
      <c r="F167" s="102" t="s">
        <v>873</v>
      </c>
      <c r="G167" s="102" t="s">
        <v>650</v>
      </c>
      <c r="H167" s="102" t="s">
        <v>618</v>
      </c>
      <c r="I167" s="102" t="s">
        <v>207</v>
      </c>
      <c r="J167" s="102" t="s">
        <v>874</v>
      </c>
      <c r="K167" s="103">
        <v>1.1299999999999999</v>
      </c>
      <c r="L167" s="102" t="s">
        <v>102</v>
      </c>
      <c r="M167" s="104">
        <v>3.9E-2</v>
      </c>
      <c r="N167" s="104">
        <v>7.3599999999999999E-2</v>
      </c>
      <c r="O167" s="103">
        <v>5571363.0700000003</v>
      </c>
      <c r="P167" s="103">
        <v>97.64</v>
      </c>
      <c r="Q167" s="103">
        <v>0</v>
      </c>
      <c r="R167" s="103">
        <v>5439.8789015479997</v>
      </c>
      <c r="S167" s="104">
        <v>1.41E-2</v>
      </c>
      <c r="T167" s="104">
        <f t="shared" si="5"/>
        <v>8.3155614293085895E-3</v>
      </c>
      <c r="U167" s="104">
        <f>R167/'סכום נכסי הקרן'!$C$42</f>
        <v>2.0471507579010516E-3</v>
      </c>
    </row>
    <row r="168" spans="2:21" s="99" customFormat="1">
      <c r="B168" s="102" t="s">
        <v>875</v>
      </c>
      <c r="C168" s="102" t="s">
        <v>876</v>
      </c>
      <c r="D168" s="102" t="s">
        <v>100</v>
      </c>
      <c r="E168" s="102" t="s">
        <v>123</v>
      </c>
      <c r="F168" s="102" t="s">
        <v>877</v>
      </c>
      <c r="G168" s="102" t="s">
        <v>132</v>
      </c>
      <c r="H168" s="102" t="s">
        <v>618</v>
      </c>
      <c r="I168" s="102" t="s">
        <v>207</v>
      </c>
      <c r="J168" s="102" t="s">
        <v>800</v>
      </c>
      <c r="K168" s="103">
        <v>0.73</v>
      </c>
      <c r="L168" s="102" t="s">
        <v>102</v>
      </c>
      <c r="M168" s="104">
        <v>2.1600000000000001E-2</v>
      </c>
      <c r="N168" s="104">
        <v>5.62E-2</v>
      </c>
      <c r="O168" s="103">
        <v>732576.65</v>
      </c>
      <c r="P168" s="103">
        <v>98.16</v>
      </c>
      <c r="Q168" s="103">
        <v>0</v>
      </c>
      <c r="R168" s="103">
        <v>719.09723964</v>
      </c>
      <c r="S168" s="104">
        <v>5.7000000000000002E-3</v>
      </c>
      <c r="T168" s="104">
        <f t="shared" si="5"/>
        <v>1.099233526718958E-3</v>
      </c>
      <c r="U168" s="104">
        <f>R168/'סכום נכסי הקרן'!$C$42</f>
        <v>2.7061272608746336E-4</v>
      </c>
    </row>
    <row r="169" spans="2:21" s="99" customFormat="1">
      <c r="B169" s="102" t="s">
        <v>878</v>
      </c>
      <c r="C169" s="102" t="s">
        <v>879</v>
      </c>
      <c r="D169" s="102" t="s">
        <v>100</v>
      </c>
      <c r="E169" s="102" t="s">
        <v>123</v>
      </c>
      <c r="F169" s="102" t="s">
        <v>880</v>
      </c>
      <c r="G169" s="102" t="s">
        <v>650</v>
      </c>
      <c r="H169" s="102" t="s">
        <v>625</v>
      </c>
      <c r="I169" s="102" t="s">
        <v>150</v>
      </c>
      <c r="J169" s="102" t="s">
        <v>881</v>
      </c>
      <c r="K169" s="103">
        <v>1.98</v>
      </c>
      <c r="L169" s="102" t="s">
        <v>102</v>
      </c>
      <c r="M169" s="104">
        <v>2.8500000000000001E-2</v>
      </c>
      <c r="N169" s="104">
        <v>5.8599999999999999E-2</v>
      </c>
      <c r="O169" s="103">
        <v>10075</v>
      </c>
      <c r="P169" s="103">
        <v>95.12</v>
      </c>
      <c r="Q169" s="103">
        <v>0</v>
      </c>
      <c r="R169" s="103">
        <v>9.5833399999999997</v>
      </c>
      <c r="S169" s="104">
        <v>1E-4</v>
      </c>
      <c r="T169" s="104">
        <f t="shared" si="5"/>
        <v>1.464937986859835E-5</v>
      </c>
      <c r="U169" s="104">
        <f>R169/'סכום נכסי הקרן'!$C$42</f>
        <v>3.6064298671502979E-6</v>
      </c>
    </row>
    <row r="170" spans="2:21" s="99" customFormat="1">
      <c r="B170" s="102" t="s">
        <v>882</v>
      </c>
      <c r="C170" s="102" t="s">
        <v>883</v>
      </c>
      <c r="D170" s="102" t="s">
        <v>100</v>
      </c>
      <c r="E170" s="102" t="s">
        <v>123</v>
      </c>
      <c r="F170" s="102" t="s">
        <v>884</v>
      </c>
      <c r="G170" s="102" t="s">
        <v>710</v>
      </c>
      <c r="H170" s="102" t="s">
        <v>651</v>
      </c>
      <c r="I170" s="102" t="s">
        <v>150</v>
      </c>
      <c r="J170" s="102" t="s">
        <v>885</v>
      </c>
      <c r="K170" s="103">
        <v>4.83</v>
      </c>
      <c r="L170" s="102" t="s">
        <v>102</v>
      </c>
      <c r="M170" s="104">
        <v>7.4999999999999997E-3</v>
      </c>
      <c r="N170" s="104">
        <v>5.1700000000000003E-2</v>
      </c>
      <c r="O170" s="103">
        <v>3787000</v>
      </c>
      <c r="P170" s="103">
        <v>81.3</v>
      </c>
      <c r="Q170" s="103">
        <v>0</v>
      </c>
      <c r="R170" s="103">
        <v>3078.8310000000001</v>
      </c>
      <c r="S170" s="104">
        <v>7.1000000000000004E-3</v>
      </c>
      <c r="T170" s="104">
        <f t="shared" si="5"/>
        <v>4.7063930602708999E-3</v>
      </c>
      <c r="U170" s="104">
        <f>R170/'סכום נכסי הקרן'!$C$42</f>
        <v>1.1586344713125298E-3</v>
      </c>
    </row>
    <row r="171" spans="2:21" s="99" customFormat="1">
      <c r="B171" s="102" t="s">
        <v>886</v>
      </c>
      <c r="C171" s="102" t="s">
        <v>887</v>
      </c>
      <c r="D171" s="102" t="s">
        <v>100</v>
      </c>
      <c r="E171" s="102" t="s">
        <v>123</v>
      </c>
      <c r="F171" s="102" t="s">
        <v>655</v>
      </c>
      <c r="G171" s="102" t="s">
        <v>650</v>
      </c>
      <c r="H171" s="102" t="s">
        <v>651</v>
      </c>
      <c r="I171" s="102" t="s">
        <v>150</v>
      </c>
      <c r="J171" s="102" t="s">
        <v>441</v>
      </c>
      <c r="K171" s="103">
        <v>3.41</v>
      </c>
      <c r="L171" s="102" t="s">
        <v>102</v>
      </c>
      <c r="M171" s="104">
        <v>2.3E-2</v>
      </c>
      <c r="N171" s="104">
        <v>5.7799999999999997E-2</v>
      </c>
      <c r="O171" s="103">
        <v>1030852.31</v>
      </c>
      <c r="P171" s="103">
        <v>89.28</v>
      </c>
      <c r="Q171" s="103">
        <v>0</v>
      </c>
      <c r="R171" s="103">
        <v>920.34494236800003</v>
      </c>
      <c r="S171" s="104">
        <v>1.8E-3</v>
      </c>
      <c r="T171" s="104">
        <f t="shared" si="5"/>
        <v>1.40686677827272E-3</v>
      </c>
      <c r="U171" s="104">
        <f>R171/'סכום נכסי הקרן'!$C$42</f>
        <v>3.4634683609646271E-4</v>
      </c>
    </row>
    <row r="172" spans="2:21" s="99" customFormat="1">
      <c r="B172" s="102" t="s">
        <v>888</v>
      </c>
      <c r="C172" s="102" t="s">
        <v>889</v>
      </c>
      <c r="D172" s="102" t="s">
        <v>100</v>
      </c>
      <c r="E172" s="102" t="s">
        <v>123</v>
      </c>
      <c r="F172" s="102" t="s">
        <v>655</v>
      </c>
      <c r="G172" s="102" t="s">
        <v>650</v>
      </c>
      <c r="H172" s="102" t="s">
        <v>651</v>
      </c>
      <c r="I172" s="102" t="s">
        <v>150</v>
      </c>
      <c r="J172" s="102" t="s">
        <v>890</v>
      </c>
      <c r="K172" s="103">
        <v>0.13</v>
      </c>
      <c r="L172" s="102" t="s">
        <v>102</v>
      </c>
      <c r="M172" s="104">
        <v>4.2000000000000003E-2</v>
      </c>
      <c r="N172" s="104">
        <v>7.1900000000000006E-2</v>
      </c>
      <c r="O172" s="103">
        <v>8017359.8799999999</v>
      </c>
      <c r="P172" s="103">
        <v>101.21</v>
      </c>
      <c r="Q172" s="103">
        <v>0</v>
      </c>
      <c r="R172" s="103">
        <v>8114.3699345479999</v>
      </c>
      <c r="S172" s="104">
        <v>2.1399999999999999E-2</v>
      </c>
      <c r="T172" s="104">
        <f t="shared" si="5"/>
        <v>1.2403868334581387E-2</v>
      </c>
      <c r="U172" s="104">
        <f>R172/'סכום נכסי הקרן'!$C$42</f>
        <v>3.0536228585295228E-3</v>
      </c>
    </row>
    <row r="173" spans="2:21" s="99" customFormat="1">
      <c r="B173" s="102" t="s">
        <v>891</v>
      </c>
      <c r="C173" s="102" t="s">
        <v>892</v>
      </c>
      <c r="D173" s="102" t="s">
        <v>100</v>
      </c>
      <c r="E173" s="102" t="s">
        <v>123</v>
      </c>
      <c r="F173" s="102" t="s">
        <v>893</v>
      </c>
      <c r="G173" s="102" t="s">
        <v>460</v>
      </c>
      <c r="H173" s="102" t="s">
        <v>651</v>
      </c>
      <c r="I173" s="102" t="s">
        <v>150</v>
      </c>
      <c r="J173" s="102" t="s">
        <v>369</v>
      </c>
      <c r="K173" s="103">
        <v>0.25</v>
      </c>
      <c r="L173" s="102" t="s">
        <v>102</v>
      </c>
      <c r="M173" s="104">
        <v>2.75E-2</v>
      </c>
      <c r="N173" s="104">
        <v>6.0299999999999999E-2</v>
      </c>
      <c r="O173" s="103">
        <v>288004.77</v>
      </c>
      <c r="P173" s="103">
        <v>99.89</v>
      </c>
      <c r="Q173" s="103">
        <v>0</v>
      </c>
      <c r="R173" s="103">
        <v>287.68796475300002</v>
      </c>
      <c r="S173" s="104">
        <v>4.6100000000000002E-2</v>
      </c>
      <c r="T173" s="104">
        <f t="shared" si="5"/>
        <v>4.3976841886968741E-4</v>
      </c>
      <c r="U173" s="104">
        <f>R173/'סכום נכסי הקרן'!$C$42</f>
        <v>1.0826355618238542E-4</v>
      </c>
    </row>
    <row r="174" spans="2:21" s="99" customFormat="1">
      <c r="B174" s="102" t="s">
        <v>894</v>
      </c>
      <c r="C174" s="102" t="s">
        <v>895</v>
      </c>
      <c r="D174" s="102" t="s">
        <v>100</v>
      </c>
      <c r="E174" s="102" t="s">
        <v>123</v>
      </c>
      <c r="F174" s="102" t="s">
        <v>896</v>
      </c>
      <c r="G174" s="102" t="s">
        <v>650</v>
      </c>
      <c r="H174" s="102" t="s">
        <v>663</v>
      </c>
      <c r="I174" s="102" t="s">
        <v>207</v>
      </c>
      <c r="J174" s="102" t="s">
        <v>897</v>
      </c>
      <c r="K174" s="103">
        <v>2.78</v>
      </c>
      <c r="L174" s="102" t="s">
        <v>102</v>
      </c>
      <c r="M174" s="104">
        <v>6.8000000000000005E-2</v>
      </c>
      <c r="N174" s="104">
        <v>7.9699999999999993E-2</v>
      </c>
      <c r="O174" s="103">
        <v>923873</v>
      </c>
      <c r="P174" s="103">
        <v>98.95</v>
      </c>
      <c r="Q174" s="103">
        <v>0</v>
      </c>
      <c r="R174" s="103">
        <v>914.17233350000004</v>
      </c>
      <c r="S174" s="104">
        <v>2.7000000000000001E-3</v>
      </c>
      <c r="T174" s="104">
        <f t="shared" si="5"/>
        <v>1.3974311439231496E-3</v>
      </c>
      <c r="U174" s="104">
        <f>R174/'סכום נכסי הקרן'!$C$42</f>
        <v>3.4402394230580185E-4</v>
      </c>
    </row>
    <row r="175" spans="2:21" s="99" customFormat="1">
      <c r="B175" s="102" t="s">
        <v>898</v>
      </c>
      <c r="C175" s="102" t="s">
        <v>899</v>
      </c>
      <c r="D175" s="102" t="s">
        <v>100</v>
      </c>
      <c r="E175" s="102" t="s">
        <v>123</v>
      </c>
      <c r="F175" s="102" t="s">
        <v>900</v>
      </c>
      <c r="G175" s="102" t="s">
        <v>901</v>
      </c>
      <c r="H175" s="102" t="s">
        <v>651</v>
      </c>
      <c r="I175" s="102" t="s">
        <v>150</v>
      </c>
      <c r="J175" s="102" t="s">
        <v>369</v>
      </c>
      <c r="K175" s="103">
        <v>1.7</v>
      </c>
      <c r="L175" s="102" t="s">
        <v>102</v>
      </c>
      <c r="M175" s="104">
        <v>1.4999999999999999E-2</v>
      </c>
      <c r="N175" s="104">
        <v>5.9799999999999999E-2</v>
      </c>
      <c r="O175" s="103">
        <v>90000</v>
      </c>
      <c r="P175" s="103">
        <v>93.2</v>
      </c>
      <c r="Q175" s="103">
        <v>0</v>
      </c>
      <c r="R175" s="103">
        <v>83.88</v>
      </c>
      <c r="S175" s="104">
        <v>1.8E-3</v>
      </c>
      <c r="T175" s="104">
        <f t="shared" si="5"/>
        <v>1.282214742853775E-4</v>
      </c>
      <c r="U175" s="104">
        <f>R175/'סכום נכסי הקרן'!$C$42</f>
        <v>3.156596105914712E-5</v>
      </c>
    </row>
    <row r="176" spans="2:21" s="99" customFormat="1">
      <c r="B176" s="102" t="s">
        <v>902</v>
      </c>
      <c r="C176" s="102" t="s">
        <v>903</v>
      </c>
      <c r="D176" s="102" t="s">
        <v>100</v>
      </c>
      <c r="E176" s="102" t="s">
        <v>123</v>
      </c>
      <c r="F176" s="102" t="s">
        <v>904</v>
      </c>
      <c r="G176" s="102" t="s">
        <v>637</v>
      </c>
      <c r="H176" s="102" t="s">
        <v>663</v>
      </c>
      <c r="I176" s="102" t="s">
        <v>207</v>
      </c>
      <c r="J176" s="102" t="s">
        <v>255</v>
      </c>
      <c r="K176" s="103">
        <v>0.38</v>
      </c>
      <c r="L176" s="102" t="s">
        <v>102</v>
      </c>
      <c r="M176" s="104">
        <v>0.02</v>
      </c>
      <c r="N176" s="104">
        <v>8.6599999999999996E-2</v>
      </c>
      <c r="O176" s="103">
        <v>350740.93</v>
      </c>
      <c r="P176" s="103">
        <v>97.59</v>
      </c>
      <c r="Q176" s="103">
        <v>178.00102999999999</v>
      </c>
      <c r="R176" s="103">
        <v>520.289103587</v>
      </c>
      <c r="S176" s="104">
        <v>2.3999999999999998E-3</v>
      </c>
      <c r="T176" s="104">
        <f t="shared" si="5"/>
        <v>7.9532946967742759E-4</v>
      </c>
      <c r="U176" s="104">
        <f>R176/'סכום נכסי הקרן'!$C$42</f>
        <v>1.9579668077403202E-4</v>
      </c>
    </row>
    <row r="177" spans="2:21" s="99" customFormat="1">
      <c r="B177" s="102" t="s">
        <v>905</v>
      </c>
      <c r="C177" s="102" t="s">
        <v>906</v>
      </c>
      <c r="D177" s="102" t="s">
        <v>100</v>
      </c>
      <c r="E177" s="102" t="s">
        <v>123</v>
      </c>
      <c r="F177" s="102" t="s">
        <v>880</v>
      </c>
      <c r="G177" s="102" t="s">
        <v>650</v>
      </c>
      <c r="H177" s="102" t="s">
        <v>651</v>
      </c>
      <c r="I177" s="102" t="s">
        <v>150</v>
      </c>
      <c r="J177" s="102" t="s">
        <v>369</v>
      </c>
      <c r="K177" s="103">
        <v>2.16</v>
      </c>
      <c r="L177" s="102" t="s">
        <v>102</v>
      </c>
      <c r="M177" s="104">
        <v>4.99E-2</v>
      </c>
      <c r="N177" s="104">
        <v>5.9200000000000003E-2</v>
      </c>
      <c r="O177" s="103">
        <v>1064479.6499999999</v>
      </c>
      <c r="P177" s="103">
        <v>98.22</v>
      </c>
      <c r="Q177" s="103">
        <v>131.52764999999999</v>
      </c>
      <c r="R177" s="103">
        <v>1177.05956223</v>
      </c>
      <c r="S177" s="104">
        <v>5.4999999999999997E-3</v>
      </c>
      <c r="T177" s="104">
        <f t="shared" si="5"/>
        <v>1.7992884166765813E-3</v>
      </c>
      <c r="U177" s="104">
        <f>R177/'סכום נכסי הקרן'!$C$42</f>
        <v>4.4295441470730735E-4</v>
      </c>
    </row>
    <row r="178" spans="2:21" s="99" customFormat="1">
      <c r="B178" s="102" t="s">
        <v>907</v>
      </c>
      <c r="C178" s="102" t="s">
        <v>908</v>
      </c>
      <c r="D178" s="102" t="s">
        <v>100</v>
      </c>
      <c r="E178" s="102" t="s">
        <v>123</v>
      </c>
      <c r="F178" s="102" t="s">
        <v>909</v>
      </c>
      <c r="G178" s="102" t="s">
        <v>460</v>
      </c>
      <c r="H178" s="102" t="s">
        <v>672</v>
      </c>
      <c r="I178" s="102" t="s">
        <v>207</v>
      </c>
      <c r="J178" s="102" t="s">
        <v>910</v>
      </c>
      <c r="K178" s="103">
        <v>1.72</v>
      </c>
      <c r="L178" s="102" t="s">
        <v>102</v>
      </c>
      <c r="M178" s="104">
        <v>3.2500000000000001E-2</v>
      </c>
      <c r="N178" s="104">
        <v>6.3100000000000003E-2</v>
      </c>
      <c r="O178" s="103">
        <v>2373360.4700000002</v>
      </c>
      <c r="P178" s="103">
        <v>95.85</v>
      </c>
      <c r="Q178" s="103">
        <v>0</v>
      </c>
      <c r="R178" s="103">
        <v>2274.866010495</v>
      </c>
      <c r="S178" s="104">
        <v>2.93E-2</v>
      </c>
      <c r="T178" s="104">
        <f t="shared" si="5"/>
        <v>3.4774281553095368E-3</v>
      </c>
      <c r="U178" s="104">
        <f>R178/'סכום נכסי הקרן'!$C$42</f>
        <v>8.5608407131691159E-4</v>
      </c>
    </row>
    <row r="179" spans="2:21" s="99" customFormat="1">
      <c r="B179" s="102" t="s">
        <v>911</v>
      </c>
      <c r="C179" s="102" t="s">
        <v>912</v>
      </c>
      <c r="D179" s="102" t="s">
        <v>100</v>
      </c>
      <c r="E179" s="102" t="s">
        <v>123</v>
      </c>
      <c r="F179" s="102" t="s">
        <v>913</v>
      </c>
      <c r="G179" s="102" t="s">
        <v>637</v>
      </c>
      <c r="H179" s="102" t="s">
        <v>667</v>
      </c>
      <c r="I179" s="102" t="s">
        <v>150</v>
      </c>
      <c r="J179" s="102" t="s">
        <v>914</v>
      </c>
      <c r="K179" s="103">
        <v>0.27</v>
      </c>
      <c r="L179" s="102" t="s">
        <v>102</v>
      </c>
      <c r="M179" s="104">
        <v>3.61E-2</v>
      </c>
      <c r="N179" s="104">
        <v>0.1072</v>
      </c>
      <c r="O179" s="103">
        <v>697134.75</v>
      </c>
      <c r="P179" s="103">
        <v>99.1</v>
      </c>
      <c r="Q179" s="103">
        <v>0</v>
      </c>
      <c r="R179" s="103">
        <v>690.86053724999999</v>
      </c>
      <c r="S179" s="104">
        <v>1.7399999999999999E-2</v>
      </c>
      <c r="T179" s="104">
        <f t="shared" si="5"/>
        <v>1.0560700597494392E-3</v>
      </c>
      <c r="U179" s="104">
        <f>R179/'סכום נכסי הקרן'!$C$42</f>
        <v>2.5998660963441774E-4</v>
      </c>
    </row>
    <row r="180" spans="2:21" s="99" customFormat="1">
      <c r="B180" s="102" t="s">
        <v>915</v>
      </c>
      <c r="C180" s="102" t="s">
        <v>916</v>
      </c>
      <c r="D180" s="102" t="s">
        <v>100</v>
      </c>
      <c r="E180" s="102" t="s">
        <v>123</v>
      </c>
      <c r="F180" s="102" t="s">
        <v>917</v>
      </c>
      <c r="G180" s="102" t="s">
        <v>650</v>
      </c>
      <c r="H180" s="102" t="s">
        <v>667</v>
      </c>
      <c r="I180" s="102" t="s">
        <v>150</v>
      </c>
      <c r="J180" s="102" t="s">
        <v>369</v>
      </c>
      <c r="K180" s="103">
        <v>0.75</v>
      </c>
      <c r="L180" s="102" t="s">
        <v>102</v>
      </c>
      <c r="M180" s="104">
        <v>4.8000000000000001E-2</v>
      </c>
      <c r="N180" s="104">
        <v>5.11E-2</v>
      </c>
      <c r="O180" s="103">
        <v>171377.93</v>
      </c>
      <c r="P180" s="103">
        <v>100.95</v>
      </c>
      <c r="Q180" s="103">
        <v>0</v>
      </c>
      <c r="R180" s="103">
        <v>173.00602033499999</v>
      </c>
      <c r="S180" s="104">
        <v>5.1000000000000004E-3</v>
      </c>
      <c r="T180" s="104">
        <f t="shared" si="5"/>
        <v>2.6446217200285763E-4</v>
      </c>
      <c r="U180" s="104">
        <f>R180/'סכום נכסי הקרן'!$C$42</f>
        <v>6.5106119467007924E-5</v>
      </c>
    </row>
    <row r="181" spans="2:21" s="99" customFormat="1">
      <c r="B181" s="102" t="s">
        <v>918</v>
      </c>
      <c r="C181" s="102" t="s">
        <v>919</v>
      </c>
      <c r="D181" s="102" t="s">
        <v>100</v>
      </c>
      <c r="E181" s="102" t="s">
        <v>123</v>
      </c>
      <c r="F181" s="102" t="s">
        <v>666</v>
      </c>
      <c r="G181" s="102" t="s">
        <v>637</v>
      </c>
      <c r="H181" s="102" t="s">
        <v>667</v>
      </c>
      <c r="I181" s="102" t="s">
        <v>150</v>
      </c>
      <c r="J181" s="102" t="s">
        <v>920</v>
      </c>
      <c r="K181" s="103">
        <v>0.62</v>
      </c>
      <c r="L181" s="102" t="s">
        <v>102</v>
      </c>
      <c r="M181" s="104">
        <v>3.2399999999999998E-2</v>
      </c>
      <c r="N181" s="104">
        <v>9.3600000000000003E-2</v>
      </c>
      <c r="O181" s="103">
        <v>1557598.91</v>
      </c>
      <c r="P181" s="103">
        <v>96.51</v>
      </c>
      <c r="Q181" s="103">
        <v>405.90746999999999</v>
      </c>
      <c r="R181" s="103">
        <v>1909.146178041</v>
      </c>
      <c r="S181" s="104">
        <v>8.9999999999999993E-3</v>
      </c>
      <c r="T181" s="104">
        <f t="shared" si="5"/>
        <v>2.9183778919254985E-3</v>
      </c>
      <c r="U181" s="104">
        <f>R181/'סכום נכסי הקרן'!$C$42</f>
        <v>7.1845533991728378E-4</v>
      </c>
    </row>
    <row r="182" spans="2:21" s="99" customFormat="1">
      <c r="B182" s="102" t="s">
        <v>921</v>
      </c>
      <c r="C182" s="102" t="s">
        <v>922</v>
      </c>
      <c r="D182" s="102" t="s">
        <v>100</v>
      </c>
      <c r="E182" s="102" t="s">
        <v>123</v>
      </c>
      <c r="F182" s="102" t="s">
        <v>923</v>
      </c>
      <c r="G182" s="102" t="s">
        <v>617</v>
      </c>
      <c r="H182" s="102" t="s">
        <v>667</v>
      </c>
      <c r="I182" s="102" t="s">
        <v>150</v>
      </c>
      <c r="J182" s="102" t="s">
        <v>924</v>
      </c>
      <c r="K182" s="103">
        <v>0.25</v>
      </c>
      <c r="L182" s="102" t="s">
        <v>102</v>
      </c>
      <c r="M182" s="104">
        <v>2.4500000000000001E-2</v>
      </c>
      <c r="N182" s="104">
        <v>7.5300000000000006E-2</v>
      </c>
      <c r="O182" s="103">
        <v>993218</v>
      </c>
      <c r="P182" s="103">
        <v>99.4</v>
      </c>
      <c r="Q182" s="103">
        <v>0</v>
      </c>
      <c r="R182" s="103">
        <v>987.258692</v>
      </c>
      <c r="S182" s="104">
        <v>1.67E-2</v>
      </c>
      <c r="T182" s="104">
        <f t="shared" si="5"/>
        <v>1.5091531353039274E-3</v>
      </c>
      <c r="U182" s="104">
        <f>R182/'סכום נכסי הקרן'!$C$42</f>
        <v>3.7152800938217124E-4</v>
      </c>
    </row>
    <row r="183" spans="2:21" s="99" customFormat="1">
      <c r="B183" s="102" t="s">
        <v>925</v>
      </c>
      <c r="C183" s="102" t="s">
        <v>926</v>
      </c>
      <c r="D183" s="102" t="s">
        <v>100</v>
      </c>
      <c r="E183" s="102" t="s">
        <v>123</v>
      </c>
      <c r="F183" s="102" t="s">
        <v>927</v>
      </c>
      <c r="G183" s="102" t="s">
        <v>489</v>
      </c>
      <c r="H183" s="102" t="s">
        <v>667</v>
      </c>
      <c r="I183" s="102" t="s">
        <v>150</v>
      </c>
      <c r="J183" s="102" t="s">
        <v>255</v>
      </c>
      <c r="K183" s="103">
        <v>3.38</v>
      </c>
      <c r="L183" s="102" t="s">
        <v>102</v>
      </c>
      <c r="M183" s="104">
        <v>7.2499999999999995E-2</v>
      </c>
      <c r="N183" s="104">
        <v>6.5799999999999997E-2</v>
      </c>
      <c r="O183" s="103">
        <v>2100000</v>
      </c>
      <c r="P183" s="103">
        <v>107.8</v>
      </c>
      <c r="Q183" s="103">
        <v>0</v>
      </c>
      <c r="R183" s="103">
        <v>2263.8000000000002</v>
      </c>
      <c r="S183" s="104">
        <v>3.5999999999999999E-3</v>
      </c>
      <c r="T183" s="104">
        <f t="shared" si="5"/>
        <v>3.460512321020954E-3</v>
      </c>
      <c r="U183" s="104">
        <f>R183/'סכום נכסי הקרן'!$C$42</f>
        <v>8.5191967865638134E-4</v>
      </c>
    </row>
    <row r="184" spans="2:21" s="99" customFormat="1">
      <c r="B184" s="102" t="s">
        <v>928</v>
      </c>
      <c r="C184" s="102" t="s">
        <v>929</v>
      </c>
      <c r="D184" s="102" t="s">
        <v>100</v>
      </c>
      <c r="E184" s="102" t="s">
        <v>123</v>
      </c>
      <c r="F184" s="102" t="s">
        <v>671</v>
      </c>
      <c r="G184" s="102" t="s">
        <v>650</v>
      </c>
      <c r="H184" s="102" t="s">
        <v>672</v>
      </c>
      <c r="I184" s="102" t="s">
        <v>207</v>
      </c>
      <c r="J184" s="102" t="s">
        <v>930</v>
      </c>
      <c r="K184" s="103">
        <v>4.66</v>
      </c>
      <c r="L184" s="102" t="s">
        <v>102</v>
      </c>
      <c r="M184" s="104">
        <v>5.5E-2</v>
      </c>
      <c r="N184" s="104">
        <v>7.2499999999999995E-2</v>
      </c>
      <c r="O184" s="103">
        <v>1380000</v>
      </c>
      <c r="P184" s="103">
        <v>93.5</v>
      </c>
      <c r="Q184" s="103">
        <v>0</v>
      </c>
      <c r="R184" s="103">
        <v>1290.3</v>
      </c>
      <c r="S184" s="104">
        <v>3.0999999999999999E-3</v>
      </c>
      <c r="T184" s="104">
        <f t="shared" si="5"/>
        <v>1.972391133409902E-3</v>
      </c>
      <c r="U184" s="104">
        <f>R184/'סכום נכסי הקרן'!$C$42</f>
        <v>4.8556937952572165E-4</v>
      </c>
    </row>
    <row r="185" spans="2:21" s="99" customFormat="1">
      <c r="B185" s="102" t="s">
        <v>931</v>
      </c>
      <c r="C185" s="102" t="s">
        <v>932</v>
      </c>
      <c r="D185" s="102" t="s">
        <v>100</v>
      </c>
      <c r="E185" s="102" t="s">
        <v>123</v>
      </c>
      <c r="F185" s="102" t="s">
        <v>853</v>
      </c>
      <c r="G185" s="102" t="s">
        <v>650</v>
      </c>
      <c r="H185" s="102" t="s">
        <v>672</v>
      </c>
      <c r="I185" s="102" t="s">
        <v>207</v>
      </c>
      <c r="J185" s="102" t="s">
        <v>933</v>
      </c>
      <c r="K185" s="103">
        <v>1.59</v>
      </c>
      <c r="L185" s="102" t="s">
        <v>102</v>
      </c>
      <c r="M185" s="104">
        <v>5.6000000000000001E-2</v>
      </c>
      <c r="N185" s="104">
        <v>0.32469999999999999</v>
      </c>
      <c r="O185" s="103">
        <v>452580.71</v>
      </c>
      <c r="P185" s="103">
        <v>68.44</v>
      </c>
      <c r="Q185" s="103">
        <v>0</v>
      </c>
      <c r="R185" s="103">
        <v>309.74623792400001</v>
      </c>
      <c r="S185" s="104">
        <v>5.0000000000000001E-4</v>
      </c>
      <c r="T185" s="104">
        <f t="shared" si="5"/>
        <v>4.7348735432718871E-4</v>
      </c>
      <c r="U185" s="104">
        <f>R185/'סכום נכסי הקרן'!$C$42</f>
        <v>1.16564588513666E-4</v>
      </c>
    </row>
    <row r="186" spans="2:21" s="99" customFormat="1">
      <c r="B186" s="102" t="s">
        <v>934</v>
      </c>
      <c r="C186" s="102" t="s">
        <v>935</v>
      </c>
      <c r="D186" s="102" t="s">
        <v>100</v>
      </c>
      <c r="E186" s="102" t="s">
        <v>123</v>
      </c>
      <c r="F186" s="102" t="s">
        <v>936</v>
      </c>
      <c r="G186" s="102" t="s">
        <v>808</v>
      </c>
      <c r="H186" s="102" t="s">
        <v>667</v>
      </c>
      <c r="I186" s="102" t="s">
        <v>150</v>
      </c>
      <c r="J186" s="102" t="s">
        <v>575</v>
      </c>
      <c r="K186" s="103">
        <v>4.6399999999999997</v>
      </c>
      <c r="L186" s="102" t="s">
        <v>102</v>
      </c>
      <c r="M186" s="104">
        <v>6.5199999999999994E-2</v>
      </c>
      <c r="N186" s="104">
        <v>6.7599999999999993E-2</v>
      </c>
      <c r="O186" s="103">
        <v>1864000</v>
      </c>
      <c r="P186" s="103">
        <v>99.76</v>
      </c>
      <c r="Q186" s="103">
        <v>0</v>
      </c>
      <c r="R186" s="103">
        <v>1859.5264</v>
      </c>
      <c r="S186" s="104">
        <v>2.3E-3</v>
      </c>
      <c r="T186" s="104">
        <f t="shared" si="5"/>
        <v>2.8425276166020577E-3</v>
      </c>
      <c r="U186" s="104">
        <f>R186/'סכום נכסי הקרן'!$C$42</f>
        <v>6.9978228339122599E-4</v>
      </c>
    </row>
    <row r="187" spans="2:21" s="99" customFormat="1">
      <c r="B187" s="102" t="s">
        <v>937</v>
      </c>
      <c r="C187" s="102" t="s">
        <v>938</v>
      </c>
      <c r="D187" s="102" t="s">
        <v>100</v>
      </c>
      <c r="E187" s="102" t="s">
        <v>123</v>
      </c>
      <c r="F187" s="102" t="s">
        <v>936</v>
      </c>
      <c r="G187" s="102" t="s">
        <v>808</v>
      </c>
      <c r="H187" s="102" t="s">
        <v>667</v>
      </c>
      <c r="I187" s="102" t="s">
        <v>150</v>
      </c>
      <c r="J187" s="102" t="s">
        <v>939</v>
      </c>
      <c r="K187" s="103">
        <v>3.52</v>
      </c>
      <c r="L187" s="102" t="s">
        <v>102</v>
      </c>
      <c r="M187" s="104">
        <v>6.7500000000000004E-2</v>
      </c>
      <c r="N187" s="104">
        <v>6.4500000000000002E-2</v>
      </c>
      <c r="O187" s="103">
        <v>2565960.7799999998</v>
      </c>
      <c r="P187" s="103">
        <v>102.47</v>
      </c>
      <c r="Q187" s="103">
        <v>0</v>
      </c>
      <c r="R187" s="103">
        <v>2629.3400112660001</v>
      </c>
      <c r="S187" s="104">
        <v>1.5E-3</v>
      </c>
      <c r="T187" s="104">
        <f t="shared" si="5"/>
        <v>4.0192877043640635E-3</v>
      </c>
      <c r="U187" s="104">
        <f>R187/'סכום נכסי הקרן'!$C$42</f>
        <v>9.8948073923319055E-4</v>
      </c>
    </row>
    <row r="188" spans="2:21" s="99" customFormat="1">
      <c r="B188" s="102" t="s">
        <v>940</v>
      </c>
      <c r="C188" s="102" t="s">
        <v>941</v>
      </c>
      <c r="D188" s="102" t="s">
        <v>100</v>
      </c>
      <c r="E188" s="102" t="s">
        <v>123</v>
      </c>
      <c r="F188" s="102" t="s">
        <v>942</v>
      </c>
      <c r="G188" s="102" t="s">
        <v>637</v>
      </c>
      <c r="H188" s="102" t="s">
        <v>667</v>
      </c>
      <c r="I188" s="102" t="s">
        <v>150</v>
      </c>
      <c r="J188" s="102" t="s">
        <v>675</v>
      </c>
      <c r="K188" s="103">
        <v>1.89</v>
      </c>
      <c r="L188" s="102" t="s">
        <v>102</v>
      </c>
      <c r="M188" s="104">
        <v>7.1499999999999994E-2</v>
      </c>
      <c r="N188" s="104">
        <v>7.6200000000000004E-2</v>
      </c>
      <c r="O188" s="103">
        <v>2093286</v>
      </c>
      <c r="P188" s="103">
        <v>99.36</v>
      </c>
      <c r="Q188" s="103">
        <v>74.1511</v>
      </c>
      <c r="R188" s="103">
        <v>2154.0400696000002</v>
      </c>
      <c r="S188" s="104">
        <v>6.4999999999999997E-3</v>
      </c>
      <c r="T188" s="104">
        <f t="shared" si="5"/>
        <v>3.2927300118489409E-3</v>
      </c>
      <c r="U188" s="104">
        <f>R188/'סכום נכסי הקרן'!$C$42</f>
        <v>8.1061450830753655E-4</v>
      </c>
    </row>
    <row r="189" spans="2:21" s="99" customFormat="1">
      <c r="B189" s="102" t="s">
        <v>943</v>
      </c>
      <c r="C189" s="102" t="s">
        <v>944</v>
      </c>
      <c r="D189" s="102" t="s">
        <v>100</v>
      </c>
      <c r="E189" s="102" t="s">
        <v>123</v>
      </c>
      <c r="F189" s="102" t="s">
        <v>945</v>
      </c>
      <c r="G189" s="102" t="s">
        <v>808</v>
      </c>
      <c r="H189" s="102" t="s">
        <v>672</v>
      </c>
      <c r="I189" s="102" t="s">
        <v>207</v>
      </c>
      <c r="J189" s="102" t="s">
        <v>946</v>
      </c>
      <c r="K189" s="103">
        <v>3.23</v>
      </c>
      <c r="L189" s="102" t="s">
        <v>102</v>
      </c>
      <c r="M189" s="104">
        <v>5.2499999999999998E-2</v>
      </c>
      <c r="N189" s="104">
        <v>7.8100000000000003E-2</v>
      </c>
      <c r="O189" s="103">
        <v>672000</v>
      </c>
      <c r="P189" s="103">
        <v>93.68</v>
      </c>
      <c r="Q189" s="103">
        <v>0</v>
      </c>
      <c r="R189" s="103">
        <v>629.52959999999996</v>
      </c>
      <c r="S189" s="104">
        <v>2E-3</v>
      </c>
      <c r="T189" s="104">
        <f t="shared" si="5"/>
        <v>9.6231775653652816E-4</v>
      </c>
      <c r="U189" s="104">
        <f>R189/'סכום נכסי הקרן'!$C$42</f>
        <v>2.3690637624201793E-4</v>
      </c>
    </row>
    <row r="190" spans="2:21" s="99" customFormat="1">
      <c r="B190" s="102" t="s">
        <v>947</v>
      </c>
      <c r="C190" s="102" t="s">
        <v>948</v>
      </c>
      <c r="D190" s="102" t="s">
        <v>100</v>
      </c>
      <c r="E190" s="102" t="s">
        <v>123</v>
      </c>
      <c r="F190" s="102" t="s">
        <v>949</v>
      </c>
      <c r="G190" s="102" t="s">
        <v>950</v>
      </c>
      <c r="H190" s="102" t="s">
        <v>667</v>
      </c>
      <c r="I190" s="102" t="s">
        <v>150</v>
      </c>
      <c r="J190" s="102" t="s">
        <v>951</v>
      </c>
      <c r="K190" s="103">
        <v>1.67</v>
      </c>
      <c r="L190" s="102" t="s">
        <v>102</v>
      </c>
      <c r="M190" s="104">
        <v>3.2500000000000001E-2</v>
      </c>
      <c r="N190" s="104">
        <v>5.6399999999999999E-2</v>
      </c>
      <c r="O190" s="103">
        <v>962567.02</v>
      </c>
      <c r="P190" s="103">
        <v>97.06</v>
      </c>
      <c r="Q190" s="103">
        <v>0</v>
      </c>
      <c r="R190" s="103">
        <v>934.26754961200004</v>
      </c>
      <c r="S190" s="104">
        <v>2.5999999999999999E-3</v>
      </c>
      <c r="T190" s="104">
        <f t="shared" si="5"/>
        <v>1.4281492917052659E-3</v>
      </c>
      <c r="U190" s="104">
        <f>R190/'סכום נכסי הקרן'!$C$42</f>
        <v>3.5158623140053884E-4</v>
      </c>
    </row>
    <row r="191" spans="2:21" s="99" customFormat="1">
      <c r="B191" s="102" t="s">
        <v>952</v>
      </c>
      <c r="C191" s="102" t="s">
        <v>953</v>
      </c>
      <c r="D191" s="102" t="s">
        <v>100</v>
      </c>
      <c r="E191" s="102" t="s">
        <v>123</v>
      </c>
      <c r="F191" s="102" t="s">
        <v>954</v>
      </c>
      <c r="G191" s="102" t="s">
        <v>695</v>
      </c>
      <c r="H191" s="102" t="s">
        <v>672</v>
      </c>
      <c r="I191" s="102" t="s">
        <v>207</v>
      </c>
      <c r="J191" s="102" t="s">
        <v>955</v>
      </c>
      <c r="K191" s="103">
        <v>0.25</v>
      </c>
      <c r="L191" s="102" t="s">
        <v>102</v>
      </c>
      <c r="M191" s="104">
        <v>4.3999999999999997E-2</v>
      </c>
      <c r="N191" s="104">
        <v>7.6300000000000007E-2</v>
      </c>
      <c r="O191" s="103">
        <v>229605.11</v>
      </c>
      <c r="P191" s="103">
        <v>100.35</v>
      </c>
      <c r="Q191" s="103">
        <v>0</v>
      </c>
      <c r="R191" s="103">
        <v>230.40872788499999</v>
      </c>
      <c r="S191" s="104">
        <v>1.41E-2</v>
      </c>
      <c r="T191" s="104">
        <f t="shared" si="5"/>
        <v>3.5220966592314099E-4</v>
      </c>
      <c r="U191" s="104">
        <f>R191/'סכום נכסי הקרן'!$C$42</f>
        <v>8.670807024446275E-5</v>
      </c>
    </row>
    <row r="192" spans="2:21" s="99" customFormat="1">
      <c r="B192" s="102" t="s">
        <v>956</v>
      </c>
      <c r="C192" s="102" t="s">
        <v>957</v>
      </c>
      <c r="D192" s="102" t="s">
        <v>100</v>
      </c>
      <c r="E192" s="102" t="s">
        <v>123</v>
      </c>
      <c r="F192" s="102" t="s">
        <v>954</v>
      </c>
      <c r="G192" s="102" t="s">
        <v>695</v>
      </c>
      <c r="H192" s="102" t="s">
        <v>672</v>
      </c>
      <c r="I192" s="102" t="s">
        <v>207</v>
      </c>
      <c r="J192" s="102" t="s">
        <v>958</v>
      </c>
      <c r="K192" s="103">
        <v>1.34</v>
      </c>
      <c r="L192" s="102" t="s">
        <v>102</v>
      </c>
      <c r="M192" s="104">
        <v>4.9500000000000002E-2</v>
      </c>
      <c r="N192" s="104">
        <v>6.25E-2</v>
      </c>
      <c r="O192" s="103">
        <v>1056000</v>
      </c>
      <c r="P192" s="103">
        <v>99.65</v>
      </c>
      <c r="Q192" s="103">
        <v>0</v>
      </c>
      <c r="R192" s="103">
        <v>1052.3040000000001</v>
      </c>
      <c r="S192" s="104">
        <v>1.0999999999999999E-2</v>
      </c>
      <c r="T192" s="104">
        <f t="shared" si="5"/>
        <v>1.6085833366285157E-3</v>
      </c>
      <c r="U192" s="104">
        <f>R192/'סכום נכסי הקרן'!$C$42</f>
        <v>3.9600604537893131E-4</v>
      </c>
    </row>
    <row r="193" spans="2:21" s="99" customFormat="1">
      <c r="B193" s="102" t="s">
        <v>959</v>
      </c>
      <c r="C193" s="102" t="s">
        <v>960</v>
      </c>
      <c r="D193" s="102" t="s">
        <v>100</v>
      </c>
      <c r="E193" s="102" t="s">
        <v>123</v>
      </c>
      <c r="F193" s="102" t="s">
        <v>961</v>
      </c>
      <c r="G193" s="102" t="s">
        <v>650</v>
      </c>
      <c r="H193" s="102" t="s">
        <v>962</v>
      </c>
      <c r="I193" s="102" t="s">
        <v>150</v>
      </c>
      <c r="J193" s="102" t="s">
        <v>963</v>
      </c>
      <c r="K193" s="103">
        <v>1.32</v>
      </c>
      <c r="L193" s="102" t="s">
        <v>102</v>
      </c>
      <c r="M193" s="104">
        <v>7.7499999999999999E-2</v>
      </c>
      <c r="N193" s="104">
        <v>8.2900000000000001E-2</v>
      </c>
      <c r="O193" s="103">
        <v>1974434.42</v>
      </c>
      <c r="P193" s="103">
        <v>100.47</v>
      </c>
      <c r="Q193" s="103">
        <v>0</v>
      </c>
      <c r="R193" s="103">
        <v>1983.7142617740001</v>
      </c>
      <c r="S193" s="104">
        <v>1.32E-2</v>
      </c>
      <c r="T193" s="104">
        <f t="shared" si="5"/>
        <v>3.0323648927705242E-3</v>
      </c>
      <c r="U193" s="104">
        <f>R193/'סכום נכסי הקרן'!$C$42</f>
        <v>7.4651701406333896E-4</v>
      </c>
    </row>
    <row r="194" spans="2:21" s="99" customFormat="1">
      <c r="B194" s="102" t="s">
        <v>964</v>
      </c>
      <c r="C194" s="102" t="s">
        <v>965</v>
      </c>
      <c r="D194" s="102" t="s">
        <v>100</v>
      </c>
      <c r="E194" s="102" t="s">
        <v>123</v>
      </c>
      <c r="F194" s="102" t="s">
        <v>966</v>
      </c>
      <c r="G194" s="102" t="s">
        <v>695</v>
      </c>
      <c r="H194" s="102" t="s">
        <v>962</v>
      </c>
      <c r="I194" s="102" t="s">
        <v>150</v>
      </c>
      <c r="J194" s="102" t="s">
        <v>456</v>
      </c>
      <c r="K194" s="103">
        <v>2.74</v>
      </c>
      <c r="L194" s="102" t="s">
        <v>102</v>
      </c>
      <c r="M194" s="104">
        <v>5.5500000000000001E-2</v>
      </c>
      <c r="N194" s="104">
        <v>7.0599999999999996E-2</v>
      </c>
      <c r="O194" s="103">
        <v>367679</v>
      </c>
      <c r="P194" s="103">
        <v>100.09</v>
      </c>
      <c r="Q194" s="103">
        <v>0</v>
      </c>
      <c r="R194" s="103">
        <v>368.00991110000001</v>
      </c>
      <c r="S194" s="104">
        <v>2.3E-3</v>
      </c>
      <c r="T194" s="104">
        <f t="shared" si="5"/>
        <v>5.6255094602852536E-4</v>
      </c>
      <c r="U194" s="104">
        <f>R194/'סכום נכסי הקרן'!$C$42</f>
        <v>1.3849054033336666E-4</v>
      </c>
    </row>
    <row r="195" spans="2:21" s="99" customFormat="1">
      <c r="B195" s="102" t="s">
        <v>967</v>
      </c>
      <c r="C195" s="102" t="s">
        <v>968</v>
      </c>
      <c r="D195" s="102" t="s">
        <v>100</v>
      </c>
      <c r="E195" s="102" t="s">
        <v>123</v>
      </c>
      <c r="F195" s="102" t="s">
        <v>969</v>
      </c>
      <c r="G195" s="102" t="s">
        <v>695</v>
      </c>
      <c r="H195" s="102" t="s">
        <v>703</v>
      </c>
      <c r="I195" s="102" t="s">
        <v>207</v>
      </c>
      <c r="J195" s="102" t="s">
        <v>970</v>
      </c>
      <c r="K195" s="103">
        <v>1.46</v>
      </c>
      <c r="L195" s="102" t="s">
        <v>102</v>
      </c>
      <c r="M195" s="104">
        <v>4.8000000000000001E-2</v>
      </c>
      <c r="N195" s="104">
        <v>6.5000000000000002E-2</v>
      </c>
      <c r="O195" s="103">
        <v>884965.17</v>
      </c>
      <c r="P195" s="103">
        <v>97.73</v>
      </c>
      <c r="Q195" s="103">
        <v>536.60194000000001</v>
      </c>
      <c r="R195" s="103">
        <v>1401.478400641</v>
      </c>
      <c r="S195" s="104">
        <v>8.0000000000000002E-3</v>
      </c>
      <c r="T195" s="104">
        <f t="shared" si="5"/>
        <v>2.142341758575369E-3</v>
      </c>
      <c r="U195" s="104">
        <f>R195/'סכום נכסי הקרן'!$C$42</f>
        <v>5.2740835264508343E-4</v>
      </c>
    </row>
    <row r="196" spans="2:21" s="99" customFormat="1">
      <c r="B196" s="102" t="s">
        <v>971</v>
      </c>
      <c r="C196" s="102" t="s">
        <v>972</v>
      </c>
      <c r="D196" s="102" t="s">
        <v>100</v>
      </c>
      <c r="E196" s="102" t="s">
        <v>123</v>
      </c>
      <c r="F196" s="102" t="s">
        <v>702</v>
      </c>
      <c r="G196" s="102" t="s">
        <v>617</v>
      </c>
      <c r="H196" s="102" t="s">
        <v>703</v>
      </c>
      <c r="I196" s="102" t="s">
        <v>207</v>
      </c>
      <c r="J196" s="102" t="s">
        <v>973</v>
      </c>
      <c r="K196" s="103">
        <v>1.56</v>
      </c>
      <c r="L196" s="102" t="s">
        <v>102</v>
      </c>
      <c r="M196" s="104">
        <v>4.8000000000000001E-2</v>
      </c>
      <c r="N196" s="104">
        <v>0.13020000000000001</v>
      </c>
      <c r="O196" s="103">
        <v>1679626.03</v>
      </c>
      <c r="P196" s="103">
        <v>89.7</v>
      </c>
      <c r="Q196" s="103">
        <v>0</v>
      </c>
      <c r="R196" s="103">
        <v>1506.6245489099999</v>
      </c>
      <c r="S196" s="104">
        <v>1.5E-3</v>
      </c>
      <c r="T196" s="104">
        <f t="shared" si="5"/>
        <v>2.3030713025248215E-3</v>
      </c>
      <c r="U196" s="104">
        <f>R196/'סכום נכסי הקרן'!$C$42</f>
        <v>5.6697725133104623E-4</v>
      </c>
    </row>
    <row r="197" spans="2:21" s="99" customFormat="1">
      <c r="B197" s="102" t="s">
        <v>974</v>
      </c>
      <c r="C197" s="102" t="s">
        <v>975</v>
      </c>
      <c r="D197" s="102" t="s">
        <v>100</v>
      </c>
      <c r="E197" s="102" t="s">
        <v>123</v>
      </c>
      <c r="F197" s="102" t="s">
        <v>976</v>
      </c>
      <c r="G197" s="102" t="s">
        <v>650</v>
      </c>
      <c r="H197" s="102" t="s">
        <v>977</v>
      </c>
      <c r="I197" s="102" t="s">
        <v>150</v>
      </c>
      <c r="J197" s="102" t="s">
        <v>978</v>
      </c>
      <c r="K197" s="103">
        <v>2.21</v>
      </c>
      <c r="L197" s="102" t="s">
        <v>102</v>
      </c>
      <c r="M197" s="104">
        <v>5.1999999999999998E-2</v>
      </c>
      <c r="N197" s="104">
        <v>0.1762</v>
      </c>
      <c r="O197" s="103">
        <v>1616142.9</v>
      </c>
      <c r="P197" s="103">
        <v>78.45</v>
      </c>
      <c r="Q197" s="103">
        <v>0</v>
      </c>
      <c r="R197" s="103">
        <v>1267.86410505</v>
      </c>
      <c r="S197" s="104">
        <v>7.7999999999999996E-3</v>
      </c>
      <c r="T197" s="104">
        <f t="shared" si="5"/>
        <v>1.9380949540179033E-3</v>
      </c>
      <c r="U197" s="104">
        <f>R197/'סכום נכסי הקרן'!$C$42</f>
        <v>4.7712623948853981E-4</v>
      </c>
    </row>
    <row r="198" spans="2:21" s="99" customFormat="1">
      <c r="B198" s="102" t="s">
        <v>979</v>
      </c>
      <c r="C198" s="102" t="s">
        <v>980</v>
      </c>
      <c r="D198" s="102" t="s">
        <v>100</v>
      </c>
      <c r="E198" s="102" t="s">
        <v>123</v>
      </c>
      <c r="F198" s="102" t="s">
        <v>981</v>
      </c>
      <c r="G198" s="102" t="s">
        <v>650</v>
      </c>
      <c r="H198" s="102" t="s">
        <v>220</v>
      </c>
      <c r="I198" s="102" t="s">
        <v>707</v>
      </c>
      <c r="J198" s="102" t="s">
        <v>982</v>
      </c>
      <c r="K198" s="103">
        <v>0</v>
      </c>
      <c r="L198" s="102" t="s">
        <v>102</v>
      </c>
      <c r="M198" s="104">
        <v>0.03</v>
      </c>
      <c r="N198" s="104">
        <v>0</v>
      </c>
      <c r="O198" s="103">
        <v>744118.1</v>
      </c>
      <c r="P198" s="103">
        <v>4.51</v>
      </c>
      <c r="Q198" s="103">
        <v>0</v>
      </c>
      <c r="R198" s="103">
        <v>33.559726310000002</v>
      </c>
      <c r="S198" s="104">
        <v>9.1000000000000004E-3</v>
      </c>
      <c r="T198" s="104">
        <f t="shared" si="5"/>
        <v>5.1300400382474632E-5</v>
      </c>
      <c r="U198" s="104">
        <f>R198/'סכום נכסי הקרן'!$C$42</f>
        <v>1.2629292010694985E-5</v>
      </c>
    </row>
    <row r="199" spans="2:21" s="99" customFormat="1">
      <c r="B199" s="102" t="s">
        <v>983</v>
      </c>
      <c r="C199" s="102" t="s">
        <v>984</v>
      </c>
      <c r="D199" s="102" t="s">
        <v>100</v>
      </c>
      <c r="E199" s="102" t="s">
        <v>123</v>
      </c>
      <c r="F199" s="102" t="s">
        <v>981</v>
      </c>
      <c r="G199" s="102" t="s">
        <v>650</v>
      </c>
      <c r="H199" s="102" t="s">
        <v>220</v>
      </c>
      <c r="I199" s="102" t="s">
        <v>707</v>
      </c>
      <c r="J199" s="102" t="s">
        <v>982</v>
      </c>
      <c r="K199" s="103">
        <v>0.41</v>
      </c>
      <c r="L199" s="102" t="s">
        <v>102</v>
      </c>
      <c r="M199" s="104">
        <v>3.95E-2</v>
      </c>
      <c r="N199" s="104">
        <v>1.0295000000000001</v>
      </c>
      <c r="O199" s="103">
        <v>4295999.28</v>
      </c>
      <c r="P199" s="103">
        <v>76.09</v>
      </c>
      <c r="Q199" s="103">
        <v>0</v>
      </c>
      <c r="R199" s="103">
        <v>3268.8258521520002</v>
      </c>
      <c r="S199" s="104">
        <v>7.4000000000000003E-3</v>
      </c>
      <c r="T199" s="104">
        <f t="shared" si="5"/>
        <v>4.9968248682055903E-3</v>
      </c>
      <c r="U199" s="104">
        <f>R199/'סכום נכסי הקרן'!$C$42</f>
        <v>1.2301338764683291E-3</v>
      </c>
    </row>
    <row r="200" spans="2:21" s="99" customFormat="1">
      <c r="B200" s="102" t="s">
        <v>985</v>
      </c>
      <c r="C200" s="102" t="s">
        <v>986</v>
      </c>
      <c r="D200" s="102" t="s">
        <v>100</v>
      </c>
      <c r="E200" s="102" t="s">
        <v>123</v>
      </c>
      <c r="F200" s="102" t="s">
        <v>987</v>
      </c>
      <c r="G200" s="102" t="s">
        <v>950</v>
      </c>
      <c r="H200" s="102" t="s">
        <v>220</v>
      </c>
      <c r="I200" s="102" t="s">
        <v>707</v>
      </c>
      <c r="J200" s="102" t="s">
        <v>988</v>
      </c>
      <c r="K200" s="103">
        <v>4.24</v>
      </c>
      <c r="L200" s="102" t="s">
        <v>102</v>
      </c>
      <c r="M200" s="104">
        <v>4.8500000000000001E-2</v>
      </c>
      <c r="N200" s="104">
        <v>5.2699999999999997E-2</v>
      </c>
      <c r="O200" s="103">
        <v>1213000</v>
      </c>
      <c r="P200" s="103">
        <v>99.8</v>
      </c>
      <c r="Q200" s="103">
        <v>0</v>
      </c>
      <c r="R200" s="103">
        <v>1210.5740000000001</v>
      </c>
      <c r="S200" s="104">
        <v>4.8999999999999998E-3</v>
      </c>
      <c r="T200" s="104">
        <f t="shared" si="5"/>
        <v>1.850519587643617E-3</v>
      </c>
      <c r="U200" s="104">
        <f>R200/'סכום נכסי הקרן'!$C$42</f>
        <v>4.5556666360534062E-4</v>
      </c>
    </row>
    <row r="201" spans="2:21" s="99" customFormat="1">
      <c r="B201" s="102" t="s">
        <v>989</v>
      </c>
      <c r="C201" s="102" t="s">
        <v>990</v>
      </c>
      <c r="D201" s="102" t="s">
        <v>123</v>
      </c>
      <c r="E201" s="102" t="s">
        <v>123</v>
      </c>
      <c r="F201" s="102" t="s">
        <v>991</v>
      </c>
      <c r="G201" s="102" t="s">
        <v>617</v>
      </c>
      <c r="H201" s="102" t="s">
        <v>220</v>
      </c>
      <c r="I201" s="102" t="s">
        <v>707</v>
      </c>
      <c r="J201" s="102" t="s">
        <v>524</v>
      </c>
      <c r="K201" s="103">
        <v>2.92</v>
      </c>
      <c r="L201" s="102" t="s">
        <v>102</v>
      </c>
      <c r="M201" s="104">
        <v>8.2500000000000004E-2</v>
      </c>
      <c r="N201" s="104">
        <v>8.3099999999999993E-2</v>
      </c>
      <c r="O201" s="103">
        <v>1190499</v>
      </c>
      <c r="P201" s="103">
        <v>102.34</v>
      </c>
      <c r="Q201" s="103">
        <v>0</v>
      </c>
      <c r="R201" s="103">
        <v>1218.3566765999999</v>
      </c>
      <c r="S201" s="104">
        <v>1.44E-2</v>
      </c>
      <c r="T201" s="104">
        <f t="shared" si="5"/>
        <v>1.8624164196362051E-3</v>
      </c>
      <c r="U201" s="104">
        <f>R201/'סכום נכסי הקרן'!$C$42</f>
        <v>4.5849546268130072E-4</v>
      </c>
    </row>
    <row r="202" spans="2:21" s="99" customFormat="1">
      <c r="B202" s="102" t="s">
        <v>992</v>
      </c>
      <c r="C202" s="102" t="s">
        <v>993</v>
      </c>
      <c r="D202" s="102" t="s">
        <v>100</v>
      </c>
      <c r="E202" s="102" t="s">
        <v>123</v>
      </c>
      <c r="F202" s="102" t="s">
        <v>994</v>
      </c>
      <c r="G202" s="102" t="s">
        <v>710</v>
      </c>
      <c r="H202" s="102" t="s">
        <v>220</v>
      </c>
      <c r="I202" s="102" t="s">
        <v>707</v>
      </c>
      <c r="J202" s="102" t="s">
        <v>995</v>
      </c>
      <c r="K202" s="103">
        <v>3.59</v>
      </c>
      <c r="L202" s="102" t="s">
        <v>102</v>
      </c>
      <c r="M202" s="104">
        <v>6.0499999999999998E-2</v>
      </c>
      <c r="N202" s="104">
        <v>6.1400000000000003E-2</v>
      </c>
      <c r="O202" s="103">
        <v>1166000</v>
      </c>
      <c r="P202" s="103">
        <v>99.98</v>
      </c>
      <c r="Q202" s="103">
        <v>35.271500000000003</v>
      </c>
      <c r="R202" s="103">
        <v>1201.0382999999999</v>
      </c>
      <c r="S202" s="104">
        <v>5.3E-3</v>
      </c>
      <c r="T202" s="104">
        <f t="shared" si="5"/>
        <v>1.8359430317024738E-3</v>
      </c>
      <c r="U202" s="104">
        <f>R202/'סכום נכסי הקרן'!$C$42</f>
        <v>4.5197816175899212E-4</v>
      </c>
    </row>
    <row r="203" spans="2:21" s="99" customFormat="1">
      <c r="B203" s="102" t="s">
        <v>996</v>
      </c>
      <c r="C203" s="102" t="s">
        <v>997</v>
      </c>
      <c r="D203" s="102" t="s">
        <v>100</v>
      </c>
      <c r="E203" s="102" t="s">
        <v>123</v>
      </c>
      <c r="F203" s="102" t="s">
        <v>994</v>
      </c>
      <c r="G203" s="102" t="s">
        <v>710</v>
      </c>
      <c r="H203" s="102" t="s">
        <v>220</v>
      </c>
      <c r="I203" s="102" t="s">
        <v>707</v>
      </c>
      <c r="J203" s="102" t="s">
        <v>369</v>
      </c>
      <c r="K203" s="103">
        <v>1.21</v>
      </c>
      <c r="L203" s="102" t="s">
        <v>102</v>
      </c>
      <c r="M203" s="104">
        <v>3.3000000000000002E-2</v>
      </c>
      <c r="N203" s="104">
        <v>7.2700000000000001E-2</v>
      </c>
      <c r="O203" s="103">
        <v>4722522.8</v>
      </c>
      <c r="P203" s="103">
        <v>96.33</v>
      </c>
      <c r="Q203" s="103">
        <v>0</v>
      </c>
      <c r="R203" s="103">
        <v>4549.2062132399997</v>
      </c>
      <c r="S203" s="104">
        <v>1.6500000000000001E-2</v>
      </c>
      <c r="T203" s="104">
        <f t="shared" si="5"/>
        <v>6.9540525451815948E-3</v>
      </c>
      <c r="U203" s="104">
        <f>R203/'סכום נכסי הקרן'!$C$42</f>
        <v>1.7119702691602763E-3</v>
      </c>
    </row>
    <row r="204" spans="2:21" s="99" customFormat="1">
      <c r="B204" s="102" t="s">
        <v>998</v>
      </c>
      <c r="C204" s="102" t="s">
        <v>999</v>
      </c>
      <c r="D204" s="102" t="s">
        <v>100</v>
      </c>
      <c r="E204" s="102" t="s">
        <v>123</v>
      </c>
      <c r="F204" s="102" t="s">
        <v>1000</v>
      </c>
      <c r="G204" s="102" t="s">
        <v>650</v>
      </c>
      <c r="H204" s="102" t="s">
        <v>220</v>
      </c>
      <c r="I204" s="102" t="s">
        <v>707</v>
      </c>
      <c r="J204" s="102" t="s">
        <v>272</v>
      </c>
      <c r="K204" s="103">
        <v>1.39</v>
      </c>
      <c r="L204" s="102" t="s">
        <v>102</v>
      </c>
      <c r="M204" s="104">
        <v>7.2499999999999995E-2</v>
      </c>
      <c r="N204" s="104">
        <v>7.6200000000000004E-2</v>
      </c>
      <c r="O204" s="103">
        <v>2681844.2400000002</v>
      </c>
      <c r="P204" s="103">
        <v>99.96</v>
      </c>
      <c r="Q204" s="103">
        <v>0</v>
      </c>
      <c r="R204" s="103">
        <v>2680.771502304</v>
      </c>
      <c r="S204" s="104">
        <v>1.78E-2</v>
      </c>
      <c r="T204" s="104">
        <f t="shared" ref="T204:T267" si="6">R204/$R$11</f>
        <v>4.0979074183076433E-3</v>
      </c>
      <c r="U204" s="104">
        <f>R204/'סכום נכסי הקרן'!$C$42</f>
        <v>1.0088355847663257E-3</v>
      </c>
    </row>
    <row r="205" spans="2:21" s="99" customFormat="1">
      <c r="B205" s="102" t="s">
        <v>1001</v>
      </c>
      <c r="C205" s="102" t="s">
        <v>1002</v>
      </c>
      <c r="D205" s="102" t="s">
        <v>100</v>
      </c>
      <c r="E205" s="102" t="s">
        <v>123</v>
      </c>
      <c r="F205" s="102" t="s">
        <v>884</v>
      </c>
      <c r="G205" s="102" t="s">
        <v>710</v>
      </c>
      <c r="H205" s="102" t="s">
        <v>220</v>
      </c>
      <c r="I205" s="102" t="s">
        <v>707</v>
      </c>
      <c r="J205" s="102" t="s">
        <v>1003</v>
      </c>
      <c r="K205" s="103">
        <v>1.31</v>
      </c>
      <c r="L205" s="102" t="s">
        <v>102</v>
      </c>
      <c r="M205" s="104">
        <v>4.2500000000000003E-2</v>
      </c>
      <c r="N205" s="104">
        <v>6.13E-2</v>
      </c>
      <c r="O205" s="103">
        <v>1702895.21</v>
      </c>
      <c r="P205" s="103">
        <v>98.05</v>
      </c>
      <c r="Q205" s="103">
        <v>0</v>
      </c>
      <c r="R205" s="103">
        <v>1669.6887534049999</v>
      </c>
      <c r="S205" s="104">
        <v>1.9400000000000001E-2</v>
      </c>
      <c r="T205" s="104">
        <f t="shared" si="6"/>
        <v>2.5523361177790084E-3</v>
      </c>
      <c r="U205" s="104">
        <f>R205/'סכום נכסי הקרן'!$C$42</f>
        <v>6.283420382794246E-4</v>
      </c>
    </row>
    <row r="206" spans="2:21" s="99" customFormat="1">
      <c r="B206" s="102" t="s">
        <v>1004</v>
      </c>
      <c r="C206" s="102" t="s">
        <v>1005</v>
      </c>
      <c r="D206" s="102" t="s">
        <v>100</v>
      </c>
      <c r="E206" s="102" t="s">
        <v>123</v>
      </c>
      <c r="F206" s="102" t="s">
        <v>1006</v>
      </c>
      <c r="G206" s="102" t="s">
        <v>695</v>
      </c>
      <c r="H206" s="102" t="s">
        <v>220</v>
      </c>
      <c r="I206" s="102" t="s">
        <v>707</v>
      </c>
      <c r="J206" s="102" t="s">
        <v>369</v>
      </c>
      <c r="K206" s="103">
        <v>0.5</v>
      </c>
      <c r="L206" s="102" t="s">
        <v>102</v>
      </c>
      <c r="M206" s="104">
        <v>3.1800000000000002E-2</v>
      </c>
      <c r="N206" s="104">
        <v>6.93E-2</v>
      </c>
      <c r="O206" s="103">
        <v>757447.96</v>
      </c>
      <c r="P206" s="103">
        <v>99.03</v>
      </c>
      <c r="Q206" s="103">
        <v>0</v>
      </c>
      <c r="R206" s="103">
        <v>750.100714788</v>
      </c>
      <c r="S206" s="104">
        <v>1.47E-2</v>
      </c>
      <c r="T206" s="104">
        <f t="shared" si="6"/>
        <v>1.1466263651959087E-3</v>
      </c>
      <c r="U206" s="104">
        <f>R206/'סכום נכסי הקרן'!$C$42</f>
        <v>2.8228004236333369E-4</v>
      </c>
    </row>
    <row r="207" spans="2:21" s="99" customFormat="1">
      <c r="B207" s="102" t="s">
        <v>1007</v>
      </c>
      <c r="C207" s="102" t="s">
        <v>1008</v>
      </c>
      <c r="D207" s="102" t="s">
        <v>100</v>
      </c>
      <c r="E207" s="102" t="s">
        <v>123</v>
      </c>
      <c r="F207" s="102" t="s">
        <v>1006</v>
      </c>
      <c r="G207" s="102" t="s">
        <v>695</v>
      </c>
      <c r="H207" s="102" t="s">
        <v>220</v>
      </c>
      <c r="I207" s="102" t="s">
        <v>707</v>
      </c>
      <c r="J207" s="102" t="s">
        <v>1003</v>
      </c>
      <c r="K207" s="103">
        <v>2.9</v>
      </c>
      <c r="L207" s="102" t="s">
        <v>102</v>
      </c>
      <c r="M207" s="104">
        <v>8.5000000000000006E-2</v>
      </c>
      <c r="N207" s="104">
        <v>8.8800000000000004E-2</v>
      </c>
      <c r="O207" s="103">
        <v>1801000</v>
      </c>
      <c r="P207" s="103">
        <v>99.75</v>
      </c>
      <c r="Q207" s="103">
        <v>0</v>
      </c>
      <c r="R207" s="103">
        <v>1796.4974999999999</v>
      </c>
      <c r="S207" s="104">
        <v>1.8700000000000001E-2</v>
      </c>
      <c r="T207" s="104">
        <f t="shared" si="6"/>
        <v>2.7461797567953621E-3</v>
      </c>
      <c r="U207" s="104">
        <f>R207/'סכום נכסי הקרן'!$C$42</f>
        <v>6.7606306780943208E-4</v>
      </c>
    </row>
    <row r="208" spans="2:21" s="99" customFormat="1">
      <c r="B208" s="102" t="s">
        <v>1009</v>
      </c>
      <c r="C208" s="102" t="s">
        <v>1010</v>
      </c>
      <c r="D208" s="102" t="s">
        <v>100</v>
      </c>
      <c r="E208" s="102" t="s">
        <v>123</v>
      </c>
      <c r="F208" s="102" t="s">
        <v>1011</v>
      </c>
      <c r="G208" s="102" t="s">
        <v>710</v>
      </c>
      <c r="H208" s="102" t="s">
        <v>220</v>
      </c>
      <c r="I208" s="102" t="s">
        <v>707</v>
      </c>
      <c r="J208" s="102" t="s">
        <v>963</v>
      </c>
      <c r="K208" s="103">
        <v>2.65</v>
      </c>
      <c r="L208" s="102" t="s">
        <v>102</v>
      </c>
      <c r="M208" s="104">
        <v>2.5000000000000001E-2</v>
      </c>
      <c r="N208" s="104">
        <v>9.4899999999999998E-2</v>
      </c>
      <c r="O208" s="103">
        <v>1770402</v>
      </c>
      <c r="P208" s="103">
        <v>84.5</v>
      </c>
      <c r="Q208" s="103">
        <v>0</v>
      </c>
      <c r="R208" s="103">
        <v>1495.9896900000001</v>
      </c>
      <c r="S208" s="104">
        <v>5.3E-3</v>
      </c>
      <c r="T208" s="104">
        <f t="shared" si="6"/>
        <v>2.2868145394316268E-3</v>
      </c>
      <c r="U208" s="104">
        <f>R208/'סכום נכסי הקרן'!$C$42</f>
        <v>5.6297511086582711E-4</v>
      </c>
    </row>
    <row r="209" spans="2:21" s="99" customFormat="1">
      <c r="B209" s="102" t="s">
        <v>1012</v>
      </c>
      <c r="C209" s="102" t="s">
        <v>1013</v>
      </c>
      <c r="D209" s="102" t="s">
        <v>100</v>
      </c>
      <c r="E209" s="102" t="s">
        <v>123</v>
      </c>
      <c r="F209" s="102" t="s">
        <v>1014</v>
      </c>
      <c r="G209" s="102" t="s">
        <v>132</v>
      </c>
      <c r="H209" s="102" t="s">
        <v>220</v>
      </c>
      <c r="I209" s="102" t="s">
        <v>707</v>
      </c>
      <c r="J209" s="102" t="s">
        <v>1015</v>
      </c>
      <c r="K209" s="103">
        <v>2.98</v>
      </c>
      <c r="L209" s="102" t="s">
        <v>102</v>
      </c>
      <c r="M209" s="104">
        <v>3.6499999999999998E-2</v>
      </c>
      <c r="N209" s="104">
        <v>5.9200000000000003E-2</v>
      </c>
      <c r="O209" s="103">
        <v>3828594</v>
      </c>
      <c r="P209" s="103">
        <v>94.97</v>
      </c>
      <c r="Q209" s="103">
        <v>0</v>
      </c>
      <c r="R209" s="103">
        <v>3636.0157217999999</v>
      </c>
      <c r="S209" s="104">
        <v>1.9E-3</v>
      </c>
      <c r="T209" s="104">
        <f t="shared" si="6"/>
        <v>5.5581222743682282E-3</v>
      </c>
      <c r="U209" s="104">
        <f>R209/'סכום נכסי הקרן'!$C$42</f>
        <v>1.3683158164614392E-3</v>
      </c>
    </row>
    <row r="210" spans="2:21" s="99" customFormat="1">
      <c r="B210" s="102" t="s">
        <v>1016</v>
      </c>
      <c r="C210" s="102" t="s">
        <v>1017</v>
      </c>
      <c r="D210" s="102" t="s">
        <v>100</v>
      </c>
      <c r="E210" s="102" t="s">
        <v>123</v>
      </c>
      <c r="F210" s="102" t="s">
        <v>1018</v>
      </c>
      <c r="G210" s="102" t="s">
        <v>695</v>
      </c>
      <c r="H210" s="102" t="s">
        <v>220</v>
      </c>
      <c r="I210" s="102" t="s">
        <v>707</v>
      </c>
      <c r="J210" s="102" t="s">
        <v>1019</v>
      </c>
      <c r="K210" s="103">
        <v>0</v>
      </c>
      <c r="L210" s="102" t="s">
        <v>102</v>
      </c>
      <c r="M210" s="104">
        <v>9.8500000000000004E-2</v>
      </c>
      <c r="N210" s="104">
        <v>0</v>
      </c>
      <c r="O210" s="103">
        <v>446897.55</v>
      </c>
      <c r="P210" s="103">
        <v>5.27</v>
      </c>
      <c r="Q210" s="103">
        <v>0</v>
      </c>
      <c r="R210" s="103">
        <v>23.551500884999999</v>
      </c>
      <c r="S210" s="104">
        <v>7.0000000000000001E-3</v>
      </c>
      <c r="T210" s="104">
        <f t="shared" si="6"/>
        <v>3.6001527957893098E-5</v>
      </c>
      <c r="U210" s="104">
        <f>R210/'סכום נכסי הקרן'!$C$42</f>
        <v>8.8629680474532544E-6</v>
      </c>
    </row>
    <row r="211" spans="2:21" s="99" customFormat="1">
      <c r="B211" s="102" t="s">
        <v>1020</v>
      </c>
      <c r="C211" s="102">
        <v>11583690</v>
      </c>
      <c r="D211" s="102" t="s">
        <v>100</v>
      </c>
      <c r="E211" s="102" t="s">
        <v>123</v>
      </c>
      <c r="F211" s="102" t="s">
        <v>1021</v>
      </c>
      <c r="G211" s="102" t="s">
        <v>1022</v>
      </c>
      <c r="H211" s="102" t="s">
        <v>220</v>
      </c>
      <c r="I211" s="102" t="s">
        <v>707</v>
      </c>
      <c r="J211" s="102" t="s">
        <v>1023</v>
      </c>
      <c r="K211" s="103">
        <v>1.19</v>
      </c>
      <c r="L211" s="102" t="s">
        <v>102</v>
      </c>
      <c r="M211" s="104">
        <v>5.6000000000000001E-2</v>
      </c>
      <c r="N211" s="104">
        <v>7.3200000000000001E-2</v>
      </c>
      <c r="O211" s="103">
        <v>1315633</v>
      </c>
      <c r="P211" s="103">
        <f>R211*1000/O211*100</f>
        <v>99.5301097220798</v>
      </c>
      <c r="Q211" s="103">
        <v>0</v>
      </c>
      <c r="R211" s="103">
        <f>1309450.96843989/1000</f>
        <v>1309.4509684398902</v>
      </c>
      <c r="S211" s="104">
        <v>7.9799999999999996E-2</v>
      </c>
      <c r="T211" s="104">
        <f t="shared" si="6"/>
        <v>2.0016658759868626E-3</v>
      </c>
      <c r="U211" s="104">
        <f>R211/'סכום נכסי הקרן'!$C$42</f>
        <v>4.9277632664086865E-4</v>
      </c>
    </row>
    <row r="212" spans="2:21" s="99" customFormat="1">
      <c r="B212" s="102" t="s">
        <v>1020</v>
      </c>
      <c r="C212" s="102">
        <v>1158369</v>
      </c>
      <c r="D212" s="102" t="s">
        <v>100</v>
      </c>
      <c r="E212" s="102" t="s">
        <v>123</v>
      </c>
      <c r="F212" s="102" t="s">
        <v>1021</v>
      </c>
      <c r="G212" s="102" t="s">
        <v>1022</v>
      </c>
      <c r="H212" s="102" t="s">
        <v>220</v>
      </c>
      <c r="I212" s="102" t="s">
        <v>707</v>
      </c>
      <c r="J212" s="102" t="s">
        <v>1023</v>
      </c>
      <c r="K212" s="103">
        <v>0</v>
      </c>
      <c r="L212" s="102" t="s">
        <v>102</v>
      </c>
      <c r="M212" s="104">
        <v>0</v>
      </c>
      <c r="N212" s="104">
        <v>0</v>
      </c>
      <c r="O212" s="103">
        <v>3472500</v>
      </c>
      <c r="P212" s="103">
        <f>R212*1000/O212*100</f>
        <v>99.550000000000011</v>
      </c>
      <c r="Q212" s="103">
        <v>0</v>
      </c>
      <c r="R212" s="103">
        <f>3456873.75/1000</f>
        <v>3456.8737500000002</v>
      </c>
      <c r="S212" s="104">
        <v>0</v>
      </c>
      <c r="T212" s="104">
        <f t="shared" si="6"/>
        <v>5.2842805036173281E-3</v>
      </c>
      <c r="U212" s="104">
        <f>R212/'סכום נכסי הקרן'!$C$42</f>
        <v>1.3009005982223163E-3</v>
      </c>
    </row>
    <row r="213" spans="2:21" s="99" customFormat="1">
      <c r="B213" s="102" t="s">
        <v>1024</v>
      </c>
      <c r="C213" s="102" t="s">
        <v>1025</v>
      </c>
      <c r="D213" s="102" t="s">
        <v>100</v>
      </c>
      <c r="E213" s="102" t="s">
        <v>123</v>
      </c>
      <c r="F213" s="102" t="s">
        <v>1026</v>
      </c>
      <c r="G213" s="102" t="s">
        <v>695</v>
      </c>
      <c r="H213" s="102" t="s">
        <v>220</v>
      </c>
      <c r="I213" s="102" t="s">
        <v>707</v>
      </c>
      <c r="J213" s="102" t="s">
        <v>1027</v>
      </c>
      <c r="K213" s="103">
        <v>2.4900000000000002</v>
      </c>
      <c r="L213" s="102" t="s">
        <v>102</v>
      </c>
      <c r="M213" s="104">
        <v>3.8699999999999998E-2</v>
      </c>
      <c r="N213" s="104">
        <v>6.4799999999999996E-2</v>
      </c>
      <c r="O213" s="103">
        <v>1489819.39</v>
      </c>
      <c r="P213" s="103">
        <v>94.99</v>
      </c>
      <c r="Q213" s="103">
        <v>0</v>
      </c>
      <c r="R213" s="103">
        <v>1415.1794385610001</v>
      </c>
      <c r="S213" s="104">
        <v>4.7999999999999996E-3</v>
      </c>
      <c r="T213" s="104">
        <f t="shared" si="6"/>
        <v>2.1632855745188869E-3</v>
      </c>
      <c r="U213" s="104">
        <f>R213/'סכום נכסי הקרן'!$C$42</f>
        <v>5.3256436634861965E-4</v>
      </c>
    </row>
    <row r="214" spans="2:21" s="99" customFormat="1">
      <c r="B214" s="102" t="s">
        <v>1028</v>
      </c>
      <c r="C214" s="102" t="s">
        <v>1029</v>
      </c>
      <c r="D214" s="102" t="s">
        <v>100</v>
      </c>
      <c r="E214" s="102" t="s">
        <v>123</v>
      </c>
      <c r="F214" s="102" t="s">
        <v>936</v>
      </c>
      <c r="G214" s="102" t="s">
        <v>808</v>
      </c>
      <c r="H214" s="102" t="s">
        <v>220</v>
      </c>
      <c r="I214" s="102" t="s">
        <v>707</v>
      </c>
      <c r="J214" s="102" t="s">
        <v>375</v>
      </c>
      <c r="K214" s="103">
        <v>2.46</v>
      </c>
      <c r="L214" s="102" t="s">
        <v>102</v>
      </c>
      <c r="M214" s="104">
        <v>7.1999999999999995E-2</v>
      </c>
      <c r="N214" s="104">
        <v>6.4699999999999994E-2</v>
      </c>
      <c r="O214" s="103">
        <v>288408.49</v>
      </c>
      <c r="P214" s="103">
        <v>103.81</v>
      </c>
      <c r="Q214" s="103">
        <v>0</v>
      </c>
      <c r="R214" s="103">
        <v>299.39685346900001</v>
      </c>
      <c r="S214" s="104">
        <v>5.0000000000000001E-4</v>
      </c>
      <c r="T214" s="104">
        <f t="shared" si="6"/>
        <v>4.5766697601571673E-4</v>
      </c>
      <c r="U214" s="104">
        <f>R214/'סכום נכסי הקרן'!$C$42</f>
        <v>1.1266987861031988E-4</v>
      </c>
    </row>
    <row r="215" spans="2:21" s="99" customFormat="1">
      <c r="B215" s="102" t="s">
        <v>1030</v>
      </c>
      <c r="C215" s="102" t="s">
        <v>1031</v>
      </c>
      <c r="D215" s="102" t="s">
        <v>100</v>
      </c>
      <c r="E215" s="102" t="s">
        <v>123</v>
      </c>
      <c r="F215" s="102" t="s">
        <v>936</v>
      </c>
      <c r="G215" s="102" t="s">
        <v>808</v>
      </c>
      <c r="H215" s="102" t="s">
        <v>220</v>
      </c>
      <c r="I215" s="102" t="s">
        <v>707</v>
      </c>
      <c r="J215" s="102" t="s">
        <v>613</v>
      </c>
      <c r="K215" s="103">
        <v>2.71</v>
      </c>
      <c r="L215" s="102" t="s">
        <v>102</v>
      </c>
      <c r="M215" s="104">
        <v>6.2E-2</v>
      </c>
      <c r="N215" s="104">
        <v>6.83E-2</v>
      </c>
      <c r="O215" s="103">
        <v>1357984</v>
      </c>
      <c r="P215" s="103">
        <v>101.2</v>
      </c>
      <c r="Q215" s="103">
        <v>0</v>
      </c>
      <c r="R215" s="103">
        <v>1374.279808</v>
      </c>
      <c r="S215" s="104">
        <v>2.3999999999999998E-3</v>
      </c>
      <c r="T215" s="104">
        <f t="shared" si="6"/>
        <v>2.1007651771862844E-3</v>
      </c>
      <c r="U215" s="104">
        <f>R215/'סכום נכסי הקרן'!$C$42</f>
        <v>5.1717290061635893E-4</v>
      </c>
    </row>
    <row r="216" spans="2:21" s="99" customFormat="1">
      <c r="B216" s="102" t="s">
        <v>1032</v>
      </c>
      <c r="C216" s="102" t="s">
        <v>1033</v>
      </c>
      <c r="D216" s="102" t="s">
        <v>100</v>
      </c>
      <c r="E216" s="102" t="s">
        <v>123</v>
      </c>
      <c r="F216" s="102" t="s">
        <v>716</v>
      </c>
      <c r="G216" s="102" t="s">
        <v>695</v>
      </c>
      <c r="H216" s="102" t="s">
        <v>220</v>
      </c>
      <c r="I216" s="102" t="s">
        <v>707</v>
      </c>
      <c r="J216" s="102" t="s">
        <v>1034</v>
      </c>
      <c r="K216" s="103">
        <v>2.17</v>
      </c>
      <c r="L216" s="102" t="s">
        <v>102</v>
      </c>
      <c r="M216" s="104">
        <v>4.3999999999999997E-2</v>
      </c>
      <c r="N216" s="104">
        <v>0.11650000000000001</v>
      </c>
      <c r="O216" s="103">
        <v>1286818</v>
      </c>
      <c r="P216" s="103">
        <v>87.39</v>
      </c>
      <c r="Q216" s="103">
        <v>0</v>
      </c>
      <c r="R216" s="103">
        <v>1124.5502501999999</v>
      </c>
      <c r="S216" s="104">
        <v>7.6E-3</v>
      </c>
      <c r="T216" s="104">
        <f t="shared" si="6"/>
        <v>1.7190211133599682E-3</v>
      </c>
      <c r="U216" s="104">
        <f>R216/'סכום נכסי הקרן'!$C$42</f>
        <v>4.2319396050151826E-4</v>
      </c>
    </row>
    <row r="217" spans="2:21" s="99" customFormat="1">
      <c r="B217" s="102" t="s">
        <v>1035</v>
      </c>
      <c r="C217" s="102" t="s">
        <v>1036</v>
      </c>
      <c r="D217" s="102" t="s">
        <v>100</v>
      </c>
      <c r="E217" s="102" t="s">
        <v>123</v>
      </c>
      <c r="F217" s="102" t="s">
        <v>1037</v>
      </c>
      <c r="G217" s="102" t="s">
        <v>695</v>
      </c>
      <c r="H217" s="102" t="s">
        <v>220</v>
      </c>
      <c r="I217" s="102" t="s">
        <v>707</v>
      </c>
      <c r="J217" s="102" t="s">
        <v>1038</v>
      </c>
      <c r="K217" s="103">
        <v>2.61</v>
      </c>
      <c r="L217" s="102" t="s">
        <v>102</v>
      </c>
      <c r="M217" s="104">
        <v>3.95E-2</v>
      </c>
      <c r="N217" s="104">
        <v>8.5300000000000001E-2</v>
      </c>
      <c r="O217" s="103">
        <v>192839</v>
      </c>
      <c r="P217" s="103">
        <v>90.26</v>
      </c>
      <c r="Q217" s="103">
        <v>0</v>
      </c>
      <c r="R217" s="103">
        <v>174.0564814</v>
      </c>
      <c r="S217" s="104">
        <v>2.0000000000000001E-4</v>
      </c>
      <c r="T217" s="104">
        <f t="shared" si="6"/>
        <v>2.6606793817397935E-4</v>
      </c>
      <c r="U217" s="104">
        <f>R217/'סכום נכסי הקרן'!$C$42</f>
        <v>6.5501431973826482E-5</v>
      </c>
    </row>
    <row r="218" spans="2:21" s="99" customFormat="1">
      <c r="B218" s="102" t="s">
        <v>1039</v>
      </c>
      <c r="C218" s="102" t="s">
        <v>1040</v>
      </c>
      <c r="D218" s="102" t="s">
        <v>100</v>
      </c>
      <c r="E218" s="102" t="s">
        <v>123</v>
      </c>
      <c r="F218" s="102" t="s">
        <v>1041</v>
      </c>
      <c r="G218" s="102" t="s">
        <v>695</v>
      </c>
      <c r="H218" s="102" t="s">
        <v>220</v>
      </c>
      <c r="I218" s="102" t="s">
        <v>707</v>
      </c>
      <c r="J218" s="102" t="s">
        <v>1042</v>
      </c>
      <c r="K218" s="103">
        <v>2.12</v>
      </c>
      <c r="L218" s="102" t="s">
        <v>102</v>
      </c>
      <c r="M218" s="104">
        <v>7.0000000000000007E-2</v>
      </c>
      <c r="N218" s="104">
        <v>0.108</v>
      </c>
      <c r="O218" s="103">
        <v>1731189</v>
      </c>
      <c r="P218" s="103">
        <v>93</v>
      </c>
      <c r="Q218" s="103">
        <v>60.591619999999999</v>
      </c>
      <c r="R218" s="103">
        <v>1670.5973899999999</v>
      </c>
      <c r="S218" s="104">
        <v>2.12E-2</v>
      </c>
      <c r="T218" s="104">
        <f t="shared" si="6"/>
        <v>2.5537250868276555E-3</v>
      </c>
      <c r="U218" s="104">
        <f>R218/'סכום נכסי הקרן'!$C$42</f>
        <v>6.2868397899681471E-4</v>
      </c>
    </row>
    <row r="219" spans="2:21" s="99" customFormat="1">
      <c r="B219" s="102" t="s">
        <v>1043</v>
      </c>
      <c r="C219" s="102" t="s">
        <v>1044</v>
      </c>
      <c r="D219" s="102" t="s">
        <v>100</v>
      </c>
      <c r="E219" s="102" t="s">
        <v>123</v>
      </c>
      <c r="F219" s="102" t="s">
        <v>741</v>
      </c>
      <c r="G219" s="102" t="s">
        <v>710</v>
      </c>
      <c r="H219" s="102" t="s">
        <v>220</v>
      </c>
      <c r="I219" s="102" t="s">
        <v>707</v>
      </c>
      <c r="J219" s="102" t="s">
        <v>386</v>
      </c>
      <c r="K219" s="103">
        <v>4.63</v>
      </c>
      <c r="L219" s="102" t="s">
        <v>102</v>
      </c>
      <c r="M219" s="104">
        <v>0.05</v>
      </c>
      <c r="N219" s="104">
        <v>5.3199999999999997E-2</v>
      </c>
      <c r="O219" s="103">
        <v>1182000</v>
      </c>
      <c r="P219" s="103">
        <v>99.8</v>
      </c>
      <c r="Q219" s="103">
        <v>0</v>
      </c>
      <c r="R219" s="103">
        <v>1179.636</v>
      </c>
      <c r="S219" s="104">
        <v>2.8999999999999998E-3</v>
      </c>
      <c r="T219" s="104">
        <f t="shared" si="6"/>
        <v>1.803226836434258E-3</v>
      </c>
      <c r="U219" s="104">
        <f>R219/'סכום נכסי הקרן'!$C$42</f>
        <v>4.4392398712408293E-4</v>
      </c>
    </row>
    <row r="220" spans="2:21" s="99" customFormat="1">
      <c r="B220" s="102" t="s">
        <v>1045</v>
      </c>
      <c r="C220" s="102" t="s">
        <v>1046</v>
      </c>
      <c r="D220" s="102" t="s">
        <v>100</v>
      </c>
      <c r="E220" s="102" t="s">
        <v>123</v>
      </c>
      <c r="F220" s="102" t="s">
        <v>1047</v>
      </c>
      <c r="G220" s="102" t="s">
        <v>695</v>
      </c>
      <c r="H220" s="102" t="s">
        <v>220</v>
      </c>
      <c r="I220" s="102" t="s">
        <v>707</v>
      </c>
      <c r="J220" s="102" t="s">
        <v>1048</v>
      </c>
      <c r="K220" s="103">
        <v>1.68</v>
      </c>
      <c r="L220" s="102" t="s">
        <v>102</v>
      </c>
      <c r="M220" s="104">
        <v>6.5299999999999997E-2</v>
      </c>
      <c r="N220" s="104">
        <v>9.06E-2</v>
      </c>
      <c r="O220" s="103">
        <v>136935.07</v>
      </c>
      <c r="P220" s="103">
        <v>97.3</v>
      </c>
      <c r="Q220" s="103">
        <v>0</v>
      </c>
      <c r="R220" s="103">
        <v>133.23782310999999</v>
      </c>
      <c r="S220" s="104">
        <v>8.0000000000000004E-4</v>
      </c>
      <c r="T220" s="104">
        <f t="shared" si="6"/>
        <v>2.0367131747423152E-4</v>
      </c>
      <c r="U220" s="104">
        <f>R220/'סכום נכסי הקרן'!$C$42</f>
        <v>5.0140437957746692E-5</v>
      </c>
    </row>
    <row r="221" spans="2:21" s="99" customFormat="1">
      <c r="B221" s="102" t="s">
        <v>1049</v>
      </c>
      <c r="C221" s="102" t="s">
        <v>1050</v>
      </c>
      <c r="D221" s="102" t="s">
        <v>100</v>
      </c>
      <c r="E221" s="102" t="s">
        <v>123</v>
      </c>
      <c r="F221" s="102" t="s">
        <v>1047</v>
      </c>
      <c r="G221" s="102" t="s">
        <v>695</v>
      </c>
      <c r="H221" s="102" t="s">
        <v>220</v>
      </c>
      <c r="I221" s="102" t="s">
        <v>707</v>
      </c>
      <c r="J221" s="102" t="s">
        <v>1051</v>
      </c>
      <c r="K221" s="103">
        <v>2.6</v>
      </c>
      <c r="L221" s="102" t="s">
        <v>102</v>
      </c>
      <c r="M221" s="104">
        <v>4.4999999999999998E-2</v>
      </c>
      <c r="N221" s="104">
        <v>9.0899999999999995E-2</v>
      </c>
      <c r="O221" s="103">
        <v>1273200</v>
      </c>
      <c r="P221" s="103">
        <v>90.7</v>
      </c>
      <c r="Q221" s="103">
        <v>0</v>
      </c>
      <c r="R221" s="103">
        <v>1154.7924</v>
      </c>
      <c r="S221" s="104">
        <v>1.2E-2</v>
      </c>
      <c r="T221" s="104">
        <f t="shared" si="6"/>
        <v>1.7652501671620096E-3</v>
      </c>
      <c r="U221" s="104">
        <f>R221/'סכום נכסי הקרן'!$C$42</f>
        <v>4.3457477264901109E-4</v>
      </c>
    </row>
    <row r="222" spans="2:21" s="99" customFormat="1">
      <c r="B222" s="102" t="s">
        <v>1052</v>
      </c>
      <c r="C222" s="102" t="s">
        <v>1053</v>
      </c>
      <c r="D222" s="102" t="s">
        <v>100</v>
      </c>
      <c r="E222" s="102" t="s">
        <v>123</v>
      </c>
      <c r="F222" s="102" t="s">
        <v>1054</v>
      </c>
      <c r="G222" s="102" t="s">
        <v>695</v>
      </c>
      <c r="H222" s="102" t="s">
        <v>220</v>
      </c>
      <c r="I222" s="102" t="s">
        <v>707</v>
      </c>
      <c r="J222" s="102" t="s">
        <v>730</v>
      </c>
      <c r="K222" s="103">
        <v>3.75</v>
      </c>
      <c r="L222" s="102" t="s">
        <v>102</v>
      </c>
      <c r="M222" s="104">
        <v>5.5E-2</v>
      </c>
      <c r="N222" s="104">
        <v>7.0699999999999999E-2</v>
      </c>
      <c r="O222" s="103">
        <v>930000</v>
      </c>
      <c r="P222" s="103">
        <v>96</v>
      </c>
      <c r="Q222" s="103">
        <v>0</v>
      </c>
      <c r="R222" s="103">
        <v>892.8</v>
      </c>
      <c r="S222" s="104">
        <v>1.72E-2</v>
      </c>
      <c r="T222" s="104">
        <f t="shared" si="6"/>
        <v>1.3647607563422154E-3</v>
      </c>
      <c r="U222" s="104">
        <f>R222/'סכום נכסי הקרן'!$C$42</f>
        <v>3.3598104474972043E-4</v>
      </c>
    </row>
    <row r="223" spans="2:21" s="99" customFormat="1">
      <c r="B223" s="102" t="s">
        <v>1055</v>
      </c>
      <c r="C223" s="102" t="s">
        <v>1056</v>
      </c>
      <c r="D223" s="102" t="s">
        <v>100</v>
      </c>
      <c r="E223" s="102" t="s">
        <v>123</v>
      </c>
      <c r="F223" s="102" t="s">
        <v>1057</v>
      </c>
      <c r="G223" s="102" t="s">
        <v>950</v>
      </c>
      <c r="H223" s="102" t="s">
        <v>220</v>
      </c>
      <c r="I223" s="102" t="s">
        <v>707</v>
      </c>
      <c r="J223" s="102" t="s">
        <v>1058</v>
      </c>
      <c r="K223" s="103">
        <v>2.92</v>
      </c>
      <c r="L223" s="102" t="s">
        <v>102</v>
      </c>
      <c r="M223" s="104">
        <v>5.2999999999999999E-2</v>
      </c>
      <c r="N223" s="104">
        <v>8.72E-2</v>
      </c>
      <c r="O223" s="103">
        <v>444626</v>
      </c>
      <c r="P223" s="103">
        <v>92.41</v>
      </c>
      <c r="Q223" s="103">
        <v>0</v>
      </c>
      <c r="R223" s="103">
        <v>410.87888659999999</v>
      </c>
      <c r="S223" s="104">
        <v>1.8E-3</v>
      </c>
      <c r="T223" s="104">
        <f t="shared" si="6"/>
        <v>6.2808174287775915E-4</v>
      </c>
      <c r="U223" s="104">
        <f>R223/'סכום נכסי הקרן'!$C$42</f>
        <v>1.5462311557512312E-4</v>
      </c>
    </row>
    <row r="224" spans="2:21" s="99" customFormat="1">
      <c r="B224" s="102" t="s">
        <v>1059</v>
      </c>
      <c r="C224" s="102" t="s">
        <v>1060</v>
      </c>
      <c r="D224" s="102" t="s">
        <v>100</v>
      </c>
      <c r="E224" s="102" t="s">
        <v>123</v>
      </c>
      <c r="F224" s="102" t="s">
        <v>1061</v>
      </c>
      <c r="G224" s="102" t="s">
        <v>489</v>
      </c>
      <c r="H224" s="102" t="s">
        <v>220</v>
      </c>
      <c r="I224" s="102" t="s">
        <v>707</v>
      </c>
      <c r="J224" s="102" t="s">
        <v>1062</v>
      </c>
      <c r="K224" s="103">
        <v>3.58</v>
      </c>
      <c r="L224" s="102" t="s">
        <v>102</v>
      </c>
      <c r="M224" s="104">
        <v>7.4999999999999997E-2</v>
      </c>
      <c r="N224" s="104">
        <v>7.7899999999999997E-2</v>
      </c>
      <c r="O224" s="103">
        <v>1582529.66</v>
      </c>
      <c r="P224" s="103">
        <v>106.86</v>
      </c>
      <c r="Q224" s="103">
        <v>0</v>
      </c>
      <c r="R224" s="103">
        <v>1691.091194676</v>
      </c>
      <c r="S224" s="104">
        <v>5.7000000000000002E-3</v>
      </c>
      <c r="T224" s="104">
        <f t="shared" si="6"/>
        <v>2.5850525289982957E-3</v>
      </c>
      <c r="U224" s="104">
        <f>R224/'סכום נכסי הקרן'!$C$42</f>
        <v>6.3639626607783978E-4</v>
      </c>
    </row>
    <row r="225" spans="2:21" s="99" customFormat="1">
      <c r="B225" s="102" t="s">
        <v>1063</v>
      </c>
      <c r="C225" s="102" t="s">
        <v>1064</v>
      </c>
      <c r="D225" s="102" t="s">
        <v>100</v>
      </c>
      <c r="E225" s="102" t="s">
        <v>123</v>
      </c>
      <c r="F225" s="102" t="s">
        <v>1065</v>
      </c>
      <c r="G225" s="102" t="s">
        <v>1066</v>
      </c>
      <c r="H225" s="102" t="s">
        <v>220</v>
      </c>
      <c r="I225" s="102" t="s">
        <v>707</v>
      </c>
      <c r="J225" s="102" t="s">
        <v>1067</v>
      </c>
      <c r="K225" s="103">
        <v>2.2000000000000002</v>
      </c>
      <c r="L225" s="102" t="s">
        <v>102</v>
      </c>
      <c r="M225" s="104">
        <v>1.9900000000000001E-2</v>
      </c>
      <c r="N225" s="104">
        <v>5.8000000000000003E-2</v>
      </c>
      <c r="O225" s="103">
        <v>444453</v>
      </c>
      <c r="P225" s="103">
        <v>92.7</v>
      </c>
      <c r="Q225" s="103">
        <v>0</v>
      </c>
      <c r="R225" s="103">
        <v>412.00793099999999</v>
      </c>
      <c r="S225" s="104">
        <v>3.0000000000000001E-3</v>
      </c>
      <c r="T225" s="104">
        <f t="shared" si="6"/>
        <v>6.2980763388278591E-4</v>
      </c>
      <c r="U225" s="104">
        <f>R225/'סכום נכסי הקרן'!$C$42</f>
        <v>1.5504800078690718E-4</v>
      </c>
    </row>
    <row r="226" spans="2:21" s="99" customFormat="1">
      <c r="B226" s="102" t="s">
        <v>1068</v>
      </c>
      <c r="C226" s="102" t="s">
        <v>1069</v>
      </c>
      <c r="D226" s="102" t="s">
        <v>100</v>
      </c>
      <c r="E226" s="102" t="s">
        <v>123</v>
      </c>
      <c r="F226" s="102" t="s">
        <v>1070</v>
      </c>
      <c r="G226" s="102" t="s">
        <v>695</v>
      </c>
      <c r="H226" s="102" t="s">
        <v>220</v>
      </c>
      <c r="I226" s="102" t="s">
        <v>707</v>
      </c>
      <c r="J226" s="102" t="s">
        <v>1071</v>
      </c>
      <c r="K226" s="103">
        <v>1.25</v>
      </c>
      <c r="L226" s="102" t="s">
        <v>102</v>
      </c>
      <c r="M226" s="104">
        <v>3.56E-2</v>
      </c>
      <c r="N226" s="104">
        <v>8.1000000000000003E-2</v>
      </c>
      <c r="O226" s="103">
        <v>130704.33</v>
      </c>
      <c r="P226" s="103">
        <v>95.51</v>
      </c>
      <c r="Q226" s="103">
        <v>0</v>
      </c>
      <c r="R226" s="103">
        <v>124.83570558300001</v>
      </c>
      <c r="S226" s="104">
        <v>2.2000000000000001E-3</v>
      </c>
      <c r="T226" s="104">
        <f t="shared" si="6"/>
        <v>1.9082758957209814E-4</v>
      </c>
      <c r="U226" s="104">
        <f>R226/'סכום נכסי הקרן'!$C$42</f>
        <v>4.6978529103768878E-5</v>
      </c>
    </row>
    <row r="227" spans="2:21" s="99" customFormat="1">
      <c r="B227" s="102" t="s">
        <v>1072</v>
      </c>
      <c r="C227" s="102" t="s">
        <v>1073</v>
      </c>
      <c r="D227" s="102" t="s">
        <v>100</v>
      </c>
      <c r="E227" s="102" t="s">
        <v>123</v>
      </c>
      <c r="F227" s="102" t="s">
        <v>1070</v>
      </c>
      <c r="G227" s="102" t="s">
        <v>695</v>
      </c>
      <c r="H227" s="102" t="s">
        <v>220</v>
      </c>
      <c r="I227" s="102" t="s">
        <v>707</v>
      </c>
      <c r="J227" s="102" t="s">
        <v>1074</v>
      </c>
      <c r="K227" s="103">
        <v>2.11</v>
      </c>
      <c r="L227" s="102" t="s">
        <v>102</v>
      </c>
      <c r="M227" s="104">
        <v>4.48E-2</v>
      </c>
      <c r="N227" s="104">
        <v>8.0500000000000002E-2</v>
      </c>
      <c r="O227" s="103">
        <v>811199.2</v>
      </c>
      <c r="P227" s="103">
        <v>94.05</v>
      </c>
      <c r="Q227" s="103">
        <v>0</v>
      </c>
      <c r="R227" s="103">
        <v>762.93284759999995</v>
      </c>
      <c r="S227" s="104">
        <v>6.7999999999999996E-3</v>
      </c>
      <c r="T227" s="104">
        <f t="shared" si="6"/>
        <v>1.1662419468289607E-3</v>
      </c>
      <c r="U227" s="104">
        <f>R227/'סכום נכסי הקרן'!$C$42</f>
        <v>2.8710906721609236E-4</v>
      </c>
    </row>
    <row r="228" spans="2:21" s="99" customFormat="1">
      <c r="B228" s="98" t="s">
        <v>392</v>
      </c>
      <c r="K228" s="100">
        <v>1.96</v>
      </c>
      <c r="N228" s="101">
        <v>6.3700000000000007E-2</v>
      </c>
      <c r="O228" s="100">
        <f>SUM(O229:O241)</f>
        <v>36376813</v>
      </c>
      <c r="Q228" s="100">
        <v>72.345659999999995</v>
      </c>
      <c r="R228" s="100">
        <v>38382.88502974408</v>
      </c>
      <c r="T228" s="101">
        <f t="shared" si="6"/>
        <v>5.8673224914639145E-2</v>
      </c>
      <c r="U228" s="101">
        <f>R228/'סכום נכסי הקרן'!$C$42</f>
        <v>1.4444356869177668E-2</v>
      </c>
    </row>
    <row r="229" spans="2:21" s="99" customFormat="1">
      <c r="B229" s="102" t="s">
        <v>1075</v>
      </c>
      <c r="C229" s="102" t="s">
        <v>1076</v>
      </c>
      <c r="D229" s="102" t="s">
        <v>100</v>
      </c>
      <c r="E229" s="102" t="s">
        <v>123</v>
      </c>
      <c r="F229" s="102" t="s">
        <v>397</v>
      </c>
      <c r="G229" s="102" t="s">
        <v>398</v>
      </c>
      <c r="H229" s="102" t="s">
        <v>206</v>
      </c>
      <c r="I229" s="102" t="s">
        <v>207</v>
      </c>
      <c r="J229" s="102" t="s">
        <v>1003</v>
      </c>
      <c r="K229" s="103">
        <v>2.35</v>
      </c>
      <c r="L229" s="102" t="s">
        <v>102</v>
      </c>
      <c r="M229" s="104">
        <v>5.8999999999999997E-2</v>
      </c>
      <c r="N229" s="104">
        <v>6.0900000000000003E-2</v>
      </c>
      <c r="O229" s="103">
        <v>9498343</v>
      </c>
      <c r="P229" s="103">
        <v>111.75</v>
      </c>
      <c r="Q229" s="103">
        <v>0</v>
      </c>
      <c r="R229" s="103">
        <v>10614.3983025</v>
      </c>
      <c r="S229" s="104">
        <v>1.44E-2</v>
      </c>
      <c r="T229" s="104">
        <f t="shared" si="6"/>
        <v>1.6225486397219342E-2</v>
      </c>
      <c r="U229" s="104">
        <f>R229/'סכום נכסי הקרן'!$C$42</f>
        <v>3.9944406709941857E-3</v>
      </c>
    </row>
    <row r="230" spans="2:21" s="99" customFormat="1">
      <c r="B230" s="102" t="s">
        <v>1077</v>
      </c>
      <c r="C230" s="102" t="s">
        <v>1078</v>
      </c>
      <c r="D230" s="102" t="s">
        <v>100</v>
      </c>
      <c r="E230" s="102" t="s">
        <v>123</v>
      </c>
      <c r="F230" s="102" t="s">
        <v>799</v>
      </c>
      <c r="G230" s="102" t="s">
        <v>789</v>
      </c>
      <c r="H230" s="102" t="s">
        <v>523</v>
      </c>
      <c r="I230" s="102" t="s">
        <v>207</v>
      </c>
      <c r="J230" s="102" t="s">
        <v>1079</v>
      </c>
      <c r="K230" s="103">
        <v>5.3</v>
      </c>
      <c r="L230" s="102" t="s">
        <v>102</v>
      </c>
      <c r="M230" s="104">
        <v>2.6700000000000002E-2</v>
      </c>
      <c r="N230" s="104">
        <v>5.6599999999999998E-2</v>
      </c>
      <c r="O230" s="103">
        <v>2497574.5099999998</v>
      </c>
      <c r="P230" s="103">
        <v>100.61</v>
      </c>
      <c r="Q230" s="103">
        <v>0</v>
      </c>
      <c r="R230" s="103">
        <v>2512.809714511</v>
      </c>
      <c r="S230" s="104">
        <v>1.46E-2</v>
      </c>
      <c r="T230" s="104">
        <f t="shared" si="6"/>
        <v>3.8411560108872075E-3</v>
      </c>
      <c r="U230" s="104">
        <f>R230/'סכום נכסי הקרן'!$C$42</f>
        <v>9.4562772528970947E-4</v>
      </c>
    </row>
    <row r="231" spans="2:21" s="99" customFormat="1">
      <c r="B231" s="102" t="s">
        <v>1080</v>
      </c>
      <c r="C231" s="102" t="s">
        <v>1081</v>
      </c>
      <c r="D231" s="102" t="s">
        <v>100</v>
      </c>
      <c r="E231" s="102" t="s">
        <v>123</v>
      </c>
      <c r="F231" s="102" t="s">
        <v>1082</v>
      </c>
      <c r="G231" s="102" t="s">
        <v>808</v>
      </c>
      <c r="H231" s="102" t="s">
        <v>523</v>
      </c>
      <c r="I231" s="102" t="s">
        <v>207</v>
      </c>
      <c r="J231" s="102" t="s">
        <v>575</v>
      </c>
      <c r="K231" s="103">
        <v>0.98</v>
      </c>
      <c r="L231" s="102" t="s">
        <v>102</v>
      </c>
      <c r="M231" s="104">
        <v>3.49E-2</v>
      </c>
      <c r="N231" s="104">
        <v>6.8000000000000005E-2</v>
      </c>
      <c r="O231" s="103">
        <v>4247409.24</v>
      </c>
      <c r="P231" s="103">
        <v>104.41</v>
      </c>
      <c r="Q231" s="103">
        <v>0</v>
      </c>
      <c r="R231" s="103">
        <v>4434.7199874839998</v>
      </c>
      <c r="S231" s="104">
        <v>5.1000000000000004E-3</v>
      </c>
      <c r="T231" s="104">
        <f t="shared" si="6"/>
        <v>6.779045479709458E-3</v>
      </c>
      <c r="U231" s="104">
        <f>R231/'סכום נכסי הקרן'!$C$42</f>
        <v>1.668886485850517E-3</v>
      </c>
    </row>
    <row r="232" spans="2:21" s="99" customFormat="1">
      <c r="B232" s="102" t="s">
        <v>1083</v>
      </c>
      <c r="C232" s="102" t="s">
        <v>1084</v>
      </c>
      <c r="D232" s="102" t="s">
        <v>100</v>
      </c>
      <c r="E232" s="102" t="s">
        <v>123</v>
      </c>
      <c r="F232" s="102" t="s">
        <v>1085</v>
      </c>
      <c r="G232" s="102" t="s">
        <v>808</v>
      </c>
      <c r="H232" s="102" t="s">
        <v>607</v>
      </c>
      <c r="I232" s="102" t="s">
        <v>150</v>
      </c>
      <c r="J232" s="102" t="s">
        <v>1086</v>
      </c>
      <c r="K232" s="103">
        <v>3.29</v>
      </c>
      <c r="L232" s="102" t="s">
        <v>102</v>
      </c>
      <c r="M232" s="104">
        <v>5.4800000000000001E-2</v>
      </c>
      <c r="N232" s="104">
        <v>6.0299999999999999E-2</v>
      </c>
      <c r="O232" s="103">
        <v>483401.79</v>
      </c>
      <c r="P232" s="103">
        <v>104.9</v>
      </c>
      <c r="Q232" s="103">
        <v>0</v>
      </c>
      <c r="R232" s="103">
        <v>507.08847771000001</v>
      </c>
      <c r="S232" s="104">
        <v>2.3999999999999998E-3</v>
      </c>
      <c r="T232" s="104">
        <f t="shared" si="6"/>
        <v>7.7515059853485921E-4</v>
      </c>
      <c r="U232" s="104">
        <f>R232/'סכום נכסי הקרן'!$C$42</f>
        <v>1.9082898355908504E-4</v>
      </c>
    </row>
    <row r="233" spans="2:21" s="99" customFormat="1">
      <c r="B233" s="102" t="s">
        <v>1087</v>
      </c>
      <c r="C233" s="102" t="s">
        <v>1088</v>
      </c>
      <c r="D233" s="102" t="s">
        <v>100</v>
      </c>
      <c r="E233" s="102" t="s">
        <v>123</v>
      </c>
      <c r="F233" s="102" t="s">
        <v>1089</v>
      </c>
      <c r="G233" s="102" t="s">
        <v>129</v>
      </c>
      <c r="H233" s="102" t="s">
        <v>589</v>
      </c>
      <c r="I233" s="102" t="s">
        <v>207</v>
      </c>
      <c r="J233" s="102" t="s">
        <v>386</v>
      </c>
      <c r="K233" s="103">
        <v>1.2</v>
      </c>
      <c r="L233" s="102" t="s">
        <v>102</v>
      </c>
      <c r="M233" s="104">
        <v>3.3700000000000001E-2</v>
      </c>
      <c r="N233" s="104">
        <v>6.6400000000000001E-2</v>
      </c>
      <c r="O233" s="103">
        <v>4388830.6500000004</v>
      </c>
      <c r="P233" s="103">
        <v>105.41</v>
      </c>
      <c r="Q233" s="103">
        <v>0</v>
      </c>
      <c r="R233" s="103">
        <v>4626.2663881649996</v>
      </c>
      <c r="S233" s="104">
        <v>2.0899999999999998E-2</v>
      </c>
      <c r="T233" s="104">
        <f t="shared" si="6"/>
        <v>7.07184903108494E-3</v>
      </c>
      <c r="U233" s="104">
        <f>R233/'סכום נכסי הקרן'!$C$42</f>
        <v>1.7409697741780829E-3</v>
      </c>
    </row>
    <row r="234" spans="2:21" s="99" customFormat="1">
      <c r="B234" s="102" t="s">
        <v>1090</v>
      </c>
      <c r="C234" s="102" t="s">
        <v>1091</v>
      </c>
      <c r="D234" s="102" t="s">
        <v>100</v>
      </c>
      <c r="E234" s="102" t="s">
        <v>123</v>
      </c>
      <c r="F234" s="102" t="s">
        <v>1092</v>
      </c>
      <c r="G234" s="102" t="s">
        <v>650</v>
      </c>
      <c r="H234" s="102" t="s">
        <v>607</v>
      </c>
      <c r="I234" s="102" t="s">
        <v>150</v>
      </c>
      <c r="J234" s="102" t="s">
        <v>1093</v>
      </c>
      <c r="K234" s="103">
        <v>3.56</v>
      </c>
      <c r="L234" s="102" t="s">
        <v>102</v>
      </c>
      <c r="M234" s="104">
        <v>4.2999999999999997E-2</v>
      </c>
      <c r="N234" s="104">
        <v>7.9699999999999993E-2</v>
      </c>
      <c r="O234" s="103">
        <v>1135428.48</v>
      </c>
      <c r="P234" s="103">
        <v>89.3</v>
      </c>
      <c r="Q234" s="103">
        <v>0</v>
      </c>
      <c r="R234" s="103">
        <v>1013.9376326399999</v>
      </c>
      <c r="S234" s="104">
        <v>1E-3</v>
      </c>
      <c r="T234" s="104">
        <f t="shared" si="6"/>
        <v>1.5499353611173855E-3</v>
      </c>
      <c r="U234" s="104">
        <f>R234/'סכום נכסי הקרן'!$C$42</f>
        <v>3.8156790448638604E-4</v>
      </c>
    </row>
    <row r="235" spans="2:21" s="99" customFormat="1">
      <c r="B235" s="102" t="s">
        <v>1094</v>
      </c>
      <c r="C235" s="102" t="s">
        <v>1095</v>
      </c>
      <c r="D235" s="102" t="s">
        <v>100</v>
      </c>
      <c r="E235" s="102" t="s">
        <v>123</v>
      </c>
      <c r="F235" s="102" t="s">
        <v>1096</v>
      </c>
      <c r="G235" s="102" t="s">
        <v>489</v>
      </c>
      <c r="H235" s="102" t="s">
        <v>618</v>
      </c>
      <c r="I235" s="102" t="s">
        <v>207</v>
      </c>
      <c r="J235" s="102" t="s">
        <v>369</v>
      </c>
      <c r="K235" s="103">
        <v>1.22</v>
      </c>
      <c r="L235" s="102" t="s">
        <v>102</v>
      </c>
      <c r="M235" s="104">
        <v>4.7E-2</v>
      </c>
      <c r="N235" s="104">
        <v>6.9099999999999995E-2</v>
      </c>
      <c r="O235" s="103">
        <v>1187722.96</v>
      </c>
      <c r="P235" s="103">
        <v>102.2</v>
      </c>
      <c r="Q235" s="103">
        <v>72.345659999999995</v>
      </c>
      <c r="R235" s="103">
        <v>1286.1985251200001</v>
      </c>
      <c r="S235" s="104">
        <v>2.3999999999999998E-3</v>
      </c>
      <c r="T235" s="104">
        <f t="shared" si="6"/>
        <v>1.966121496358662E-3</v>
      </c>
      <c r="U235" s="104">
        <f>R235/'סכום נכסי הקרן'!$C$42</f>
        <v>4.8402590079006186E-4</v>
      </c>
    </row>
    <row r="236" spans="2:21" s="99" customFormat="1">
      <c r="B236" s="102" t="s">
        <v>1097</v>
      </c>
      <c r="C236" s="102" t="s">
        <v>1098</v>
      </c>
      <c r="D236" s="102" t="s">
        <v>100</v>
      </c>
      <c r="E236" s="102" t="s">
        <v>123</v>
      </c>
      <c r="F236" s="102" t="s">
        <v>1099</v>
      </c>
      <c r="G236" s="102" t="s">
        <v>617</v>
      </c>
      <c r="H236" s="102" t="s">
        <v>618</v>
      </c>
      <c r="I236" s="102" t="s">
        <v>207</v>
      </c>
      <c r="J236" s="102" t="s">
        <v>295</v>
      </c>
      <c r="K236" s="103">
        <v>0.66</v>
      </c>
      <c r="L236" s="102" t="s">
        <v>102</v>
      </c>
      <c r="M236" s="104">
        <v>5.2499999999999998E-2</v>
      </c>
      <c r="N236" s="104">
        <v>5.6800000000000003E-2</v>
      </c>
      <c r="O236" s="103">
        <v>2299389.52</v>
      </c>
      <c r="P236" s="103">
        <v>100.7</v>
      </c>
      <c r="Q236" s="103">
        <v>0</v>
      </c>
      <c r="R236" s="103">
        <v>2315.4852466399998</v>
      </c>
      <c r="S236" s="104">
        <v>7.1000000000000004E-3</v>
      </c>
      <c r="T236" s="104">
        <f t="shared" si="6"/>
        <v>3.5395199333598201E-3</v>
      </c>
      <c r="U236" s="104">
        <f>R236/'סכום נכסי הקרן'!$C$42</f>
        <v>8.7137001822207804E-4</v>
      </c>
    </row>
    <row r="237" spans="2:21" s="99" customFormat="1">
      <c r="B237" s="102" t="s">
        <v>1100</v>
      </c>
      <c r="C237" s="102" t="s">
        <v>1101</v>
      </c>
      <c r="D237" s="102" t="s">
        <v>100</v>
      </c>
      <c r="E237" s="102" t="s">
        <v>123</v>
      </c>
      <c r="F237" s="102" t="s">
        <v>1102</v>
      </c>
      <c r="G237" s="102" t="s">
        <v>637</v>
      </c>
      <c r="H237" s="102" t="s">
        <v>625</v>
      </c>
      <c r="I237" s="102" t="s">
        <v>150</v>
      </c>
      <c r="J237" s="102" t="s">
        <v>1103</v>
      </c>
      <c r="K237" s="103">
        <v>2.68</v>
      </c>
      <c r="L237" s="102" t="s">
        <v>102</v>
      </c>
      <c r="M237" s="104">
        <v>6.2700000000000006E-2</v>
      </c>
      <c r="N237" s="104">
        <v>5.6599999999999998E-2</v>
      </c>
      <c r="O237" s="103">
        <v>767000</v>
      </c>
      <c r="P237" s="103">
        <v>106.84</v>
      </c>
      <c r="Q237" s="103">
        <v>0</v>
      </c>
      <c r="R237" s="103">
        <v>819.46280000000002</v>
      </c>
      <c r="S237" s="104">
        <v>2.5999999999999999E-3</v>
      </c>
      <c r="T237" s="104">
        <f t="shared" si="6"/>
        <v>1.2526553211495404E-3</v>
      </c>
      <c r="U237" s="104">
        <f>R237/'סכום נכסי הקרן'!$C$42</f>
        <v>3.0838258028397317E-4</v>
      </c>
    </row>
    <row r="238" spans="2:21" s="99" customFormat="1">
      <c r="B238" s="102" t="s">
        <v>1104</v>
      </c>
      <c r="C238" s="102" t="s">
        <v>1105</v>
      </c>
      <c r="D238" s="102" t="s">
        <v>100</v>
      </c>
      <c r="E238" s="102" t="s">
        <v>123</v>
      </c>
      <c r="F238" s="102" t="s">
        <v>1106</v>
      </c>
      <c r="G238" s="102" t="s">
        <v>808</v>
      </c>
      <c r="H238" s="102" t="s">
        <v>625</v>
      </c>
      <c r="I238" s="102" t="s">
        <v>150</v>
      </c>
      <c r="J238" s="102" t="s">
        <v>1107</v>
      </c>
      <c r="K238" s="103">
        <v>3.53</v>
      </c>
      <c r="L238" s="102" t="s">
        <v>102</v>
      </c>
      <c r="M238" s="104">
        <v>4.6899999999999997E-2</v>
      </c>
      <c r="N238" s="104">
        <v>8.2900000000000001E-2</v>
      </c>
      <c r="O238" s="103">
        <v>4103142.21</v>
      </c>
      <c r="P238" s="103">
        <v>96.75</v>
      </c>
      <c r="Q238" s="103">
        <v>0</v>
      </c>
      <c r="R238" s="103">
        <v>3969.7900881750002</v>
      </c>
      <c r="S238" s="104">
        <v>2.8E-3</v>
      </c>
      <c r="T238" s="104">
        <f t="shared" si="6"/>
        <v>6.0683397437920512E-3</v>
      </c>
      <c r="U238" s="104">
        <f>R238/'סכום נכסי הקרן'!$C$42</f>
        <v>1.4939227388688636E-3</v>
      </c>
    </row>
    <row r="239" spans="2:21" s="99" customFormat="1">
      <c r="B239" s="102" t="s">
        <v>1108</v>
      </c>
      <c r="C239" s="102" t="s">
        <v>1109</v>
      </c>
      <c r="D239" s="102" t="s">
        <v>100</v>
      </c>
      <c r="E239" s="102" t="s">
        <v>123</v>
      </c>
      <c r="F239" s="102" t="s">
        <v>1110</v>
      </c>
      <c r="G239" s="102" t="s">
        <v>637</v>
      </c>
      <c r="H239" s="102" t="s">
        <v>672</v>
      </c>
      <c r="I239" s="102" t="s">
        <v>207</v>
      </c>
      <c r="J239" s="102" t="s">
        <v>1111</v>
      </c>
      <c r="K239" s="103">
        <v>0.21</v>
      </c>
      <c r="L239" s="102" t="s">
        <v>102</v>
      </c>
      <c r="M239" s="104">
        <v>3.8300000000000001E-2</v>
      </c>
      <c r="N239" s="104">
        <v>4.2599999999999999E-2</v>
      </c>
      <c r="O239" s="103">
        <v>4532974.6399999997</v>
      </c>
      <c r="P239" s="103">
        <v>109.61</v>
      </c>
      <c r="Q239" s="103">
        <v>0</v>
      </c>
      <c r="R239" s="103">
        <v>4968.5935029040002</v>
      </c>
      <c r="S239" s="104">
        <v>1.6899999999999998E-2</v>
      </c>
      <c r="T239" s="104">
        <f t="shared" si="6"/>
        <v>7.5951404872090962E-3</v>
      </c>
      <c r="U239" s="104">
        <f>R239/'סכום נכסי הקרן'!$C$42</f>
        <v>1.8697952912660834E-3</v>
      </c>
    </row>
    <row r="240" spans="2:21" s="99" customFormat="1">
      <c r="B240" s="102" t="s">
        <v>1112</v>
      </c>
      <c r="C240" s="102">
        <v>11420330</v>
      </c>
      <c r="D240" s="102" t="s">
        <v>100</v>
      </c>
      <c r="E240" s="102" t="s">
        <v>123</v>
      </c>
      <c r="F240" s="102" t="s">
        <v>1113</v>
      </c>
      <c r="G240" s="102" t="s">
        <v>650</v>
      </c>
      <c r="H240" s="102" t="s">
        <v>962</v>
      </c>
      <c r="I240" s="102" t="s">
        <v>150</v>
      </c>
      <c r="J240" s="102" t="s">
        <v>613</v>
      </c>
      <c r="K240" s="103">
        <v>0.75</v>
      </c>
      <c r="L240" s="102" t="s">
        <v>102</v>
      </c>
      <c r="M240" s="104">
        <v>5.6500000000000002E-2</v>
      </c>
      <c r="N240" s="104">
        <v>0.10059999999999999</v>
      </c>
      <c r="O240" s="103">
        <v>1090000</v>
      </c>
      <c r="P240" s="103">
        <f>R240*1000/O240*100</f>
        <v>105.00672131147542</v>
      </c>
      <c r="Q240" s="103">
        <v>0</v>
      </c>
      <c r="R240" s="103">
        <f>1159.869-15.2957377049179</f>
        <v>1144.573262295082</v>
      </c>
      <c r="S240" s="104">
        <v>7.7999999999999996E-3</v>
      </c>
      <c r="T240" s="104">
        <f t="shared" si="6"/>
        <v>1.7496288879244098E-3</v>
      </c>
      <c r="U240" s="104">
        <f>R240/'סכום נכסי הקרן'!$C$42</f>
        <v>4.3072907757448197E-4</v>
      </c>
    </row>
    <row r="241" spans="2:21" s="99" customFormat="1">
      <c r="B241" s="102" t="s">
        <v>1114</v>
      </c>
      <c r="C241" s="102" t="s">
        <v>1115</v>
      </c>
      <c r="D241" s="102" t="s">
        <v>100</v>
      </c>
      <c r="E241" s="102" t="s">
        <v>123</v>
      </c>
      <c r="F241" s="102" t="s">
        <v>1116</v>
      </c>
      <c r="G241" s="102" t="s">
        <v>808</v>
      </c>
      <c r="H241" s="102" t="s">
        <v>220</v>
      </c>
      <c r="I241" s="102" t="s">
        <v>707</v>
      </c>
      <c r="J241" s="102" t="s">
        <v>1117</v>
      </c>
      <c r="K241" s="103">
        <v>2.94</v>
      </c>
      <c r="L241" s="102" t="s">
        <v>102</v>
      </c>
      <c r="M241" s="104">
        <v>5.7000000000000002E-2</v>
      </c>
      <c r="N241" s="104">
        <v>6.8699999999999997E-2</v>
      </c>
      <c r="O241" s="103">
        <v>145596</v>
      </c>
      <c r="P241" s="103">
        <v>116.46</v>
      </c>
      <c r="Q241" s="103">
        <v>0</v>
      </c>
      <c r="R241" s="103">
        <v>169.5611016</v>
      </c>
      <c r="S241" s="104">
        <v>5.0000000000000001E-4</v>
      </c>
      <c r="T241" s="104">
        <f t="shared" si="6"/>
        <v>2.591961662923782E-4</v>
      </c>
      <c r="U241" s="104">
        <f>R241/'סכום נכסי הקרן'!$C$42</f>
        <v>6.3809717814159388E-5</v>
      </c>
    </row>
    <row r="242" spans="2:21" s="99" customFormat="1">
      <c r="B242" s="98" t="s">
        <v>1118</v>
      </c>
      <c r="K242" s="100">
        <v>0</v>
      </c>
      <c r="N242" s="101">
        <v>0</v>
      </c>
      <c r="O242" s="100">
        <v>0</v>
      </c>
      <c r="Q242" s="100">
        <v>0</v>
      </c>
      <c r="R242" s="100">
        <v>0</v>
      </c>
      <c r="T242" s="101">
        <f t="shared" si="6"/>
        <v>0</v>
      </c>
      <c r="U242" s="101">
        <f>R242/'סכום נכסי הקרן'!$C$42</f>
        <v>0</v>
      </c>
    </row>
    <row r="243" spans="2:21" s="99" customFormat="1">
      <c r="B243" s="102" t="s">
        <v>220</v>
      </c>
      <c r="C243" s="102" t="s">
        <v>220</v>
      </c>
      <c r="G243" s="102" t="s">
        <v>220</v>
      </c>
      <c r="H243" s="102" t="s">
        <v>220</v>
      </c>
      <c r="K243" s="103">
        <v>0</v>
      </c>
      <c r="L243" s="102" t="s">
        <v>220</v>
      </c>
      <c r="M243" s="104">
        <v>0</v>
      </c>
      <c r="N243" s="104">
        <v>0</v>
      </c>
      <c r="O243" s="103">
        <v>0</v>
      </c>
      <c r="P243" s="103">
        <v>0</v>
      </c>
      <c r="R243" s="103">
        <v>0</v>
      </c>
      <c r="S243" s="104">
        <v>0</v>
      </c>
      <c r="T243" s="104">
        <f t="shared" si="6"/>
        <v>0</v>
      </c>
      <c r="U243" s="104">
        <f>R243/'סכום נכסי הקרן'!$C$42</f>
        <v>0</v>
      </c>
    </row>
    <row r="244" spans="2:21" s="99" customFormat="1">
      <c r="B244" s="98" t="s">
        <v>233</v>
      </c>
      <c r="K244" s="100">
        <v>4.42</v>
      </c>
      <c r="N244" s="101">
        <v>7.9799999999999996E-2</v>
      </c>
      <c r="O244" s="100">
        <v>15830000</v>
      </c>
      <c r="Q244" s="100">
        <v>34.559399999999997</v>
      </c>
      <c r="R244" s="100">
        <v>55943.495167224573</v>
      </c>
      <c r="T244" s="101">
        <f t="shared" si="6"/>
        <v>8.5516898271559685E-2</v>
      </c>
      <c r="U244" s="101">
        <f>R244/'סכום נכסי הקרן'!$C$42</f>
        <v>2.1052815807834958E-2</v>
      </c>
    </row>
    <row r="245" spans="2:21" s="99" customFormat="1">
      <c r="B245" s="98" t="s">
        <v>393</v>
      </c>
      <c r="K245" s="100">
        <v>4.5199999999999996</v>
      </c>
      <c r="N245" s="101">
        <v>6.2399999999999997E-2</v>
      </c>
      <c r="O245" s="100">
        <v>4307000</v>
      </c>
      <c r="Q245" s="100">
        <v>0</v>
      </c>
      <c r="R245" s="100">
        <v>16012.528525887299</v>
      </c>
      <c r="T245" s="101">
        <f t="shared" si="6"/>
        <v>2.4477229549665379E-2</v>
      </c>
      <c r="U245" s="101">
        <f>R245/'סכום נכסי הקרן'!$C$42</f>
        <v>6.025880447146411E-3</v>
      </c>
    </row>
    <row r="246" spans="2:21" s="99" customFormat="1">
      <c r="B246" s="102" t="s">
        <v>1119</v>
      </c>
      <c r="C246" s="102" t="s">
        <v>1120</v>
      </c>
      <c r="D246" s="102" t="s">
        <v>100</v>
      </c>
      <c r="E246" s="102" t="s">
        <v>485</v>
      </c>
      <c r="F246" s="102" t="s">
        <v>1121</v>
      </c>
      <c r="G246" s="102" t="s">
        <v>1122</v>
      </c>
      <c r="H246" s="102" t="s">
        <v>1123</v>
      </c>
      <c r="I246" s="102" t="s">
        <v>346</v>
      </c>
      <c r="J246" s="102" t="s">
        <v>581</v>
      </c>
      <c r="K246" s="103">
        <v>3.87</v>
      </c>
      <c r="L246" s="102" t="s">
        <v>106</v>
      </c>
      <c r="M246" s="104">
        <v>5.3800000000000001E-2</v>
      </c>
      <c r="N246" s="104">
        <v>6.2799999999999995E-2</v>
      </c>
      <c r="O246" s="103">
        <v>710000</v>
      </c>
      <c r="P246" s="103">
        <v>97.890555549295769</v>
      </c>
      <c r="Q246" s="103">
        <v>0</v>
      </c>
      <c r="R246" s="103">
        <v>2657.7677393856002</v>
      </c>
      <c r="S246" s="104">
        <v>8.9999999999999998E-4</v>
      </c>
      <c r="T246" s="104">
        <f t="shared" si="6"/>
        <v>4.0627431789715856E-3</v>
      </c>
      <c r="U246" s="104">
        <f>R246/'סכום נכסי הקרן'!$C$42</f>
        <v>1.0001787430341362E-3</v>
      </c>
    </row>
    <row r="247" spans="2:21" s="99" customFormat="1">
      <c r="B247" s="102" t="s">
        <v>1124</v>
      </c>
      <c r="C247" s="102" t="s">
        <v>1125</v>
      </c>
      <c r="D247" s="102" t="s">
        <v>100</v>
      </c>
      <c r="E247" s="102" t="s">
        <v>485</v>
      </c>
      <c r="F247" s="102" t="s">
        <v>415</v>
      </c>
      <c r="G247" s="102" t="s">
        <v>1122</v>
      </c>
      <c r="H247" s="102" t="s">
        <v>1123</v>
      </c>
      <c r="I247" s="102" t="s">
        <v>1126</v>
      </c>
      <c r="J247" s="102" t="s">
        <v>1127</v>
      </c>
      <c r="K247" s="103">
        <v>3.42</v>
      </c>
      <c r="L247" s="102" t="s">
        <v>106</v>
      </c>
      <c r="M247" s="104">
        <v>5.1299999999999998E-2</v>
      </c>
      <c r="N247" s="104">
        <v>6.1800000000000001E-2</v>
      </c>
      <c r="O247" s="103">
        <v>1345000</v>
      </c>
      <c r="P247" s="103">
        <v>97.706875003717471</v>
      </c>
      <c r="Q247" s="103">
        <v>0</v>
      </c>
      <c r="R247" s="103">
        <v>5025.3381606911998</v>
      </c>
      <c r="S247" s="104">
        <v>2.7000000000000001E-3</v>
      </c>
      <c r="T247" s="104">
        <f t="shared" si="6"/>
        <v>7.6818820665998204E-3</v>
      </c>
      <c r="U247" s="104">
        <f>R247/'סכום נכסי הקרן'!$C$42</f>
        <v>1.8911496028782124E-3</v>
      </c>
    </row>
    <row r="248" spans="2:21" s="99" customFormat="1">
      <c r="B248" s="102" t="s">
        <v>1128</v>
      </c>
      <c r="C248" s="102" t="s">
        <v>1129</v>
      </c>
      <c r="D248" s="102" t="s">
        <v>123</v>
      </c>
      <c r="E248" s="102" t="s">
        <v>485</v>
      </c>
      <c r="F248" s="102" t="s">
        <v>1130</v>
      </c>
      <c r="G248" s="102" t="s">
        <v>1131</v>
      </c>
      <c r="H248" s="102" t="s">
        <v>1132</v>
      </c>
      <c r="I248" s="102" t="s">
        <v>1126</v>
      </c>
      <c r="J248" s="102" t="s">
        <v>1133</v>
      </c>
      <c r="K248" s="103">
        <v>1.66</v>
      </c>
      <c r="L248" s="102" t="s">
        <v>106</v>
      </c>
      <c r="M248" s="104">
        <v>6.13E-2</v>
      </c>
      <c r="N248" s="104">
        <v>8.0799999999999997E-2</v>
      </c>
      <c r="O248" s="103">
        <v>180000</v>
      </c>
      <c r="P248" s="103">
        <v>98.626249999999999</v>
      </c>
      <c r="Q248" s="103">
        <v>0</v>
      </c>
      <c r="R248" s="103">
        <v>678.86420399999997</v>
      </c>
      <c r="S248" s="104">
        <v>2.9999999999999997E-4</v>
      </c>
      <c r="T248" s="104">
        <f t="shared" si="6"/>
        <v>1.0377321063000627E-3</v>
      </c>
      <c r="U248" s="104">
        <f>R248/'סכום נכסי הקרן'!$C$42</f>
        <v>2.5547211525885679E-4</v>
      </c>
    </row>
    <row r="249" spans="2:21" s="99" customFormat="1">
      <c r="B249" s="102" t="s">
        <v>1134</v>
      </c>
      <c r="C249" s="102" t="s">
        <v>1135</v>
      </c>
      <c r="D249" s="102" t="s">
        <v>123</v>
      </c>
      <c r="E249" s="102" t="s">
        <v>485</v>
      </c>
      <c r="F249" s="102" t="s">
        <v>1136</v>
      </c>
      <c r="G249" s="102" t="s">
        <v>1137</v>
      </c>
      <c r="H249" s="102" t="s">
        <v>1132</v>
      </c>
      <c r="I249" s="102" t="s">
        <v>1126</v>
      </c>
      <c r="J249" s="102" t="s">
        <v>1138</v>
      </c>
      <c r="K249" s="103">
        <v>5.78</v>
      </c>
      <c r="L249" s="102" t="s">
        <v>110</v>
      </c>
      <c r="M249" s="104">
        <v>3.7499999999999999E-2</v>
      </c>
      <c r="N249" s="104">
        <v>5.5599999999999997E-2</v>
      </c>
      <c r="O249" s="103">
        <v>1420000</v>
      </c>
      <c r="P249" s="103">
        <v>91.920749999999998</v>
      </c>
      <c r="Q249" s="103">
        <v>0</v>
      </c>
      <c r="R249" s="103">
        <v>5290.4086839150004</v>
      </c>
      <c r="S249" s="104">
        <v>1.2999999999999999E-3</v>
      </c>
      <c r="T249" s="104">
        <f t="shared" si="6"/>
        <v>8.08707678855204E-3</v>
      </c>
      <c r="U249" s="104">
        <f>R249/'סכום נכסי הקרן'!$C$42</f>
        <v>1.9909016988964557E-3</v>
      </c>
    </row>
    <row r="250" spans="2:21" s="99" customFormat="1">
      <c r="B250" s="102" t="s">
        <v>1139</v>
      </c>
      <c r="C250" s="102" t="s">
        <v>1140</v>
      </c>
      <c r="D250" s="102" t="s">
        <v>123</v>
      </c>
      <c r="E250" s="102" t="s">
        <v>485</v>
      </c>
      <c r="F250" s="102" t="s">
        <v>1136</v>
      </c>
      <c r="G250" s="102" t="s">
        <v>1137</v>
      </c>
      <c r="H250" s="102" t="s">
        <v>1132</v>
      </c>
      <c r="I250" s="102" t="s">
        <v>1126</v>
      </c>
      <c r="J250" s="102" t="s">
        <v>1138</v>
      </c>
      <c r="K250" s="103">
        <v>5.62</v>
      </c>
      <c r="L250" s="102" t="s">
        <v>110</v>
      </c>
      <c r="M250" s="104">
        <v>4.3799999999999999E-2</v>
      </c>
      <c r="N250" s="104">
        <v>7.3200000000000001E-2</v>
      </c>
      <c r="O250" s="103">
        <v>560000</v>
      </c>
      <c r="P250" s="103">
        <v>87.092541660714289</v>
      </c>
      <c r="Q250" s="103">
        <v>0</v>
      </c>
      <c r="R250" s="103">
        <v>1976.7707713882301</v>
      </c>
      <c r="S250" s="104">
        <v>4.0000000000000002E-4</v>
      </c>
      <c r="T250" s="104">
        <f t="shared" si="6"/>
        <v>3.0217508658994014E-3</v>
      </c>
      <c r="U250" s="104">
        <f>R250/'סכום נכסי הקרן'!$C$42</f>
        <v>7.4390401993921183E-4</v>
      </c>
    </row>
    <row r="251" spans="2:21" s="99" customFormat="1">
      <c r="B251" s="102" t="s">
        <v>1141</v>
      </c>
      <c r="C251" s="102" t="s">
        <v>1142</v>
      </c>
      <c r="D251" s="102" t="s">
        <v>123</v>
      </c>
      <c r="E251" s="102" t="s">
        <v>485</v>
      </c>
      <c r="F251" s="102" t="s">
        <v>1136</v>
      </c>
      <c r="G251" s="102" t="s">
        <v>1137</v>
      </c>
      <c r="H251" s="102" t="s">
        <v>1132</v>
      </c>
      <c r="I251" s="102" t="s">
        <v>1126</v>
      </c>
      <c r="J251" s="102" t="s">
        <v>685</v>
      </c>
      <c r="K251" s="103">
        <v>4.93</v>
      </c>
      <c r="L251" s="102" t="s">
        <v>110</v>
      </c>
      <c r="M251" s="104">
        <v>7.3800000000000004E-2</v>
      </c>
      <c r="N251" s="104">
        <v>7.17E-2</v>
      </c>
      <c r="O251" s="103">
        <v>46000</v>
      </c>
      <c r="P251" s="103">
        <v>101.86429173913044</v>
      </c>
      <c r="Q251" s="103">
        <v>0</v>
      </c>
      <c r="R251" s="103">
        <v>189.91843399001999</v>
      </c>
      <c r="S251" s="104">
        <v>1E-4</v>
      </c>
      <c r="T251" s="104">
        <f t="shared" si="6"/>
        <v>2.9031499284895698E-4</v>
      </c>
      <c r="U251" s="104">
        <f>R251/'סכום נכסי הקרן'!$C$42</f>
        <v>7.1470647254925782E-5</v>
      </c>
    </row>
    <row r="252" spans="2:21" s="99" customFormat="1">
      <c r="B252" s="102" t="s">
        <v>1143</v>
      </c>
      <c r="C252" s="102" t="s">
        <v>1144</v>
      </c>
      <c r="D252" s="102" t="s">
        <v>123</v>
      </c>
      <c r="E252" s="102" t="s">
        <v>485</v>
      </c>
      <c r="F252" s="102" t="s">
        <v>1136</v>
      </c>
      <c r="G252" s="102" t="s">
        <v>1137</v>
      </c>
      <c r="H252" s="102" t="s">
        <v>1132</v>
      </c>
      <c r="I252" s="102" t="s">
        <v>1126</v>
      </c>
      <c r="J252" s="102" t="s">
        <v>685</v>
      </c>
      <c r="K252" s="103">
        <v>6.08</v>
      </c>
      <c r="L252" s="102" t="s">
        <v>110</v>
      </c>
      <c r="M252" s="104">
        <v>7.8799999999999995E-2</v>
      </c>
      <c r="N252" s="104">
        <v>7.4200000000000002E-2</v>
      </c>
      <c r="O252" s="103">
        <v>46000</v>
      </c>
      <c r="P252" s="103">
        <v>103.76412500000001</v>
      </c>
      <c r="Q252" s="103">
        <v>0</v>
      </c>
      <c r="R252" s="103">
        <v>193.46053251724999</v>
      </c>
      <c r="S252" s="104">
        <v>1E-4</v>
      </c>
      <c r="T252" s="104">
        <f t="shared" si="6"/>
        <v>2.9572955049351465E-4</v>
      </c>
      <c r="U252" s="104">
        <f>R252/'סכום נכסי הקרן'!$C$42</f>
        <v>7.2803619884613489E-5</v>
      </c>
    </row>
    <row r="253" spans="2:21" s="99" customFormat="1">
      <c r="B253" s="98" t="s">
        <v>394</v>
      </c>
      <c r="K253" s="100">
        <v>4.38</v>
      </c>
      <c r="N253" s="101">
        <v>8.6699999999999999E-2</v>
      </c>
      <c r="O253" s="100">
        <v>11523000</v>
      </c>
      <c r="Q253" s="100">
        <v>34.559399999999997</v>
      </c>
      <c r="R253" s="100">
        <v>39930.966641337269</v>
      </c>
      <c r="T253" s="101">
        <f t="shared" si="6"/>
        <v>6.1039668721894293E-2</v>
      </c>
      <c r="U253" s="101">
        <f>R253/'סכום נכסי הקרן'!$C$42</f>
        <v>1.5026935360688543E-2</v>
      </c>
    </row>
    <row r="254" spans="2:21" s="99" customFormat="1">
      <c r="B254" s="102" t="s">
        <v>1145</v>
      </c>
      <c r="C254" s="102" t="s">
        <v>1146</v>
      </c>
      <c r="D254" s="102" t="s">
        <v>123</v>
      </c>
      <c r="E254" s="102" t="s">
        <v>485</v>
      </c>
      <c r="F254" s="102" t="s">
        <v>1147</v>
      </c>
      <c r="G254" s="102" t="s">
        <v>1148</v>
      </c>
      <c r="H254" s="102" t="s">
        <v>1149</v>
      </c>
      <c r="I254" s="102" t="s">
        <v>1126</v>
      </c>
      <c r="J254" s="102" t="s">
        <v>970</v>
      </c>
      <c r="K254" s="103">
        <v>3.45</v>
      </c>
      <c r="L254" s="102" t="s">
        <v>106</v>
      </c>
      <c r="M254" s="104">
        <v>4.3799999999999999E-2</v>
      </c>
      <c r="N254" s="104">
        <v>5.5100000000000003E-2</v>
      </c>
      <c r="O254" s="103">
        <v>180000</v>
      </c>
      <c r="P254" s="103">
        <v>97.285388888888889</v>
      </c>
      <c r="Q254" s="103">
        <v>0</v>
      </c>
      <c r="R254" s="103">
        <v>669.63478880000002</v>
      </c>
      <c r="S254" s="104">
        <v>5.0000000000000001E-4</v>
      </c>
      <c r="T254" s="104">
        <f t="shared" si="6"/>
        <v>1.0236237464558106E-3</v>
      </c>
      <c r="U254" s="104">
        <f>R254/'סכום נכסי הקרן'!$C$42</f>
        <v>2.5199887538282083E-4</v>
      </c>
    </row>
    <row r="255" spans="2:21" s="99" customFormat="1">
      <c r="B255" s="102" t="s">
        <v>1150</v>
      </c>
      <c r="C255" s="102" t="s">
        <v>1151</v>
      </c>
      <c r="D255" s="102" t="s">
        <v>123</v>
      </c>
      <c r="E255" s="102" t="s">
        <v>485</v>
      </c>
      <c r="F255" s="102" t="s">
        <v>1152</v>
      </c>
      <c r="G255" s="102" t="s">
        <v>1153</v>
      </c>
      <c r="H255" s="102" t="s">
        <v>339</v>
      </c>
      <c r="I255" s="102" t="s">
        <v>340</v>
      </c>
      <c r="J255" s="102" t="s">
        <v>1154</v>
      </c>
      <c r="K255" s="103">
        <v>4.1399999999999997</v>
      </c>
      <c r="L255" s="102" t="s">
        <v>106</v>
      </c>
      <c r="M255" s="104">
        <v>4.5999999999999999E-2</v>
      </c>
      <c r="N255" s="104">
        <v>5.2400000000000002E-2</v>
      </c>
      <c r="O255" s="103">
        <v>130000</v>
      </c>
      <c r="P255" s="103">
        <v>99.533111076923078</v>
      </c>
      <c r="Q255" s="103">
        <v>0</v>
      </c>
      <c r="R255" s="103">
        <v>494.79900178560001</v>
      </c>
      <c r="S255" s="104">
        <v>1E-4</v>
      </c>
      <c r="T255" s="104">
        <f t="shared" si="6"/>
        <v>7.5636453843446318E-4</v>
      </c>
      <c r="U255" s="104">
        <f>R255/'סכום נכסי הקרן'!$C$42</f>
        <v>1.8620417289543536E-4</v>
      </c>
    </row>
    <row r="256" spans="2:21" s="99" customFormat="1">
      <c r="B256" s="102" t="s">
        <v>1155</v>
      </c>
      <c r="C256" s="102" t="s">
        <v>1156</v>
      </c>
      <c r="D256" s="102" t="s">
        <v>123</v>
      </c>
      <c r="E256" s="102" t="s">
        <v>485</v>
      </c>
      <c r="F256" s="102" t="s">
        <v>1157</v>
      </c>
      <c r="G256" s="102" t="s">
        <v>1158</v>
      </c>
      <c r="H256" s="102" t="s">
        <v>339</v>
      </c>
      <c r="I256" s="102" t="s">
        <v>340</v>
      </c>
      <c r="J256" s="102" t="s">
        <v>1159</v>
      </c>
      <c r="K256" s="103">
        <v>3.79</v>
      </c>
      <c r="L256" s="102" t="s">
        <v>106</v>
      </c>
      <c r="M256" s="104">
        <v>4.5499999999999999E-2</v>
      </c>
      <c r="N256" s="104">
        <v>5.1900000000000002E-2</v>
      </c>
      <c r="O256" s="103">
        <v>535000</v>
      </c>
      <c r="P256" s="103">
        <v>99.346027775700932</v>
      </c>
      <c r="Q256" s="103">
        <v>0</v>
      </c>
      <c r="R256" s="103">
        <v>2032.4607746464001</v>
      </c>
      <c r="S256" s="104">
        <v>2.9999999999999997E-4</v>
      </c>
      <c r="T256" s="104">
        <f t="shared" si="6"/>
        <v>3.1068802688645901E-3</v>
      </c>
      <c r="U256" s="104">
        <f>R256/'סכום נכסי הקרן'!$C$42</f>
        <v>7.6486144094816723E-4</v>
      </c>
    </row>
    <row r="257" spans="2:21" s="99" customFormat="1">
      <c r="B257" s="102" t="s">
        <v>1160</v>
      </c>
      <c r="C257" s="102" t="s">
        <v>1161</v>
      </c>
      <c r="D257" s="102" t="s">
        <v>123</v>
      </c>
      <c r="E257" s="102" t="s">
        <v>485</v>
      </c>
      <c r="F257" s="102" t="s">
        <v>1162</v>
      </c>
      <c r="G257" s="102" t="s">
        <v>1163</v>
      </c>
      <c r="H257" s="102" t="s">
        <v>1164</v>
      </c>
      <c r="I257" s="102" t="s">
        <v>340</v>
      </c>
      <c r="J257" s="102" t="s">
        <v>1165</v>
      </c>
      <c r="K257" s="103">
        <v>9.52</v>
      </c>
      <c r="L257" s="102" t="s">
        <v>106</v>
      </c>
      <c r="M257" s="104">
        <v>2.9000000000000001E-2</v>
      </c>
      <c r="N257" s="104">
        <v>5.45E-2</v>
      </c>
      <c r="O257" s="103">
        <v>85000</v>
      </c>
      <c r="P257" s="103">
        <v>79.295333294117654</v>
      </c>
      <c r="Q257" s="103">
        <v>0</v>
      </c>
      <c r="R257" s="103">
        <v>257.74155133919999</v>
      </c>
      <c r="S257" s="104">
        <v>2.0000000000000001E-4</v>
      </c>
      <c r="T257" s="104">
        <f t="shared" si="6"/>
        <v>3.9399143654402164E-4</v>
      </c>
      <c r="U257" s="104">
        <f>R257/'סכום נכסי הקרן'!$C$42</f>
        <v>9.6994036396010446E-5</v>
      </c>
    </row>
    <row r="258" spans="2:21" s="99" customFormat="1">
      <c r="B258" s="102" t="s">
        <v>1166</v>
      </c>
      <c r="C258" s="102" t="s">
        <v>1167</v>
      </c>
      <c r="D258" s="102" t="s">
        <v>123</v>
      </c>
      <c r="E258" s="102" t="s">
        <v>485</v>
      </c>
      <c r="F258" s="102" t="s">
        <v>1168</v>
      </c>
      <c r="G258" s="102" t="s">
        <v>1169</v>
      </c>
      <c r="H258" s="102" t="s">
        <v>1170</v>
      </c>
      <c r="I258" s="102" t="s">
        <v>1126</v>
      </c>
      <c r="J258" s="102" t="s">
        <v>352</v>
      </c>
      <c r="K258" s="103">
        <v>4.7</v>
      </c>
      <c r="L258" s="102" t="s">
        <v>110</v>
      </c>
      <c r="M258" s="104">
        <v>3.6299999999999999E-2</v>
      </c>
      <c r="N258" s="104">
        <v>4.0399999999999998E-2</v>
      </c>
      <c r="O258" s="103">
        <v>90000</v>
      </c>
      <c r="P258" s="103">
        <v>99.481652777777782</v>
      </c>
      <c r="Q258" s="103">
        <v>0</v>
      </c>
      <c r="R258" s="103">
        <v>362.88817818625</v>
      </c>
      <c r="S258" s="104">
        <v>2.0000000000000001E-4</v>
      </c>
      <c r="T258" s="104">
        <f t="shared" si="6"/>
        <v>5.5472171206218102E-4</v>
      </c>
      <c r="U258" s="104">
        <f>R258/'סכום נכסי הקרן'!$C$42</f>
        <v>1.365631151818313E-4</v>
      </c>
    </row>
    <row r="259" spans="2:21" s="99" customFormat="1">
      <c r="B259" s="102" t="s">
        <v>1171</v>
      </c>
      <c r="C259" s="102" t="s">
        <v>1172</v>
      </c>
      <c r="D259" s="102" t="s">
        <v>123</v>
      </c>
      <c r="E259" s="102" t="s">
        <v>485</v>
      </c>
      <c r="F259" s="102" t="s">
        <v>1173</v>
      </c>
      <c r="G259" s="102" t="s">
        <v>1153</v>
      </c>
      <c r="H259" s="102" t="s">
        <v>1170</v>
      </c>
      <c r="I259" s="102" t="s">
        <v>1126</v>
      </c>
      <c r="J259" s="102" t="s">
        <v>814</v>
      </c>
      <c r="K259" s="103">
        <v>1.46</v>
      </c>
      <c r="L259" s="102" t="s">
        <v>106</v>
      </c>
      <c r="M259" s="104">
        <v>3.3500000000000002E-2</v>
      </c>
      <c r="N259" s="104">
        <v>5.7599999999999998E-2</v>
      </c>
      <c r="O259" s="103">
        <v>275000</v>
      </c>
      <c r="P259" s="103">
        <v>96.788833345454549</v>
      </c>
      <c r="Q259" s="103">
        <v>0</v>
      </c>
      <c r="R259" s="103">
        <v>1017.8313714608</v>
      </c>
      <c r="S259" s="104">
        <v>2.0000000000000001E-4</v>
      </c>
      <c r="T259" s="104">
        <f t="shared" si="6"/>
        <v>1.5558874466215008E-3</v>
      </c>
      <c r="U259" s="104">
        <f>R259/'סכום נכסי הקרן'!$C$42</f>
        <v>3.8303320739520655E-4</v>
      </c>
    </row>
    <row r="260" spans="2:21" s="99" customFormat="1">
      <c r="B260" s="102" t="s">
        <v>1174</v>
      </c>
      <c r="C260" s="102" t="s">
        <v>1175</v>
      </c>
      <c r="D260" s="102" t="s">
        <v>123</v>
      </c>
      <c r="E260" s="102" t="s">
        <v>485</v>
      </c>
      <c r="F260" s="102" t="s">
        <v>1176</v>
      </c>
      <c r="G260" s="102" t="s">
        <v>1148</v>
      </c>
      <c r="H260" s="102" t="s">
        <v>1170</v>
      </c>
      <c r="I260" s="102" t="s">
        <v>346</v>
      </c>
      <c r="J260" s="102" t="s">
        <v>814</v>
      </c>
      <c r="K260" s="103">
        <v>2.25</v>
      </c>
      <c r="L260" s="102" t="s">
        <v>106</v>
      </c>
      <c r="M260" s="104">
        <v>4.8800000000000003E-2</v>
      </c>
      <c r="N260" s="104">
        <v>5.5300000000000002E-2</v>
      </c>
      <c r="O260" s="103">
        <v>275000</v>
      </c>
      <c r="P260" s="103">
        <v>99.368083345454551</v>
      </c>
      <c r="Q260" s="103">
        <v>0</v>
      </c>
      <c r="R260" s="103">
        <v>1044.9547644608001</v>
      </c>
      <c r="S260" s="104">
        <v>2.0000000000000001E-4</v>
      </c>
      <c r="T260" s="104">
        <f t="shared" si="6"/>
        <v>1.5973490755924319E-3</v>
      </c>
      <c r="U260" s="104">
        <f>R260/'סכום נכסי הקרן'!$C$42</f>
        <v>3.9324036008035133E-4</v>
      </c>
    </row>
    <row r="261" spans="2:21" s="99" customFormat="1">
      <c r="B261" s="102" t="s">
        <v>1177</v>
      </c>
      <c r="C261" s="102" t="s">
        <v>1178</v>
      </c>
      <c r="D261" s="102" t="s">
        <v>123</v>
      </c>
      <c r="E261" s="102" t="s">
        <v>485</v>
      </c>
      <c r="F261" s="102" t="s">
        <v>1179</v>
      </c>
      <c r="G261" s="102" t="s">
        <v>1158</v>
      </c>
      <c r="H261" s="102" t="s">
        <v>1180</v>
      </c>
      <c r="I261" s="102" t="s">
        <v>1126</v>
      </c>
      <c r="J261" s="102" t="s">
        <v>1181</v>
      </c>
      <c r="K261" s="103">
        <v>5.89</v>
      </c>
      <c r="L261" s="102" t="s">
        <v>106</v>
      </c>
      <c r="M261" s="104">
        <v>2.7E-2</v>
      </c>
      <c r="N261" s="104">
        <v>6.0199999999999997E-2</v>
      </c>
      <c r="O261" s="103">
        <v>380000</v>
      </c>
      <c r="P261" s="103">
        <v>83.008499999999998</v>
      </c>
      <c r="Q261" s="103">
        <v>0</v>
      </c>
      <c r="R261" s="103">
        <v>1206.2131151999999</v>
      </c>
      <c r="S261" s="104">
        <v>4.0000000000000002E-4</v>
      </c>
      <c r="T261" s="104">
        <f t="shared" si="6"/>
        <v>1.8438534088376477E-3</v>
      </c>
      <c r="U261" s="104">
        <f>R261/'סכום נכסי הקרן'!$C$42</f>
        <v>4.5392556298802744E-4</v>
      </c>
    </row>
    <row r="262" spans="2:21" s="99" customFormat="1">
      <c r="B262" s="102" t="s">
        <v>1182</v>
      </c>
      <c r="C262" s="102" t="s">
        <v>1183</v>
      </c>
      <c r="D262" s="102" t="s">
        <v>123</v>
      </c>
      <c r="E262" s="102" t="s">
        <v>485</v>
      </c>
      <c r="F262" s="102" t="s">
        <v>1184</v>
      </c>
      <c r="G262" s="102" t="s">
        <v>1185</v>
      </c>
      <c r="H262" s="102" t="s">
        <v>1180</v>
      </c>
      <c r="I262" s="102" t="s">
        <v>1126</v>
      </c>
      <c r="J262" s="102" t="s">
        <v>1186</v>
      </c>
      <c r="K262" s="103">
        <v>4.2699999999999996</v>
      </c>
      <c r="L262" s="102" t="s">
        <v>110</v>
      </c>
      <c r="M262" s="104">
        <v>1.2999999999999999E-3</v>
      </c>
      <c r="N262" s="104">
        <v>6.6699999999999995E-2</v>
      </c>
      <c r="O262" s="103">
        <v>550000</v>
      </c>
      <c r="P262" s="103">
        <v>76.357930563636359</v>
      </c>
      <c r="Q262" s="103">
        <v>0</v>
      </c>
      <c r="R262" s="103">
        <v>1702.17480602111</v>
      </c>
      <c r="S262" s="104">
        <v>5.9999999999999995E-4</v>
      </c>
      <c r="T262" s="104">
        <f t="shared" si="6"/>
        <v>2.6019952684722602E-3</v>
      </c>
      <c r="U262" s="104">
        <f>R262/'סכום נכסי הקרן'!$C$42</f>
        <v>6.4056728234053017E-4</v>
      </c>
    </row>
    <row r="263" spans="2:21" s="99" customFormat="1">
      <c r="B263" s="102" t="s">
        <v>1187</v>
      </c>
      <c r="C263" s="102" t="s">
        <v>1188</v>
      </c>
      <c r="D263" s="102" t="s">
        <v>123</v>
      </c>
      <c r="E263" s="102" t="s">
        <v>485</v>
      </c>
      <c r="F263" s="102" t="s">
        <v>1189</v>
      </c>
      <c r="G263" s="102" t="s">
        <v>1190</v>
      </c>
      <c r="H263" s="102" t="s">
        <v>1180</v>
      </c>
      <c r="I263" s="102" t="s">
        <v>1126</v>
      </c>
      <c r="J263" s="102" t="s">
        <v>1191</v>
      </c>
      <c r="K263" s="103">
        <v>5.94</v>
      </c>
      <c r="L263" s="102" t="s">
        <v>106</v>
      </c>
      <c r="M263" s="104">
        <v>3.5999999999999997E-2</v>
      </c>
      <c r="N263" s="104">
        <v>5.6800000000000003E-2</v>
      </c>
      <c r="O263" s="103">
        <v>380000</v>
      </c>
      <c r="P263" s="103">
        <v>90.055000000000007</v>
      </c>
      <c r="Q263" s="103">
        <v>0</v>
      </c>
      <c r="R263" s="103">
        <v>1308.6072160000001</v>
      </c>
      <c r="S263" s="104">
        <v>4.0000000000000002E-4</v>
      </c>
      <c r="T263" s="104">
        <f t="shared" si="6"/>
        <v>2.0003760907964172E-3</v>
      </c>
      <c r="U263" s="104">
        <f>R263/'סכום נכסי הקרן'!$C$42</f>
        <v>4.924588033139596E-4</v>
      </c>
    </row>
    <row r="264" spans="2:21" s="99" customFormat="1">
      <c r="B264" s="102" t="s">
        <v>1192</v>
      </c>
      <c r="C264" s="102" t="s">
        <v>1193</v>
      </c>
      <c r="D264" s="102" t="s">
        <v>123</v>
      </c>
      <c r="E264" s="102" t="s">
        <v>485</v>
      </c>
      <c r="F264" s="102" t="s">
        <v>1194</v>
      </c>
      <c r="G264" s="102" t="s">
        <v>1195</v>
      </c>
      <c r="H264" s="102" t="s">
        <v>1180</v>
      </c>
      <c r="I264" s="102" t="s">
        <v>1126</v>
      </c>
      <c r="J264" s="102" t="s">
        <v>749</v>
      </c>
      <c r="K264" s="103">
        <v>5.42</v>
      </c>
      <c r="L264" s="102" t="s">
        <v>106</v>
      </c>
      <c r="M264" s="104">
        <v>4.02E-2</v>
      </c>
      <c r="N264" s="104">
        <v>5.96E-2</v>
      </c>
      <c r="O264" s="103">
        <v>370000</v>
      </c>
      <c r="P264" s="103">
        <v>91.787199999999999</v>
      </c>
      <c r="Q264" s="103">
        <v>0</v>
      </c>
      <c r="R264" s="103">
        <v>1298.67873536</v>
      </c>
      <c r="S264" s="104">
        <v>1E-4</v>
      </c>
      <c r="T264" s="104">
        <f t="shared" si="6"/>
        <v>1.9851991186329138E-3</v>
      </c>
      <c r="U264" s="104">
        <f>R264/'סכום נכסי הקרן'!$C$42</f>
        <v>4.8872248913586303E-4</v>
      </c>
    </row>
    <row r="265" spans="2:21" s="99" customFormat="1">
      <c r="B265" s="102" t="s">
        <v>1196</v>
      </c>
      <c r="C265" s="102" t="s">
        <v>1197</v>
      </c>
      <c r="D265" s="102" t="s">
        <v>123</v>
      </c>
      <c r="E265" s="102" t="s">
        <v>485</v>
      </c>
      <c r="F265" s="102" t="s">
        <v>1198</v>
      </c>
      <c r="G265" s="102" t="s">
        <v>1137</v>
      </c>
      <c r="H265" s="102" t="s">
        <v>1199</v>
      </c>
      <c r="I265" s="102" t="s">
        <v>1126</v>
      </c>
      <c r="J265" s="102" t="s">
        <v>749</v>
      </c>
      <c r="K265" s="103">
        <v>4.63</v>
      </c>
      <c r="L265" s="102" t="s">
        <v>106</v>
      </c>
      <c r="M265" s="104">
        <v>4.3799999999999999E-2</v>
      </c>
      <c r="N265" s="104">
        <v>6.0900000000000003E-2</v>
      </c>
      <c r="O265" s="103">
        <v>370000</v>
      </c>
      <c r="P265" s="103">
        <v>94.049041675675682</v>
      </c>
      <c r="Q265" s="103">
        <v>0</v>
      </c>
      <c r="R265" s="103">
        <v>1330.6810808608</v>
      </c>
      <c r="S265" s="104">
        <v>1E-4</v>
      </c>
      <c r="T265" s="104">
        <f t="shared" si="6"/>
        <v>2.0341188601768171E-3</v>
      </c>
      <c r="U265" s="104">
        <f>R265/'סכום נכסי הקרן'!$C$42</f>
        <v>5.0076570315445656E-4</v>
      </c>
    </row>
    <row r="266" spans="2:21" s="99" customFormat="1">
      <c r="B266" s="102" t="s">
        <v>1200</v>
      </c>
      <c r="C266" s="102" t="s">
        <v>1201</v>
      </c>
      <c r="D266" s="102" t="s">
        <v>123</v>
      </c>
      <c r="E266" s="102" t="s">
        <v>485</v>
      </c>
      <c r="F266" s="102" t="s">
        <v>1202</v>
      </c>
      <c r="G266" s="102" t="s">
        <v>1158</v>
      </c>
      <c r="H266" s="102" t="s">
        <v>1199</v>
      </c>
      <c r="I266" s="102" t="s">
        <v>1126</v>
      </c>
      <c r="J266" s="102" t="s">
        <v>1203</v>
      </c>
      <c r="K266" s="103">
        <v>4.21</v>
      </c>
      <c r="L266" s="102" t="s">
        <v>106</v>
      </c>
      <c r="M266" s="104">
        <v>5.1999999999999998E-2</v>
      </c>
      <c r="N266" s="104">
        <v>6.0499999999999998E-2</v>
      </c>
      <c r="O266" s="103">
        <v>275000</v>
      </c>
      <c r="P266" s="103">
        <v>98.50266665454545</v>
      </c>
      <c r="Q266" s="103">
        <v>0</v>
      </c>
      <c r="R266" s="103">
        <v>1035.8540425392</v>
      </c>
      <c r="S266" s="104">
        <v>5.9999999999999995E-4</v>
      </c>
      <c r="T266" s="104">
        <f t="shared" si="6"/>
        <v>1.5834374401388217E-3</v>
      </c>
      <c r="U266" s="104">
        <f>R266/'סכום נכסי הקרן'!$C$42</f>
        <v>3.8981555042623411E-4</v>
      </c>
    </row>
    <row r="267" spans="2:21" s="99" customFormat="1">
      <c r="B267" s="102" t="s">
        <v>1204</v>
      </c>
      <c r="C267" s="102" t="s">
        <v>1205</v>
      </c>
      <c r="D267" s="102" t="s">
        <v>123</v>
      </c>
      <c r="E267" s="102" t="s">
        <v>485</v>
      </c>
      <c r="F267" s="102" t="s">
        <v>1202</v>
      </c>
      <c r="G267" s="102" t="s">
        <v>1158</v>
      </c>
      <c r="H267" s="102" t="s">
        <v>1199</v>
      </c>
      <c r="I267" s="102" t="s">
        <v>1126</v>
      </c>
      <c r="J267" s="102" t="s">
        <v>1203</v>
      </c>
      <c r="K267" s="103">
        <v>7.47</v>
      </c>
      <c r="L267" s="102" t="s">
        <v>106</v>
      </c>
      <c r="M267" s="104">
        <v>5.45E-2</v>
      </c>
      <c r="N267" s="104">
        <v>6.6600000000000006E-2</v>
      </c>
      <c r="O267" s="103">
        <v>275000</v>
      </c>
      <c r="P267" s="103">
        <v>93.820833345454545</v>
      </c>
      <c r="Q267" s="103">
        <v>0</v>
      </c>
      <c r="R267" s="103">
        <v>986.6198834608</v>
      </c>
      <c r="S267" s="104">
        <v>2.9999999999999997E-4</v>
      </c>
      <c r="T267" s="104">
        <f t="shared" si="6"/>
        <v>1.5081766334836804E-3</v>
      </c>
      <c r="U267" s="104">
        <f>R267/'סכום נכסי הקרן'!$C$42</f>
        <v>3.7128761112904015E-4</v>
      </c>
    </row>
    <row r="268" spans="2:21" s="99" customFormat="1">
      <c r="B268" s="102" t="s">
        <v>1206</v>
      </c>
      <c r="C268" s="102" t="s">
        <v>1207</v>
      </c>
      <c r="D268" s="102" t="s">
        <v>123</v>
      </c>
      <c r="E268" s="102" t="s">
        <v>485</v>
      </c>
      <c r="F268" s="102" t="s">
        <v>1208</v>
      </c>
      <c r="G268" s="102" t="s">
        <v>1209</v>
      </c>
      <c r="H268" s="102" t="s">
        <v>1199</v>
      </c>
      <c r="I268" s="102" t="s">
        <v>1126</v>
      </c>
      <c r="J268" s="102" t="s">
        <v>1210</v>
      </c>
      <c r="K268" s="103">
        <v>4.0599999999999996</v>
      </c>
      <c r="L268" s="102" t="s">
        <v>106</v>
      </c>
      <c r="M268" s="104">
        <v>5.7000000000000002E-2</v>
      </c>
      <c r="N268" s="104">
        <v>6.1100000000000002E-2</v>
      </c>
      <c r="O268" s="103">
        <v>370000</v>
      </c>
      <c r="P268" s="103">
        <v>100.71766667567567</v>
      </c>
      <c r="Q268" s="103">
        <v>0</v>
      </c>
      <c r="R268" s="103">
        <v>1425.0341222607999</v>
      </c>
      <c r="S268" s="104">
        <v>4.0000000000000002E-4</v>
      </c>
      <c r="T268" s="104">
        <f t="shared" ref="T268:T290" si="7">R268/$R$11</f>
        <v>2.1783497384745905E-3</v>
      </c>
      <c r="U268" s="104">
        <f>R268/'סכום נכסי הקרן'!$C$42</f>
        <v>5.3627290905150591E-4</v>
      </c>
    </row>
    <row r="269" spans="2:21" s="99" customFormat="1">
      <c r="B269" s="102" t="s">
        <v>1211</v>
      </c>
      <c r="C269" s="102" t="s">
        <v>1212</v>
      </c>
      <c r="D269" s="102" t="s">
        <v>123</v>
      </c>
      <c r="E269" s="102" t="s">
        <v>485</v>
      </c>
      <c r="F269" s="102" t="s">
        <v>1213</v>
      </c>
      <c r="G269" s="102" t="s">
        <v>1214</v>
      </c>
      <c r="H269" s="102" t="s">
        <v>1199</v>
      </c>
      <c r="I269" s="102" t="s">
        <v>1126</v>
      </c>
      <c r="J269" s="102" t="s">
        <v>749</v>
      </c>
      <c r="K269" s="103">
        <v>5.71</v>
      </c>
      <c r="L269" s="102" t="s">
        <v>106</v>
      </c>
      <c r="M269" s="104">
        <v>4.2500000000000003E-2</v>
      </c>
      <c r="N269" s="104">
        <v>5.7599999999999998E-2</v>
      </c>
      <c r="O269" s="103">
        <v>370000</v>
      </c>
      <c r="P269" s="103">
        <v>93.759749999999997</v>
      </c>
      <c r="Q269" s="103">
        <v>0</v>
      </c>
      <c r="R269" s="103">
        <v>1326.5879508</v>
      </c>
      <c r="S269" s="104">
        <v>5.0000000000000001E-4</v>
      </c>
      <c r="T269" s="104">
        <f t="shared" si="7"/>
        <v>2.0278619792655442E-3</v>
      </c>
      <c r="U269" s="104">
        <f>R269/'סכום נכסי הקרן'!$C$42</f>
        <v>4.9922536476498076E-4</v>
      </c>
    </row>
    <row r="270" spans="2:21" s="99" customFormat="1">
      <c r="B270" s="102" t="s">
        <v>1215</v>
      </c>
      <c r="C270" s="102" t="s">
        <v>1216</v>
      </c>
      <c r="D270" s="102" t="s">
        <v>123</v>
      </c>
      <c r="E270" s="102" t="s">
        <v>485</v>
      </c>
      <c r="F270" s="102" t="s">
        <v>1217</v>
      </c>
      <c r="G270" s="102" t="s">
        <v>1190</v>
      </c>
      <c r="H270" s="102" t="s">
        <v>1199</v>
      </c>
      <c r="I270" s="102" t="s">
        <v>1126</v>
      </c>
      <c r="J270" s="102" t="s">
        <v>1181</v>
      </c>
      <c r="K270" s="103">
        <v>5.65</v>
      </c>
      <c r="L270" s="102" t="s">
        <v>106</v>
      </c>
      <c r="M270" s="104">
        <v>3.7499999999999999E-2</v>
      </c>
      <c r="N270" s="104">
        <v>6.2600000000000003E-2</v>
      </c>
      <c r="O270" s="103">
        <v>380000</v>
      </c>
      <c r="P270" s="103">
        <v>89.058999999999997</v>
      </c>
      <c r="Q270" s="103">
        <v>27.245999999999999</v>
      </c>
      <c r="R270" s="103">
        <v>1321.3801407999999</v>
      </c>
      <c r="S270" s="104">
        <v>5.0000000000000001E-4</v>
      </c>
      <c r="T270" s="104">
        <f t="shared" si="7"/>
        <v>2.0199011652932246E-3</v>
      </c>
      <c r="U270" s="104">
        <f>R270/'סכום נכסי הקרן'!$C$42</f>
        <v>4.9726554683861637E-4</v>
      </c>
    </row>
    <row r="271" spans="2:21" s="99" customFormat="1">
      <c r="B271" s="102" t="s">
        <v>1218</v>
      </c>
      <c r="C271" s="102" t="s">
        <v>1219</v>
      </c>
      <c r="D271" s="102" t="s">
        <v>123</v>
      </c>
      <c r="E271" s="102" t="s">
        <v>485</v>
      </c>
      <c r="F271" s="102" t="s">
        <v>1220</v>
      </c>
      <c r="G271" s="102" t="s">
        <v>1221</v>
      </c>
      <c r="H271" s="102" t="s">
        <v>1199</v>
      </c>
      <c r="I271" s="102" t="s">
        <v>1126</v>
      </c>
      <c r="J271" s="102" t="s">
        <v>1191</v>
      </c>
      <c r="K271" s="103">
        <v>3.83</v>
      </c>
      <c r="L271" s="102" t="s">
        <v>106</v>
      </c>
      <c r="M271" s="104">
        <v>3.2500000000000001E-2</v>
      </c>
      <c r="N271" s="104">
        <v>5.8099999999999999E-2</v>
      </c>
      <c r="O271" s="103">
        <v>380000</v>
      </c>
      <c r="P271" s="103">
        <v>92.208749999999995</v>
      </c>
      <c r="Q271" s="103">
        <v>0</v>
      </c>
      <c r="R271" s="103">
        <v>1339.9037880000001</v>
      </c>
      <c r="S271" s="104">
        <v>1E-4</v>
      </c>
      <c r="T271" s="104">
        <f t="shared" si="7"/>
        <v>2.0482169658788975E-3</v>
      </c>
      <c r="U271" s="104">
        <f>R271/'סכום נכסי הקרן'!$C$42</f>
        <v>5.0423641863390231E-4</v>
      </c>
    </row>
    <row r="272" spans="2:21" s="99" customFormat="1">
      <c r="B272" s="102" t="s">
        <v>1222</v>
      </c>
      <c r="C272" s="102" t="s">
        <v>1223</v>
      </c>
      <c r="D272" s="102" t="s">
        <v>123</v>
      </c>
      <c r="E272" s="102" t="s">
        <v>485</v>
      </c>
      <c r="F272" s="102" t="s">
        <v>1224</v>
      </c>
      <c r="G272" s="102" t="s">
        <v>1225</v>
      </c>
      <c r="H272" s="102" t="s">
        <v>1199</v>
      </c>
      <c r="I272" s="102" t="s">
        <v>1126</v>
      </c>
      <c r="J272" s="102" t="s">
        <v>249</v>
      </c>
      <c r="K272" s="103">
        <v>6.68</v>
      </c>
      <c r="L272" s="102" t="s">
        <v>106</v>
      </c>
      <c r="M272" s="104">
        <v>7.3800000000000004E-2</v>
      </c>
      <c r="N272" s="104">
        <v>6.8500000000000005E-2</v>
      </c>
      <c r="O272" s="103">
        <v>270000</v>
      </c>
      <c r="P272" s="103">
        <v>107.01824444444445</v>
      </c>
      <c r="Q272" s="103">
        <v>0</v>
      </c>
      <c r="R272" s="103">
        <v>1104.94197024</v>
      </c>
      <c r="S272" s="104">
        <v>5.0000000000000001E-4</v>
      </c>
      <c r="T272" s="104">
        <f t="shared" si="7"/>
        <v>1.689047310729167E-3</v>
      </c>
      <c r="U272" s="104">
        <f>R272/'סכום נכסי הקרן'!$C$42</f>
        <v>4.1581491660959874E-4</v>
      </c>
    </row>
    <row r="273" spans="2:21" s="99" customFormat="1">
      <c r="B273" s="102" t="s">
        <v>1226</v>
      </c>
      <c r="C273" s="102" t="s">
        <v>1227</v>
      </c>
      <c r="D273" s="102" t="s">
        <v>1228</v>
      </c>
      <c r="E273" s="102" t="s">
        <v>485</v>
      </c>
      <c r="F273" s="102" t="s">
        <v>1229</v>
      </c>
      <c r="G273" s="102" t="s">
        <v>1185</v>
      </c>
      <c r="H273" s="102" t="s">
        <v>1230</v>
      </c>
      <c r="I273" s="102" t="s">
        <v>1126</v>
      </c>
      <c r="J273" s="102" t="s">
        <v>1231</v>
      </c>
      <c r="K273" s="103">
        <v>0.81</v>
      </c>
      <c r="L273" s="102" t="s">
        <v>106</v>
      </c>
      <c r="M273" s="104">
        <v>7.7499999999999999E-2</v>
      </c>
      <c r="N273" s="104">
        <v>1.5691999999999999</v>
      </c>
      <c r="O273" s="103">
        <v>250000</v>
      </c>
      <c r="P273" s="103">
        <v>50.257841679999999</v>
      </c>
      <c r="Q273" s="103">
        <v>0</v>
      </c>
      <c r="R273" s="103">
        <v>480.46496646079999</v>
      </c>
      <c r="S273" s="104">
        <v>4.0000000000000002E-4</v>
      </c>
      <c r="T273" s="104">
        <f t="shared" si="7"/>
        <v>7.3445310374437565E-4</v>
      </c>
      <c r="U273" s="104">
        <f>R273/'סכום נכסי הקרן'!$C$42</f>
        <v>1.8080994780145495E-4</v>
      </c>
    </row>
    <row r="274" spans="2:21" s="99" customFormat="1">
      <c r="B274" s="102" t="s">
        <v>1232</v>
      </c>
      <c r="C274" s="102" t="s">
        <v>1233</v>
      </c>
      <c r="D274" s="102" t="s">
        <v>123</v>
      </c>
      <c r="E274" s="102" t="s">
        <v>485</v>
      </c>
      <c r="F274" s="102" t="s">
        <v>1234</v>
      </c>
      <c r="G274" s="102" t="s">
        <v>1235</v>
      </c>
      <c r="H274" s="102" t="s">
        <v>1230</v>
      </c>
      <c r="I274" s="102" t="s">
        <v>1126</v>
      </c>
      <c r="J274" s="102" t="s">
        <v>1236</v>
      </c>
      <c r="K274" s="103">
        <v>6.68</v>
      </c>
      <c r="L274" s="102" t="s">
        <v>106</v>
      </c>
      <c r="M274" s="104">
        <v>2.4500000000000001E-2</v>
      </c>
      <c r="N274" s="104">
        <v>6.3200000000000006E-2</v>
      </c>
      <c r="O274" s="103">
        <v>108000</v>
      </c>
      <c r="P274" s="103">
        <v>78.205250000000007</v>
      </c>
      <c r="Q274" s="103">
        <v>0</v>
      </c>
      <c r="R274" s="103">
        <v>322.98142608000001</v>
      </c>
      <c r="S274" s="104">
        <v>0</v>
      </c>
      <c r="T274" s="104">
        <f t="shared" si="7"/>
        <v>4.9371905840213729E-4</v>
      </c>
      <c r="U274" s="104">
        <f>R274/'סכום נכסי הקרן'!$C$42</f>
        <v>1.2154529230411404E-4</v>
      </c>
    </row>
    <row r="275" spans="2:21" s="99" customFormat="1">
      <c r="B275" s="102" t="s">
        <v>1237</v>
      </c>
      <c r="C275" s="102" t="s">
        <v>1238</v>
      </c>
      <c r="D275" s="102" t="s">
        <v>1239</v>
      </c>
      <c r="E275" s="102" t="s">
        <v>485</v>
      </c>
      <c r="F275" s="102" t="s">
        <v>1240</v>
      </c>
      <c r="G275" s="102" t="s">
        <v>1185</v>
      </c>
      <c r="H275" s="102" t="s">
        <v>1230</v>
      </c>
      <c r="I275" s="102" t="s">
        <v>1126</v>
      </c>
      <c r="J275" s="102" t="s">
        <v>1241</v>
      </c>
      <c r="K275" s="103">
        <v>4.2699999999999996</v>
      </c>
      <c r="L275" s="102" t="s">
        <v>110</v>
      </c>
      <c r="M275" s="104">
        <v>1.6299999999999999E-2</v>
      </c>
      <c r="N275" s="104">
        <v>7.7799999999999994E-2</v>
      </c>
      <c r="O275" s="103">
        <v>275000</v>
      </c>
      <c r="P275" s="103">
        <v>78.431749999999994</v>
      </c>
      <c r="Q275" s="103">
        <v>0</v>
      </c>
      <c r="R275" s="103">
        <v>874.20224629375002</v>
      </c>
      <c r="S275" s="104">
        <v>8.0000000000000004E-4</v>
      </c>
      <c r="T275" s="104">
        <f t="shared" si="7"/>
        <v>1.3363316743368301E-3</v>
      </c>
      <c r="U275" s="104">
        <f>R275/'סכום נכסי הקרן'!$C$42</f>
        <v>3.2898228498244461E-4</v>
      </c>
    </row>
    <row r="276" spans="2:21" s="99" customFormat="1">
      <c r="B276" s="102" t="s">
        <v>1242</v>
      </c>
      <c r="C276" s="102" t="s">
        <v>1243</v>
      </c>
      <c r="D276" s="102" t="s">
        <v>123</v>
      </c>
      <c r="E276" s="102" t="s">
        <v>485</v>
      </c>
      <c r="F276" s="102" t="s">
        <v>1244</v>
      </c>
      <c r="G276" s="102" t="s">
        <v>1131</v>
      </c>
      <c r="H276" s="102" t="s">
        <v>1230</v>
      </c>
      <c r="I276" s="102" t="s">
        <v>1126</v>
      </c>
      <c r="J276" s="102" t="s">
        <v>1245</v>
      </c>
      <c r="K276" s="103">
        <v>5.85</v>
      </c>
      <c r="L276" s="102" t="s">
        <v>106</v>
      </c>
      <c r="M276" s="104">
        <v>4.4999999999999998E-2</v>
      </c>
      <c r="N276" s="104">
        <v>7.2599999999999998E-2</v>
      </c>
      <c r="O276" s="103">
        <v>85000</v>
      </c>
      <c r="P276" s="103">
        <v>87.912000000000006</v>
      </c>
      <c r="Q276" s="103">
        <v>7.3133999999999997</v>
      </c>
      <c r="R276" s="103">
        <v>293.06256480000002</v>
      </c>
      <c r="S276" s="104">
        <v>2.9999999999999997E-4</v>
      </c>
      <c r="T276" s="104">
        <f t="shared" si="7"/>
        <v>4.4798419309143993E-4</v>
      </c>
      <c r="U276" s="104">
        <f>R276/'סכום נכסי הקרן'!$C$42</f>
        <v>1.1028614101538605E-4</v>
      </c>
    </row>
    <row r="277" spans="2:21" s="99" customFormat="1">
      <c r="B277" s="102" t="s">
        <v>1246</v>
      </c>
      <c r="C277" s="102" t="s">
        <v>1247</v>
      </c>
      <c r="D277" s="102" t="s">
        <v>123</v>
      </c>
      <c r="E277" s="102" t="s">
        <v>485</v>
      </c>
      <c r="F277" s="102" t="s">
        <v>1248</v>
      </c>
      <c r="G277" s="102" t="s">
        <v>1158</v>
      </c>
      <c r="H277" s="102" t="s">
        <v>1249</v>
      </c>
      <c r="I277" s="102" t="s">
        <v>340</v>
      </c>
      <c r="J277" s="102" t="s">
        <v>973</v>
      </c>
      <c r="K277" s="103">
        <v>7.14</v>
      </c>
      <c r="L277" s="102" t="s">
        <v>106</v>
      </c>
      <c r="M277" s="104">
        <v>3.15E-2</v>
      </c>
      <c r="N277" s="104">
        <v>7.0099999999999996E-2</v>
      </c>
      <c r="O277" s="103">
        <v>355000</v>
      </c>
      <c r="P277" s="103">
        <v>77.306250000000006</v>
      </c>
      <c r="Q277" s="103">
        <v>0</v>
      </c>
      <c r="R277" s="103">
        <v>1049.447805</v>
      </c>
      <c r="S277" s="104">
        <v>5.0000000000000001E-4</v>
      </c>
      <c r="T277" s="104">
        <f t="shared" si="7"/>
        <v>1.6042172716100782E-3</v>
      </c>
      <c r="U277" s="104">
        <f>R277/'סכום נכסי הקרן'!$C$42</f>
        <v>3.9493119392271611E-4</v>
      </c>
    </row>
    <row r="278" spans="2:21" s="99" customFormat="1">
      <c r="B278" s="102" t="s">
        <v>1250</v>
      </c>
      <c r="C278" s="102" t="s">
        <v>1251</v>
      </c>
      <c r="D278" s="102" t="s">
        <v>123</v>
      </c>
      <c r="E278" s="102" t="s">
        <v>485</v>
      </c>
      <c r="F278" s="102" t="s">
        <v>1252</v>
      </c>
      <c r="G278" s="102" t="s">
        <v>1253</v>
      </c>
      <c r="H278" s="102" t="s">
        <v>1249</v>
      </c>
      <c r="I278" s="102" t="s">
        <v>340</v>
      </c>
      <c r="J278" s="102" t="s">
        <v>504</v>
      </c>
      <c r="K278" s="103">
        <v>4.57</v>
      </c>
      <c r="L278" s="102" t="s">
        <v>106</v>
      </c>
      <c r="M278" s="104">
        <v>3.1300000000000001E-2</v>
      </c>
      <c r="N278" s="104">
        <v>7.8399999999999997E-2</v>
      </c>
      <c r="O278" s="103">
        <v>560000</v>
      </c>
      <c r="P278" s="103">
        <v>82.666333339285714</v>
      </c>
      <c r="Q278" s="103">
        <v>0</v>
      </c>
      <c r="R278" s="103">
        <v>1770.2499286607999</v>
      </c>
      <c r="S278" s="104">
        <v>6.9999999999999999E-4</v>
      </c>
      <c r="T278" s="104">
        <f t="shared" si="7"/>
        <v>2.7060569349841692E-3</v>
      </c>
      <c r="U278" s="104">
        <f>R278/'סכום נכסי הקרן'!$C$42</f>
        <v>6.6618550683195978E-4</v>
      </c>
    </row>
    <row r="279" spans="2:21" s="99" customFormat="1">
      <c r="B279" s="102" t="s">
        <v>1254</v>
      </c>
      <c r="C279" s="102" t="s">
        <v>1255</v>
      </c>
      <c r="D279" s="102" t="s">
        <v>123</v>
      </c>
      <c r="E279" s="102" t="s">
        <v>485</v>
      </c>
      <c r="F279" s="102" t="s">
        <v>1256</v>
      </c>
      <c r="G279" s="102" t="s">
        <v>1257</v>
      </c>
      <c r="H279" s="102" t="s">
        <v>1230</v>
      </c>
      <c r="I279" s="102" t="s">
        <v>1126</v>
      </c>
      <c r="J279" s="102" t="s">
        <v>1258</v>
      </c>
      <c r="K279" s="103">
        <v>4.04</v>
      </c>
      <c r="L279" s="102" t="s">
        <v>106</v>
      </c>
      <c r="M279" s="104">
        <v>5.7000000000000002E-2</v>
      </c>
      <c r="N279" s="104">
        <v>6.54E-2</v>
      </c>
      <c r="O279" s="103">
        <v>185000</v>
      </c>
      <c r="P279" s="103">
        <v>99.09366664864865</v>
      </c>
      <c r="Q279" s="103">
        <v>0</v>
      </c>
      <c r="R279" s="103">
        <v>701.02823533920002</v>
      </c>
      <c r="S279" s="104">
        <v>2.0000000000000001E-4</v>
      </c>
      <c r="T279" s="104">
        <f t="shared" si="7"/>
        <v>1.0716127068534668E-3</v>
      </c>
      <c r="U279" s="104">
        <f>R279/'סכום נכסי הקרן'!$C$42</f>
        <v>2.63812946805911E-4</v>
      </c>
    </row>
    <row r="280" spans="2:21" s="99" customFormat="1">
      <c r="B280" s="102" t="s">
        <v>1259</v>
      </c>
      <c r="C280" s="102" t="s">
        <v>1260</v>
      </c>
      <c r="D280" s="102" t="s">
        <v>123</v>
      </c>
      <c r="E280" s="102" t="s">
        <v>485</v>
      </c>
      <c r="F280" s="102" t="s">
        <v>1261</v>
      </c>
      <c r="G280" s="102" t="s">
        <v>1148</v>
      </c>
      <c r="H280" s="102" t="s">
        <v>1230</v>
      </c>
      <c r="I280" s="102" t="s">
        <v>1126</v>
      </c>
      <c r="J280" s="102" t="s">
        <v>1181</v>
      </c>
      <c r="K280" s="103">
        <v>4.93</v>
      </c>
      <c r="L280" s="102" t="s">
        <v>106</v>
      </c>
      <c r="M280" s="104">
        <v>4.5999999999999999E-2</v>
      </c>
      <c r="N280" s="104">
        <v>5.8900000000000001E-2</v>
      </c>
      <c r="O280" s="103">
        <v>380000</v>
      </c>
      <c r="P280" s="103">
        <v>95.878777789473688</v>
      </c>
      <c r="Q280" s="103">
        <v>0</v>
      </c>
      <c r="R280" s="103">
        <v>1393.2336958144001</v>
      </c>
      <c r="S280" s="104">
        <v>5.0000000000000001E-4</v>
      </c>
      <c r="T280" s="104">
        <f t="shared" si="7"/>
        <v>2.1297386564304668E-3</v>
      </c>
      <c r="U280" s="104">
        <f>R280/'סכום נכסי הקרן'!$C$42</f>
        <v>5.2430568178789922E-4</v>
      </c>
    </row>
    <row r="281" spans="2:21" s="99" customFormat="1">
      <c r="B281" s="102" t="s">
        <v>1262</v>
      </c>
      <c r="C281" s="102" t="s">
        <v>1263</v>
      </c>
      <c r="D281" s="102" t="s">
        <v>123</v>
      </c>
      <c r="E281" s="102" t="s">
        <v>485</v>
      </c>
      <c r="F281" s="102" t="s">
        <v>1264</v>
      </c>
      <c r="G281" s="102" t="s">
        <v>1253</v>
      </c>
      <c r="H281" s="102" t="s">
        <v>1230</v>
      </c>
      <c r="I281" s="102" t="s">
        <v>1126</v>
      </c>
      <c r="J281" s="102" t="s">
        <v>1265</v>
      </c>
      <c r="K281" s="103">
        <v>3.92</v>
      </c>
      <c r="L281" s="102" t="s">
        <v>106</v>
      </c>
      <c r="M281" s="104">
        <v>7.9500000000000001E-2</v>
      </c>
      <c r="N281" s="104">
        <v>8.4099999999999994E-2</v>
      </c>
      <c r="O281" s="103">
        <v>225000</v>
      </c>
      <c r="P281" s="103">
        <v>101.215</v>
      </c>
      <c r="Q281" s="103">
        <v>0</v>
      </c>
      <c r="R281" s="103">
        <v>870.85386000000005</v>
      </c>
      <c r="S281" s="104">
        <v>2.9999999999999997E-4</v>
      </c>
      <c r="T281" s="104">
        <f t="shared" si="7"/>
        <v>1.3312132310003785E-3</v>
      </c>
      <c r="U281" s="104">
        <f>R281/'סכום נכסי הקרן'!$C$42</f>
        <v>3.2772221069346643E-4</v>
      </c>
    </row>
    <row r="282" spans="2:21" s="99" customFormat="1">
      <c r="B282" s="102" t="s">
        <v>1266</v>
      </c>
      <c r="C282" s="102" t="s">
        <v>1267</v>
      </c>
      <c r="D282" s="102" t="s">
        <v>123</v>
      </c>
      <c r="E282" s="102" t="s">
        <v>485</v>
      </c>
      <c r="F282" s="102" t="s">
        <v>1268</v>
      </c>
      <c r="G282" s="102" t="s">
        <v>1137</v>
      </c>
      <c r="H282" s="102" t="s">
        <v>1230</v>
      </c>
      <c r="I282" s="102" t="s">
        <v>1126</v>
      </c>
      <c r="J282" s="102" t="s">
        <v>1269</v>
      </c>
      <c r="K282" s="103">
        <v>3.56</v>
      </c>
      <c r="L282" s="102" t="s">
        <v>106</v>
      </c>
      <c r="M282" s="104">
        <v>2.3E-2</v>
      </c>
      <c r="N282" s="104">
        <v>6.7000000000000004E-2</v>
      </c>
      <c r="O282" s="103">
        <v>350000</v>
      </c>
      <c r="P282" s="103">
        <v>86.62011111428572</v>
      </c>
      <c r="Q282" s="103">
        <v>0</v>
      </c>
      <c r="R282" s="103">
        <v>1159.3235671535999</v>
      </c>
      <c r="S282" s="104">
        <v>5.0000000000000001E-4</v>
      </c>
      <c r="T282" s="104">
        <f t="shared" si="7"/>
        <v>1.7721766446616289E-3</v>
      </c>
      <c r="U282" s="104">
        <f>R282/'סכום נכסי הקרן'!$C$42</f>
        <v>4.3627995440775002E-4</v>
      </c>
    </row>
    <row r="283" spans="2:21" s="99" customFormat="1">
      <c r="B283" s="102" t="s">
        <v>1270</v>
      </c>
      <c r="C283" s="102" t="s">
        <v>1271</v>
      </c>
      <c r="D283" s="102" t="s">
        <v>123</v>
      </c>
      <c r="E283" s="102" t="s">
        <v>485</v>
      </c>
      <c r="F283" s="102" t="s">
        <v>1272</v>
      </c>
      <c r="G283" s="102" t="s">
        <v>1131</v>
      </c>
      <c r="H283" s="102" t="s">
        <v>1132</v>
      </c>
      <c r="I283" s="102" t="s">
        <v>1126</v>
      </c>
      <c r="J283" s="102" t="s">
        <v>1273</v>
      </c>
      <c r="K283" s="103">
        <v>0.5</v>
      </c>
      <c r="L283" s="102" t="s">
        <v>106</v>
      </c>
      <c r="M283" s="104">
        <v>4.4999999999999998E-2</v>
      </c>
      <c r="N283" s="104">
        <v>1.44E-2</v>
      </c>
      <c r="O283" s="103">
        <v>280000</v>
      </c>
      <c r="P283" s="103">
        <v>101.526</v>
      </c>
      <c r="Q283" s="103">
        <v>0</v>
      </c>
      <c r="R283" s="103">
        <v>1087.0591872</v>
      </c>
      <c r="S283" s="104">
        <v>4.0000000000000002E-4</v>
      </c>
      <c r="T283" s="104">
        <f t="shared" si="7"/>
        <v>1.661711154247117E-3</v>
      </c>
      <c r="U283" s="104">
        <f>R283/'סכום נכסי הקרן'!$C$42</f>
        <v>4.0908521664453175E-4</v>
      </c>
    </row>
    <row r="284" spans="2:21" s="99" customFormat="1">
      <c r="B284" s="102" t="s">
        <v>1274</v>
      </c>
      <c r="C284" s="102" t="s">
        <v>1275</v>
      </c>
      <c r="D284" s="102" t="s">
        <v>123</v>
      </c>
      <c r="E284" s="102" t="s">
        <v>485</v>
      </c>
      <c r="F284" s="102" t="s">
        <v>1272</v>
      </c>
      <c r="G284" s="102" t="s">
        <v>1131</v>
      </c>
      <c r="H284" s="102" t="s">
        <v>1132</v>
      </c>
      <c r="I284" s="102" t="s">
        <v>1126</v>
      </c>
      <c r="J284" s="102" t="s">
        <v>1276</v>
      </c>
      <c r="K284" s="103">
        <v>6.81</v>
      </c>
      <c r="L284" s="102" t="s">
        <v>106</v>
      </c>
      <c r="M284" s="104">
        <v>8.5000000000000006E-2</v>
      </c>
      <c r="N284" s="104">
        <v>8.7099999999999997E-2</v>
      </c>
      <c r="O284" s="103">
        <v>230000</v>
      </c>
      <c r="P284" s="103">
        <v>101.63288886956522</v>
      </c>
      <c r="Q284" s="103">
        <v>0</v>
      </c>
      <c r="R284" s="103">
        <v>893.88158418559999</v>
      </c>
      <c r="S284" s="104">
        <v>2.9999999999999997E-4</v>
      </c>
      <c r="T284" s="104">
        <f t="shared" si="7"/>
        <v>1.366414098245427E-3</v>
      </c>
      <c r="U284" s="104">
        <f>R284/'סכום נכסי הקרן'!$C$42</f>
        <v>3.3638806959813294E-4</v>
      </c>
    </row>
    <row r="285" spans="2:21" s="99" customFormat="1">
      <c r="B285" s="102" t="s">
        <v>1277</v>
      </c>
      <c r="C285" s="102" t="s">
        <v>1278</v>
      </c>
      <c r="D285" s="102" t="s">
        <v>123</v>
      </c>
      <c r="E285" s="102" t="s">
        <v>485</v>
      </c>
      <c r="F285" s="102" t="s">
        <v>1279</v>
      </c>
      <c r="G285" s="102" t="s">
        <v>1137</v>
      </c>
      <c r="H285" s="102" t="s">
        <v>1132</v>
      </c>
      <c r="I285" s="102" t="s">
        <v>1126</v>
      </c>
      <c r="J285" s="102" t="s">
        <v>1280</v>
      </c>
      <c r="K285" s="103">
        <v>2.35</v>
      </c>
      <c r="L285" s="102" t="s">
        <v>106</v>
      </c>
      <c r="M285" s="104">
        <v>4.3799999999999999E-2</v>
      </c>
      <c r="N285" s="104">
        <v>7.5399999999999995E-2</v>
      </c>
      <c r="O285" s="103">
        <v>360000</v>
      </c>
      <c r="P285" s="103">
        <v>93.483291666666673</v>
      </c>
      <c r="Q285" s="103">
        <v>0</v>
      </c>
      <c r="R285" s="103">
        <v>1286.9283863999999</v>
      </c>
      <c r="S285" s="104">
        <v>5.0000000000000001E-4</v>
      </c>
      <c r="T285" s="104">
        <f t="shared" si="7"/>
        <v>1.9672371841190982E-3</v>
      </c>
      <c r="U285" s="104">
        <f>R285/'סכום נכסי הקרן'!$C$42</f>
        <v>4.8430056427054647E-4</v>
      </c>
    </row>
    <row r="286" spans="2:21" s="99" customFormat="1">
      <c r="B286" s="102" t="s">
        <v>1281</v>
      </c>
      <c r="C286" s="102" t="s">
        <v>1282</v>
      </c>
      <c r="D286" s="102" t="s">
        <v>123</v>
      </c>
      <c r="E286" s="102" t="s">
        <v>485</v>
      </c>
      <c r="F286" s="102" t="s">
        <v>1283</v>
      </c>
      <c r="G286" s="102" t="s">
        <v>1185</v>
      </c>
      <c r="H286" s="102" t="s">
        <v>1284</v>
      </c>
      <c r="I286" s="102" t="s">
        <v>340</v>
      </c>
      <c r="J286" s="102" t="s">
        <v>1285</v>
      </c>
      <c r="K286" s="103">
        <v>3.76</v>
      </c>
      <c r="L286" s="102" t="s">
        <v>110</v>
      </c>
      <c r="M286" s="104">
        <v>2.63E-2</v>
      </c>
      <c r="N286" s="104">
        <v>0.1095</v>
      </c>
      <c r="O286" s="103">
        <v>440000</v>
      </c>
      <c r="P286" s="103">
        <v>74.640291659090906</v>
      </c>
      <c r="Q286" s="103">
        <v>0</v>
      </c>
      <c r="R286" s="103">
        <v>1331.1080909432301</v>
      </c>
      <c r="S286" s="104">
        <v>1.6999999999999999E-3</v>
      </c>
      <c r="T286" s="104">
        <f t="shared" si="7"/>
        <v>2.034771600547631E-3</v>
      </c>
      <c r="U286" s="104">
        <f>R286/'סכום נכסי הקרן'!$C$42</f>
        <v>5.0092639680769755E-4</v>
      </c>
    </row>
    <row r="287" spans="2:21" s="99" customFormat="1">
      <c r="B287" s="102" t="s">
        <v>1286</v>
      </c>
      <c r="C287" s="102" t="s">
        <v>1287</v>
      </c>
      <c r="D287" s="102" t="s">
        <v>123</v>
      </c>
      <c r="E287" s="102" t="s">
        <v>485</v>
      </c>
      <c r="F287" s="102" t="s">
        <v>1283</v>
      </c>
      <c r="G287" s="102" t="s">
        <v>1185</v>
      </c>
      <c r="H287" s="102" t="s">
        <v>1284</v>
      </c>
      <c r="I287" s="102" t="s">
        <v>340</v>
      </c>
      <c r="J287" s="102" t="s">
        <v>814</v>
      </c>
      <c r="K287" s="103">
        <v>1.91</v>
      </c>
      <c r="L287" s="102" t="s">
        <v>110</v>
      </c>
      <c r="M287" s="104">
        <v>4.2500000000000003E-2</v>
      </c>
      <c r="N287" s="104">
        <v>0.11020000000000001</v>
      </c>
      <c r="O287" s="103">
        <v>275000</v>
      </c>
      <c r="P287" s="103">
        <v>88.865305563636369</v>
      </c>
      <c r="Q287" s="103">
        <v>0</v>
      </c>
      <c r="R287" s="103">
        <v>990.49491744493002</v>
      </c>
      <c r="S287" s="104">
        <v>6.9999999999999999E-4</v>
      </c>
      <c r="T287" s="104">
        <f t="shared" si="7"/>
        <v>1.5141001262155723E-3</v>
      </c>
      <c r="U287" s="104">
        <f>R287/'סכום נכסי הקרן'!$C$42</f>
        <v>3.7274587498032676E-4</v>
      </c>
    </row>
    <row r="288" spans="2:21" s="99" customFormat="1">
      <c r="B288" s="102" t="s">
        <v>1288</v>
      </c>
      <c r="C288" s="102" t="s">
        <v>1289</v>
      </c>
      <c r="D288" s="102" t="s">
        <v>123</v>
      </c>
      <c r="E288" s="102" t="s">
        <v>485</v>
      </c>
      <c r="F288" s="102" t="s">
        <v>1290</v>
      </c>
      <c r="G288" s="102" t="s">
        <v>1291</v>
      </c>
      <c r="H288" s="102" t="s">
        <v>1284</v>
      </c>
      <c r="I288" s="102" t="s">
        <v>340</v>
      </c>
      <c r="J288" s="102" t="s">
        <v>1292</v>
      </c>
      <c r="K288" s="103">
        <v>6.81</v>
      </c>
      <c r="L288" s="102" t="s">
        <v>106</v>
      </c>
      <c r="M288" s="104">
        <v>4.4999999999999998E-2</v>
      </c>
      <c r="N288" s="104">
        <v>8.5199999999999998E-2</v>
      </c>
      <c r="O288" s="103">
        <v>455000</v>
      </c>
      <c r="P288" s="103">
        <v>77.664500000000004</v>
      </c>
      <c r="Q288" s="103">
        <v>0</v>
      </c>
      <c r="R288" s="103">
        <v>1351.3001684000001</v>
      </c>
      <c r="S288" s="104">
        <v>1.2999999999999999E-3</v>
      </c>
      <c r="T288" s="104">
        <f t="shared" si="7"/>
        <v>2.0656378134755234E-3</v>
      </c>
      <c r="U288" s="104">
        <f>R288/'סכום נכסי הקרן'!$C$42</f>
        <v>5.0852513704021643E-4</v>
      </c>
    </row>
    <row r="289" spans="2:21" s="99" customFormat="1">
      <c r="B289" s="102" t="s">
        <v>1293</v>
      </c>
      <c r="C289" s="102" t="s">
        <v>1294</v>
      </c>
      <c r="D289" s="102" t="s">
        <v>123</v>
      </c>
      <c r="E289" s="102" t="s">
        <v>485</v>
      </c>
      <c r="F289" s="102" t="s">
        <v>1295</v>
      </c>
      <c r="G289" s="102" t="s">
        <v>1131</v>
      </c>
      <c r="H289" s="102" t="s">
        <v>1296</v>
      </c>
      <c r="I289" s="102" t="s">
        <v>1126</v>
      </c>
      <c r="J289" s="102" t="s">
        <v>1297</v>
      </c>
      <c r="K289" s="103">
        <v>3.14</v>
      </c>
      <c r="L289" s="102" t="s">
        <v>106</v>
      </c>
      <c r="M289" s="104">
        <v>6.5000000000000002E-2</v>
      </c>
      <c r="N289" s="104">
        <v>9.9599999999999994E-2</v>
      </c>
      <c r="O289" s="103">
        <v>460000</v>
      </c>
      <c r="P289" s="103">
        <v>93.13433332608696</v>
      </c>
      <c r="Q289" s="103">
        <v>0</v>
      </c>
      <c r="R289" s="103">
        <v>1638.2701769391999</v>
      </c>
      <c r="S289" s="104">
        <v>1E-3</v>
      </c>
      <c r="T289" s="104">
        <f t="shared" si="7"/>
        <v>2.5043087430246837E-3</v>
      </c>
      <c r="U289" s="104">
        <f>R289/'סכום נכסי הקרן'!$C$42</f>
        <v>6.1651850989061577E-4</v>
      </c>
    </row>
    <row r="290" spans="2:21" s="99" customFormat="1">
      <c r="B290" s="102" t="s">
        <v>1298</v>
      </c>
      <c r="C290" s="102" t="s">
        <v>1299</v>
      </c>
      <c r="D290" s="102" t="s">
        <v>123</v>
      </c>
      <c r="E290" s="102" t="s">
        <v>485</v>
      </c>
      <c r="F290" s="102" t="s">
        <v>1300</v>
      </c>
      <c r="G290" s="102" t="s">
        <v>1131</v>
      </c>
      <c r="H290" s="102" t="s">
        <v>1301</v>
      </c>
      <c r="I290" s="102" t="s">
        <v>340</v>
      </c>
      <c r="J290" s="102" t="s">
        <v>1062</v>
      </c>
      <c r="K290" s="103">
        <v>2.48</v>
      </c>
      <c r="L290" s="102" t="s">
        <v>106</v>
      </c>
      <c r="M290" s="104">
        <v>0.09</v>
      </c>
      <c r="N290" s="104">
        <v>0.10589999999999999</v>
      </c>
      <c r="O290" s="103">
        <v>310000</v>
      </c>
      <c r="P290" s="103">
        <v>98.704999999999998</v>
      </c>
      <c r="Q290" s="103">
        <v>0</v>
      </c>
      <c r="R290" s="103">
        <v>1170.0885519999999</v>
      </c>
      <c r="S290" s="104">
        <v>5.0000000000000001E-4</v>
      </c>
      <c r="T290" s="104">
        <f t="shared" si="7"/>
        <v>1.7886323221492917E-3</v>
      </c>
      <c r="U290" s="104">
        <f>R290/'סכום נכסי הקרן'!$C$42</f>
        <v>4.4033106423683647E-4</v>
      </c>
    </row>
    <row r="291" spans="2:21" s="99" customFormat="1">
      <c r="B291" s="102" t="s">
        <v>235</v>
      </c>
    </row>
    <row r="292" spans="2:21" s="99" customFormat="1">
      <c r="B292" s="102" t="s">
        <v>387</v>
      </c>
    </row>
    <row r="293" spans="2:21" s="99" customFormat="1">
      <c r="B293" s="102" t="s">
        <v>388</v>
      </c>
    </row>
    <row r="294" spans="2:21" s="99" customFormat="1">
      <c r="B294" s="102" t="s">
        <v>389</v>
      </c>
    </row>
    <row r="295" spans="2:21" s="99" customFormat="1">
      <c r="B295" s="102" t="s">
        <v>390</v>
      </c>
    </row>
    <row r="296" spans="2:21" s="99" customFormat="1">
      <c r="B296" s="105"/>
    </row>
    <row r="297" spans="2:21" s="99" customFormat="1">
      <c r="B297" s="105"/>
    </row>
    <row r="298" spans="2:21" s="99" customFormat="1">
      <c r="B298" s="105"/>
    </row>
    <row r="299" spans="2:21" s="99" customFormat="1">
      <c r="B299" s="105"/>
    </row>
    <row r="300" spans="2:21">
      <c r="C300" s="16"/>
      <c r="D300" s="16"/>
      <c r="E300" s="16"/>
      <c r="F300" s="16"/>
    </row>
    <row r="301" spans="2:21">
      <c r="C301" s="16"/>
      <c r="D301" s="16"/>
      <c r="E301" s="16"/>
      <c r="F301" s="16"/>
    </row>
    <row r="302" spans="2:21">
      <c r="C302" s="16"/>
      <c r="D302" s="16"/>
      <c r="E302" s="16"/>
      <c r="F302" s="16"/>
    </row>
    <row r="303" spans="2:21">
      <c r="C303" s="16"/>
      <c r="D303" s="16"/>
      <c r="E303" s="16"/>
      <c r="F303" s="16"/>
    </row>
    <row r="304" spans="2:21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9"/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3">
      <formula1>$BN$7:$BN$11</formula1>
    </dataValidation>
    <dataValidation type="list" allowBlank="1" showInputMessage="1" showErrorMessage="1" sqref="E12:E797">
      <formula1>$BI$7:$BI$11</formula1>
    </dataValidation>
    <dataValidation type="list" allowBlank="1" showInputMessage="1" showErrorMessage="1" sqref="I12:I803">
      <formula1>$BM$7:$BM$10</formula1>
    </dataValidation>
    <dataValidation type="list" allowBlank="1" showInputMessage="1" showErrorMessage="1" sqref="G12:G803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18763000.219999999</v>
      </c>
      <c r="J11" s="7"/>
      <c r="K11" s="75">
        <v>45.56288</v>
      </c>
      <c r="L11" s="75">
        <v>371015.09780805075</v>
      </c>
      <c r="M11" s="7"/>
      <c r="N11" s="76">
        <v>1</v>
      </c>
      <c r="O11" s="76">
        <v>0.1404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18374342.57</v>
      </c>
      <c r="K12" s="81">
        <v>33.38252</v>
      </c>
      <c r="L12" s="81">
        <v>356493.69564193999</v>
      </c>
      <c r="N12" s="80">
        <v>0.96089999999999998</v>
      </c>
      <c r="O12" s="80">
        <v>0.13489999999999999</v>
      </c>
    </row>
    <row r="13" spans="2:62">
      <c r="B13" s="79" t="s">
        <v>1302</v>
      </c>
      <c r="E13" s="16"/>
      <c r="F13" s="16"/>
      <c r="G13" s="16"/>
      <c r="I13" s="81">
        <v>5782881.4199999999</v>
      </c>
      <c r="K13" s="81">
        <v>33.38252</v>
      </c>
      <c r="L13" s="81">
        <v>209013.64090103999</v>
      </c>
      <c r="N13" s="80">
        <v>0.56340000000000001</v>
      </c>
      <c r="O13" s="80">
        <v>7.9100000000000004E-2</v>
      </c>
    </row>
    <row r="14" spans="2:62">
      <c r="B14" t="s">
        <v>1303</v>
      </c>
      <c r="C14" t="s">
        <v>1304</v>
      </c>
      <c r="D14" t="s">
        <v>100</v>
      </c>
      <c r="E14" t="s">
        <v>123</v>
      </c>
      <c r="F14" t="s">
        <v>1305</v>
      </c>
      <c r="G14" t="s">
        <v>489</v>
      </c>
      <c r="H14" t="s">
        <v>102</v>
      </c>
      <c r="I14" s="77">
        <v>168790.2</v>
      </c>
      <c r="J14" s="77">
        <v>2464</v>
      </c>
      <c r="K14" s="77">
        <v>0</v>
      </c>
      <c r="L14" s="77">
        <v>4158.9905280000003</v>
      </c>
      <c r="M14" s="78">
        <v>8.0000000000000004E-4</v>
      </c>
      <c r="N14" s="78">
        <v>1.12E-2</v>
      </c>
      <c r="O14" s="78">
        <v>1.6000000000000001E-3</v>
      </c>
    </row>
    <row r="15" spans="2:62">
      <c r="B15" t="s">
        <v>1306</v>
      </c>
      <c r="C15" t="s">
        <v>1307</v>
      </c>
      <c r="D15" t="s">
        <v>100</v>
      </c>
      <c r="E15" t="s">
        <v>123</v>
      </c>
      <c r="F15" t="s">
        <v>1308</v>
      </c>
      <c r="G15" t="s">
        <v>710</v>
      </c>
      <c r="H15" t="s">
        <v>102</v>
      </c>
      <c r="I15" s="77">
        <v>35156</v>
      </c>
      <c r="J15" s="77">
        <v>26940</v>
      </c>
      <c r="K15" s="77">
        <v>0</v>
      </c>
      <c r="L15" s="77">
        <v>9471.0264000000006</v>
      </c>
      <c r="M15" s="78">
        <v>5.9999999999999995E-4</v>
      </c>
      <c r="N15" s="78">
        <v>2.5499999999999998E-2</v>
      </c>
      <c r="O15" s="78">
        <v>3.5999999999999999E-3</v>
      </c>
    </row>
    <row r="16" spans="2:62">
      <c r="B16" t="s">
        <v>1309</v>
      </c>
      <c r="C16" t="s">
        <v>1310</v>
      </c>
      <c r="D16" t="s">
        <v>100</v>
      </c>
      <c r="E16" t="s">
        <v>123</v>
      </c>
      <c r="F16" t="s">
        <v>884</v>
      </c>
      <c r="G16" t="s">
        <v>710</v>
      </c>
      <c r="H16" t="s">
        <v>102</v>
      </c>
      <c r="I16" s="77">
        <v>240989.8</v>
      </c>
      <c r="J16" s="77">
        <v>6008</v>
      </c>
      <c r="K16" s="77">
        <v>0</v>
      </c>
      <c r="L16" s="77">
        <v>14478.667184</v>
      </c>
      <c r="M16" s="78">
        <v>2E-3</v>
      </c>
      <c r="N16" s="78">
        <v>3.9E-2</v>
      </c>
      <c r="O16" s="78">
        <v>5.4999999999999997E-3</v>
      </c>
    </row>
    <row r="17" spans="2:15">
      <c r="B17" t="s">
        <v>1311</v>
      </c>
      <c r="C17" t="s">
        <v>1312</v>
      </c>
      <c r="D17" t="s">
        <v>100</v>
      </c>
      <c r="E17" t="s">
        <v>123</v>
      </c>
      <c r="F17" t="s">
        <v>1313</v>
      </c>
      <c r="G17" t="s">
        <v>826</v>
      </c>
      <c r="H17" t="s">
        <v>102</v>
      </c>
      <c r="I17" s="77">
        <v>144600.81</v>
      </c>
      <c r="J17" s="77">
        <v>3962</v>
      </c>
      <c r="K17" s="77">
        <v>0</v>
      </c>
      <c r="L17" s="77">
        <v>5729.0840921999998</v>
      </c>
      <c r="M17" s="78">
        <v>5.9999999999999995E-4</v>
      </c>
      <c r="N17" s="78">
        <v>1.54E-2</v>
      </c>
      <c r="O17" s="78">
        <v>2.2000000000000001E-3</v>
      </c>
    </row>
    <row r="18" spans="2:15">
      <c r="B18" t="s">
        <v>1314</v>
      </c>
      <c r="C18" t="s">
        <v>1315</v>
      </c>
      <c r="D18" t="s">
        <v>100</v>
      </c>
      <c r="E18" t="s">
        <v>123</v>
      </c>
      <c r="F18" t="s">
        <v>1316</v>
      </c>
      <c r="G18" t="s">
        <v>826</v>
      </c>
      <c r="H18" t="s">
        <v>102</v>
      </c>
      <c r="I18" s="77">
        <v>221134</v>
      </c>
      <c r="J18" s="77">
        <v>3012</v>
      </c>
      <c r="K18" s="77">
        <v>0</v>
      </c>
      <c r="L18" s="77">
        <v>6660.5560800000003</v>
      </c>
      <c r="M18" s="78">
        <v>1E-3</v>
      </c>
      <c r="N18" s="78">
        <v>1.7999999999999999E-2</v>
      </c>
      <c r="O18" s="78">
        <v>2.5000000000000001E-3</v>
      </c>
    </row>
    <row r="19" spans="2:15">
      <c r="B19" t="s">
        <v>1317</v>
      </c>
      <c r="C19" t="s">
        <v>1318</v>
      </c>
      <c r="D19" t="s">
        <v>100</v>
      </c>
      <c r="E19" t="s">
        <v>123</v>
      </c>
      <c r="F19" t="s">
        <v>799</v>
      </c>
      <c r="G19" t="s">
        <v>789</v>
      </c>
      <c r="H19" t="s">
        <v>102</v>
      </c>
      <c r="I19" s="77">
        <v>5839</v>
      </c>
      <c r="J19" s="77">
        <v>75810</v>
      </c>
      <c r="K19" s="77">
        <v>0</v>
      </c>
      <c r="L19" s="77">
        <v>4426.5459000000001</v>
      </c>
      <c r="M19" s="78">
        <v>1E-4</v>
      </c>
      <c r="N19" s="78">
        <v>1.1900000000000001E-2</v>
      </c>
      <c r="O19" s="78">
        <v>1.6999999999999999E-3</v>
      </c>
    </row>
    <row r="20" spans="2:15">
      <c r="B20" t="s">
        <v>1319</v>
      </c>
      <c r="C20" t="s">
        <v>1320</v>
      </c>
      <c r="D20" t="s">
        <v>100</v>
      </c>
      <c r="E20" t="s">
        <v>123</v>
      </c>
      <c r="F20" t="s">
        <v>1121</v>
      </c>
      <c r="G20" t="s">
        <v>402</v>
      </c>
      <c r="H20" t="s">
        <v>102</v>
      </c>
      <c r="I20" s="77">
        <v>645224</v>
      </c>
      <c r="J20" s="77">
        <v>2059</v>
      </c>
      <c r="K20" s="77">
        <v>0</v>
      </c>
      <c r="L20" s="77">
        <v>13285.16216</v>
      </c>
      <c r="M20" s="78">
        <v>5.0000000000000001E-4</v>
      </c>
      <c r="N20" s="78">
        <v>3.5799999999999998E-2</v>
      </c>
      <c r="O20" s="78">
        <v>5.0000000000000001E-3</v>
      </c>
    </row>
    <row r="21" spans="2:15">
      <c r="B21" t="s">
        <v>1321</v>
      </c>
      <c r="C21" t="s">
        <v>1322</v>
      </c>
      <c r="D21" t="s">
        <v>100</v>
      </c>
      <c r="E21" t="s">
        <v>123</v>
      </c>
      <c r="F21" t="s">
        <v>415</v>
      </c>
      <c r="G21" t="s">
        <v>402</v>
      </c>
      <c r="H21" t="s">
        <v>102</v>
      </c>
      <c r="I21" s="77">
        <v>792014.48</v>
      </c>
      <c r="J21" s="77">
        <v>3151</v>
      </c>
      <c r="K21" s="77">
        <v>0</v>
      </c>
      <c r="L21" s="77">
        <v>24956.376264800001</v>
      </c>
      <c r="M21" s="78">
        <v>5.0000000000000001E-4</v>
      </c>
      <c r="N21" s="78">
        <v>6.7299999999999999E-2</v>
      </c>
      <c r="O21" s="78">
        <v>9.4000000000000004E-3</v>
      </c>
    </row>
    <row r="22" spans="2:15">
      <c r="B22" t="s">
        <v>1323</v>
      </c>
      <c r="C22" t="s">
        <v>1324</v>
      </c>
      <c r="D22" t="s">
        <v>100</v>
      </c>
      <c r="E22" t="s">
        <v>123</v>
      </c>
      <c r="F22" t="s">
        <v>1325</v>
      </c>
      <c r="G22" t="s">
        <v>402</v>
      </c>
      <c r="H22" t="s">
        <v>102</v>
      </c>
      <c r="I22" s="77">
        <v>78842.429999999993</v>
      </c>
      <c r="J22" s="77">
        <v>13810</v>
      </c>
      <c r="K22" s="77">
        <v>0</v>
      </c>
      <c r="L22" s="77">
        <v>10888.139583</v>
      </c>
      <c r="M22" s="78">
        <v>2.9999999999999997E-4</v>
      </c>
      <c r="N22" s="78">
        <v>2.93E-2</v>
      </c>
      <c r="O22" s="78">
        <v>4.1000000000000003E-3</v>
      </c>
    </row>
    <row r="23" spans="2:15">
      <c r="B23" t="s">
        <v>1326</v>
      </c>
      <c r="C23" t="s">
        <v>1327</v>
      </c>
      <c r="D23" t="s">
        <v>100</v>
      </c>
      <c r="E23" t="s">
        <v>123</v>
      </c>
      <c r="F23" t="s">
        <v>476</v>
      </c>
      <c r="G23" t="s">
        <v>402</v>
      </c>
      <c r="H23" t="s">
        <v>102</v>
      </c>
      <c r="I23" s="77">
        <v>680171.63</v>
      </c>
      <c r="J23" s="77">
        <v>3389</v>
      </c>
      <c r="K23" s="77">
        <v>0</v>
      </c>
      <c r="L23" s="77">
        <v>23051.016540699999</v>
      </c>
      <c r="M23" s="78">
        <v>5.0000000000000001E-4</v>
      </c>
      <c r="N23" s="78">
        <v>6.2100000000000002E-2</v>
      </c>
      <c r="O23" s="78">
        <v>8.6999999999999994E-3</v>
      </c>
    </row>
    <row r="24" spans="2:15">
      <c r="B24" t="s">
        <v>1328</v>
      </c>
      <c r="C24" t="s">
        <v>1329</v>
      </c>
      <c r="D24" t="s">
        <v>100</v>
      </c>
      <c r="E24" t="s">
        <v>123</v>
      </c>
      <c r="F24" t="s">
        <v>1099</v>
      </c>
      <c r="G24" t="s">
        <v>617</v>
      </c>
      <c r="H24" t="s">
        <v>102</v>
      </c>
      <c r="I24" s="77">
        <v>10233.33</v>
      </c>
      <c r="J24" s="77">
        <v>97080</v>
      </c>
      <c r="K24" s="77">
        <v>0</v>
      </c>
      <c r="L24" s="77">
        <v>9934.516764</v>
      </c>
      <c r="M24" s="78">
        <v>1.2999999999999999E-3</v>
      </c>
      <c r="N24" s="78">
        <v>2.6800000000000001E-2</v>
      </c>
      <c r="O24" s="78">
        <v>3.8E-3</v>
      </c>
    </row>
    <row r="25" spans="2:15">
      <c r="B25" t="s">
        <v>1330</v>
      </c>
      <c r="C25" t="s">
        <v>1331</v>
      </c>
      <c r="D25" t="s">
        <v>100</v>
      </c>
      <c r="E25" t="s">
        <v>123</v>
      </c>
      <c r="F25" t="s">
        <v>1332</v>
      </c>
      <c r="G25" t="s">
        <v>617</v>
      </c>
      <c r="H25" t="s">
        <v>102</v>
      </c>
      <c r="I25" s="77">
        <v>43631.92</v>
      </c>
      <c r="J25" s="77">
        <v>8800</v>
      </c>
      <c r="K25" s="77">
        <v>0</v>
      </c>
      <c r="L25" s="77">
        <v>3839.60896</v>
      </c>
      <c r="M25" s="78">
        <v>8.0000000000000004E-4</v>
      </c>
      <c r="N25" s="78">
        <v>1.03E-2</v>
      </c>
      <c r="O25" s="78">
        <v>1.5E-3</v>
      </c>
    </row>
    <row r="26" spans="2:15">
      <c r="B26" t="s">
        <v>1333</v>
      </c>
      <c r="C26" t="s">
        <v>1334</v>
      </c>
      <c r="D26" t="s">
        <v>100</v>
      </c>
      <c r="E26" t="s">
        <v>123</v>
      </c>
      <c r="F26" t="s">
        <v>1335</v>
      </c>
      <c r="G26" t="s">
        <v>1066</v>
      </c>
      <c r="H26" t="s">
        <v>102</v>
      </c>
      <c r="I26" s="77">
        <v>50369</v>
      </c>
      <c r="J26" s="77">
        <v>9321</v>
      </c>
      <c r="K26" s="77">
        <v>0</v>
      </c>
      <c r="L26" s="77">
        <v>4694.8944899999997</v>
      </c>
      <c r="M26" s="78">
        <v>5.0000000000000001E-4</v>
      </c>
      <c r="N26" s="78">
        <v>1.2699999999999999E-2</v>
      </c>
      <c r="O26" s="78">
        <v>1.8E-3</v>
      </c>
    </row>
    <row r="27" spans="2:15">
      <c r="B27" t="s">
        <v>1336</v>
      </c>
      <c r="C27" t="s">
        <v>1337</v>
      </c>
      <c r="D27" t="s">
        <v>100</v>
      </c>
      <c r="E27" t="s">
        <v>123</v>
      </c>
      <c r="F27" t="s">
        <v>1338</v>
      </c>
      <c r="G27" t="s">
        <v>1066</v>
      </c>
      <c r="H27" t="s">
        <v>102</v>
      </c>
      <c r="I27" s="77">
        <v>17198.580000000002</v>
      </c>
      <c r="J27" s="77">
        <v>42120</v>
      </c>
      <c r="K27" s="77">
        <v>0</v>
      </c>
      <c r="L27" s="77">
        <v>7244.0418959999997</v>
      </c>
      <c r="M27" s="78">
        <v>5.9999999999999995E-4</v>
      </c>
      <c r="N27" s="78">
        <v>1.95E-2</v>
      </c>
      <c r="O27" s="78">
        <v>2.7000000000000001E-3</v>
      </c>
    </row>
    <row r="28" spans="2:15">
      <c r="B28" t="s">
        <v>1339</v>
      </c>
      <c r="C28" t="s">
        <v>1340</v>
      </c>
      <c r="D28" t="s">
        <v>100</v>
      </c>
      <c r="E28" t="s">
        <v>123</v>
      </c>
      <c r="F28" t="s">
        <v>795</v>
      </c>
      <c r="G28" t="s">
        <v>796</v>
      </c>
      <c r="H28" t="s">
        <v>102</v>
      </c>
      <c r="I28" s="77">
        <v>102629.31</v>
      </c>
      <c r="J28" s="77">
        <v>8007</v>
      </c>
      <c r="K28" s="77">
        <v>0</v>
      </c>
      <c r="L28" s="77">
        <v>8217.5288517000008</v>
      </c>
      <c r="M28" s="78">
        <v>8.9999999999999998E-4</v>
      </c>
      <c r="N28" s="78">
        <v>2.2100000000000002E-2</v>
      </c>
      <c r="O28" s="78">
        <v>3.0999999999999999E-3</v>
      </c>
    </row>
    <row r="29" spans="2:15">
      <c r="B29" t="s">
        <v>1341</v>
      </c>
      <c r="C29" t="s">
        <v>1342</v>
      </c>
      <c r="D29" t="s">
        <v>100</v>
      </c>
      <c r="E29" t="s">
        <v>123</v>
      </c>
      <c r="F29" t="s">
        <v>1343</v>
      </c>
      <c r="G29" t="s">
        <v>471</v>
      </c>
      <c r="H29" t="s">
        <v>102</v>
      </c>
      <c r="I29" s="77">
        <v>201694</v>
      </c>
      <c r="J29" s="77">
        <v>2610</v>
      </c>
      <c r="K29" s="77">
        <v>0</v>
      </c>
      <c r="L29" s="77">
        <v>5264.2133999999996</v>
      </c>
      <c r="M29" s="78">
        <v>1.1000000000000001E-3</v>
      </c>
      <c r="N29" s="78">
        <v>1.4200000000000001E-2</v>
      </c>
      <c r="O29" s="78">
        <v>2E-3</v>
      </c>
    </row>
    <row r="30" spans="2:15">
      <c r="B30" t="s">
        <v>1344</v>
      </c>
      <c r="C30" t="s">
        <v>1345</v>
      </c>
      <c r="D30" t="s">
        <v>100</v>
      </c>
      <c r="E30" t="s">
        <v>123</v>
      </c>
      <c r="F30" t="s">
        <v>1346</v>
      </c>
      <c r="G30" t="s">
        <v>471</v>
      </c>
      <c r="H30" t="s">
        <v>102</v>
      </c>
      <c r="I30" s="77">
        <v>185574.96</v>
      </c>
      <c r="J30" s="77">
        <v>1845</v>
      </c>
      <c r="K30" s="77">
        <v>0</v>
      </c>
      <c r="L30" s="77">
        <v>3423.8580120000001</v>
      </c>
      <c r="M30" s="78">
        <v>4.0000000000000002E-4</v>
      </c>
      <c r="N30" s="78">
        <v>9.1999999999999998E-3</v>
      </c>
      <c r="O30" s="78">
        <v>1.2999999999999999E-3</v>
      </c>
    </row>
    <row r="31" spans="2:15">
      <c r="B31" t="s">
        <v>1347</v>
      </c>
      <c r="C31" t="s">
        <v>1348</v>
      </c>
      <c r="D31" t="s">
        <v>100</v>
      </c>
      <c r="E31" t="s">
        <v>123</v>
      </c>
      <c r="F31" t="s">
        <v>522</v>
      </c>
      <c r="G31" t="s">
        <v>471</v>
      </c>
      <c r="H31" t="s">
        <v>102</v>
      </c>
      <c r="I31" s="77">
        <v>18867.03</v>
      </c>
      <c r="J31" s="77">
        <v>31500</v>
      </c>
      <c r="K31" s="77">
        <v>0</v>
      </c>
      <c r="L31" s="77">
        <v>5943.11445</v>
      </c>
      <c r="M31" s="78">
        <v>8.0000000000000004E-4</v>
      </c>
      <c r="N31" s="78">
        <v>1.6E-2</v>
      </c>
      <c r="O31" s="78">
        <v>2.2000000000000001E-3</v>
      </c>
    </row>
    <row r="32" spans="2:15">
      <c r="B32" t="s">
        <v>1349</v>
      </c>
      <c r="C32" t="s">
        <v>1350</v>
      </c>
      <c r="D32" t="s">
        <v>100</v>
      </c>
      <c r="E32" t="s">
        <v>123</v>
      </c>
      <c r="F32" t="s">
        <v>544</v>
      </c>
      <c r="G32" t="s">
        <v>471</v>
      </c>
      <c r="H32" t="s">
        <v>102</v>
      </c>
      <c r="I32" s="77">
        <v>460185.72</v>
      </c>
      <c r="J32" s="77">
        <v>916.2</v>
      </c>
      <c r="K32" s="77">
        <v>0</v>
      </c>
      <c r="L32" s="77">
        <v>4216.2215666399998</v>
      </c>
      <c r="M32" s="78">
        <v>5.9999999999999995E-4</v>
      </c>
      <c r="N32" s="78">
        <v>1.14E-2</v>
      </c>
      <c r="O32" s="78">
        <v>1.6000000000000001E-3</v>
      </c>
    </row>
    <row r="33" spans="2:15">
      <c r="B33" t="s">
        <v>1351</v>
      </c>
      <c r="C33" t="s">
        <v>1352</v>
      </c>
      <c r="D33" t="s">
        <v>100</v>
      </c>
      <c r="E33" t="s">
        <v>123</v>
      </c>
      <c r="F33" t="s">
        <v>549</v>
      </c>
      <c r="G33" t="s">
        <v>471</v>
      </c>
      <c r="H33" t="s">
        <v>102</v>
      </c>
      <c r="I33" s="77">
        <v>26428.22</v>
      </c>
      <c r="J33" s="77">
        <v>23790</v>
      </c>
      <c r="K33" s="77">
        <v>33.38252</v>
      </c>
      <c r="L33" s="77">
        <v>6320.6560579999996</v>
      </c>
      <c r="M33" s="78">
        <v>5.9999999999999995E-4</v>
      </c>
      <c r="N33" s="78">
        <v>1.7000000000000001E-2</v>
      </c>
      <c r="O33" s="78">
        <v>2.3999999999999998E-3</v>
      </c>
    </row>
    <row r="34" spans="2:15">
      <c r="B34" t="s">
        <v>1353</v>
      </c>
      <c r="C34" t="s">
        <v>1354</v>
      </c>
      <c r="D34" t="s">
        <v>100</v>
      </c>
      <c r="E34" t="s">
        <v>123</v>
      </c>
      <c r="F34" t="s">
        <v>507</v>
      </c>
      <c r="G34" t="s">
        <v>471</v>
      </c>
      <c r="H34" t="s">
        <v>102</v>
      </c>
      <c r="I34" s="77">
        <v>49879</v>
      </c>
      <c r="J34" s="77">
        <v>19540</v>
      </c>
      <c r="K34" s="77">
        <v>0</v>
      </c>
      <c r="L34" s="77">
        <v>9746.3565999999992</v>
      </c>
      <c r="M34" s="78">
        <v>4.0000000000000002E-4</v>
      </c>
      <c r="N34" s="78">
        <v>2.63E-2</v>
      </c>
      <c r="O34" s="78">
        <v>3.7000000000000002E-3</v>
      </c>
    </row>
    <row r="35" spans="2:15">
      <c r="B35" t="s">
        <v>1355</v>
      </c>
      <c r="C35" t="s">
        <v>1356</v>
      </c>
      <c r="D35" t="s">
        <v>100</v>
      </c>
      <c r="E35" t="s">
        <v>123</v>
      </c>
      <c r="F35" t="s">
        <v>1136</v>
      </c>
      <c r="G35" t="s">
        <v>1357</v>
      </c>
      <c r="H35" t="s">
        <v>102</v>
      </c>
      <c r="I35" s="77">
        <v>83819</v>
      </c>
      <c r="J35" s="77">
        <v>3863</v>
      </c>
      <c r="K35" s="77">
        <v>0</v>
      </c>
      <c r="L35" s="77">
        <v>3237.9279700000002</v>
      </c>
      <c r="M35" s="78">
        <v>1E-4</v>
      </c>
      <c r="N35" s="78">
        <v>8.6999999999999994E-3</v>
      </c>
      <c r="O35" s="78">
        <v>1.1999999999999999E-3</v>
      </c>
    </row>
    <row r="36" spans="2:15">
      <c r="B36" t="s">
        <v>1358</v>
      </c>
      <c r="C36" t="s">
        <v>1359</v>
      </c>
      <c r="D36" t="s">
        <v>100</v>
      </c>
      <c r="E36" t="s">
        <v>123</v>
      </c>
      <c r="F36" t="s">
        <v>1360</v>
      </c>
      <c r="G36" t="s">
        <v>129</v>
      </c>
      <c r="H36" t="s">
        <v>102</v>
      </c>
      <c r="I36" s="77">
        <v>18234</v>
      </c>
      <c r="J36" s="77">
        <v>64510</v>
      </c>
      <c r="K36" s="77">
        <v>0</v>
      </c>
      <c r="L36" s="77">
        <v>11762.7534</v>
      </c>
      <c r="M36" s="78">
        <v>2.0000000000000001E-4</v>
      </c>
      <c r="N36" s="78">
        <v>3.1699999999999999E-2</v>
      </c>
      <c r="O36" s="78">
        <v>4.4999999999999997E-3</v>
      </c>
    </row>
    <row r="37" spans="2:15">
      <c r="B37" t="s">
        <v>1361</v>
      </c>
      <c r="C37" t="s">
        <v>1362</v>
      </c>
      <c r="D37" t="s">
        <v>100</v>
      </c>
      <c r="E37" t="s">
        <v>123</v>
      </c>
      <c r="F37" t="s">
        <v>1363</v>
      </c>
      <c r="G37" t="s">
        <v>132</v>
      </c>
      <c r="H37" t="s">
        <v>102</v>
      </c>
      <c r="I37" s="77">
        <v>1501375</v>
      </c>
      <c r="J37" s="77">
        <v>537</v>
      </c>
      <c r="K37" s="77">
        <v>0</v>
      </c>
      <c r="L37" s="77">
        <v>8062.38375</v>
      </c>
      <c r="M37" s="78">
        <v>5.0000000000000001E-4</v>
      </c>
      <c r="N37" s="78">
        <v>2.1700000000000001E-2</v>
      </c>
      <c r="O37" s="78">
        <v>3.0999999999999999E-3</v>
      </c>
    </row>
    <row r="38" spans="2:15">
      <c r="B38" s="79" t="s">
        <v>1364</v>
      </c>
      <c r="E38" s="16"/>
      <c r="F38" s="16"/>
      <c r="G38" s="16"/>
      <c r="I38" s="81">
        <v>8012348.0099999998</v>
      </c>
      <c r="K38" s="81">
        <v>0</v>
      </c>
      <c r="L38" s="81">
        <v>103541.58701644</v>
      </c>
      <c r="N38" s="80">
        <v>0.27910000000000001</v>
      </c>
      <c r="O38" s="80">
        <v>3.9199999999999999E-2</v>
      </c>
    </row>
    <row r="39" spans="2:15">
      <c r="B39" t="s">
        <v>1365</v>
      </c>
      <c r="C39" t="s">
        <v>1366</v>
      </c>
      <c r="D39" t="s">
        <v>100</v>
      </c>
      <c r="E39" t="s">
        <v>123</v>
      </c>
      <c r="F39" t="s">
        <v>927</v>
      </c>
      <c r="G39" t="s">
        <v>489</v>
      </c>
      <c r="H39" t="s">
        <v>102</v>
      </c>
      <c r="I39" s="77">
        <v>6344</v>
      </c>
      <c r="J39" s="77">
        <v>10550</v>
      </c>
      <c r="K39" s="77">
        <v>0</v>
      </c>
      <c r="L39" s="77">
        <v>669.29200000000003</v>
      </c>
      <c r="M39" s="78">
        <v>5.0000000000000001E-4</v>
      </c>
      <c r="N39" s="78">
        <v>1.8E-3</v>
      </c>
      <c r="O39" s="78">
        <v>2.9999999999999997E-4</v>
      </c>
    </row>
    <row r="40" spans="2:15">
      <c r="B40" t="s">
        <v>1367</v>
      </c>
      <c r="C40" t="s">
        <v>1368</v>
      </c>
      <c r="D40" t="s">
        <v>100</v>
      </c>
      <c r="E40" t="s">
        <v>123</v>
      </c>
      <c r="F40" t="s">
        <v>1096</v>
      </c>
      <c r="G40" t="s">
        <v>489</v>
      </c>
      <c r="H40" t="s">
        <v>102</v>
      </c>
      <c r="I40" s="77">
        <v>1089367</v>
      </c>
      <c r="J40" s="77">
        <v>125.9</v>
      </c>
      <c r="K40" s="77">
        <v>0</v>
      </c>
      <c r="L40" s="77">
        <v>1371.5130529999999</v>
      </c>
      <c r="M40" s="78">
        <v>2.9999999999999997E-4</v>
      </c>
      <c r="N40" s="78">
        <v>3.7000000000000002E-3</v>
      </c>
      <c r="O40" s="78">
        <v>5.0000000000000001E-4</v>
      </c>
    </row>
    <row r="41" spans="2:15">
      <c r="B41" t="s">
        <v>1369</v>
      </c>
      <c r="C41" t="s">
        <v>1370</v>
      </c>
      <c r="D41" t="s">
        <v>100</v>
      </c>
      <c r="E41" t="s">
        <v>123</v>
      </c>
      <c r="F41" t="s">
        <v>738</v>
      </c>
      <c r="G41" t="s">
        <v>489</v>
      </c>
      <c r="H41" t="s">
        <v>102</v>
      </c>
      <c r="I41" s="77">
        <v>132982</v>
      </c>
      <c r="J41" s="77">
        <v>363</v>
      </c>
      <c r="K41" s="77">
        <v>0</v>
      </c>
      <c r="L41" s="77">
        <v>482.72465999999997</v>
      </c>
      <c r="M41" s="78">
        <v>2.0000000000000001E-4</v>
      </c>
      <c r="N41" s="78">
        <v>1.2999999999999999E-3</v>
      </c>
      <c r="O41" s="78">
        <v>2.0000000000000001E-4</v>
      </c>
    </row>
    <row r="42" spans="2:15">
      <c r="B42" t="s">
        <v>1371</v>
      </c>
      <c r="C42" t="s">
        <v>1372</v>
      </c>
      <c r="D42" t="s">
        <v>100</v>
      </c>
      <c r="E42" t="s">
        <v>123</v>
      </c>
      <c r="F42" t="s">
        <v>1373</v>
      </c>
      <c r="G42" t="s">
        <v>489</v>
      </c>
      <c r="H42" t="s">
        <v>102</v>
      </c>
      <c r="I42" s="77">
        <v>4997</v>
      </c>
      <c r="J42" s="77">
        <v>31450</v>
      </c>
      <c r="K42" s="77">
        <v>0</v>
      </c>
      <c r="L42" s="77">
        <v>1571.5564999999999</v>
      </c>
      <c r="M42" s="78">
        <v>4.0000000000000002E-4</v>
      </c>
      <c r="N42" s="78">
        <v>4.1999999999999997E-3</v>
      </c>
      <c r="O42" s="78">
        <v>5.9999999999999995E-4</v>
      </c>
    </row>
    <row r="43" spans="2:15">
      <c r="B43" t="s">
        <v>1374</v>
      </c>
      <c r="C43" t="s">
        <v>1375</v>
      </c>
      <c r="D43" t="s">
        <v>100</v>
      </c>
      <c r="E43" t="s">
        <v>123</v>
      </c>
      <c r="F43" t="s">
        <v>709</v>
      </c>
      <c r="G43" t="s">
        <v>710</v>
      </c>
      <c r="H43" t="s">
        <v>102</v>
      </c>
      <c r="I43" s="77">
        <v>51307</v>
      </c>
      <c r="J43" s="77">
        <v>794.8</v>
      </c>
      <c r="K43" s="77">
        <v>0</v>
      </c>
      <c r="L43" s="77">
        <v>407.78803599999998</v>
      </c>
      <c r="M43" s="78">
        <v>2.9999999999999997E-4</v>
      </c>
      <c r="N43" s="78">
        <v>1.1000000000000001E-3</v>
      </c>
      <c r="O43" s="78">
        <v>2.0000000000000001E-4</v>
      </c>
    </row>
    <row r="44" spans="2:15">
      <c r="B44" t="s">
        <v>1376</v>
      </c>
      <c r="C44" t="s">
        <v>1377</v>
      </c>
      <c r="D44" t="s">
        <v>100</v>
      </c>
      <c r="E44" t="s">
        <v>123</v>
      </c>
      <c r="F44" t="s">
        <v>825</v>
      </c>
      <c r="G44" t="s">
        <v>826</v>
      </c>
      <c r="H44" t="s">
        <v>102</v>
      </c>
      <c r="I44" s="77">
        <v>73112.460000000006</v>
      </c>
      <c r="J44" s="77">
        <v>5901</v>
      </c>
      <c r="K44" s="77">
        <v>0</v>
      </c>
      <c r="L44" s="77">
        <v>4314.3662646000002</v>
      </c>
      <c r="M44" s="78">
        <v>8.9999999999999998E-4</v>
      </c>
      <c r="N44" s="78">
        <v>1.1599999999999999E-2</v>
      </c>
      <c r="O44" s="78">
        <v>1.6000000000000001E-3</v>
      </c>
    </row>
    <row r="45" spans="2:15">
      <c r="B45" t="s">
        <v>1378</v>
      </c>
      <c r="C45" t="s">
        <v>1379</v>
      </c>
      <c r="D45" t="s">
        <v>100</v>
      </c>
      <c r="E45" t="s">
        <v>123</v>
      </c>
      <c r="F45" t="s">
        <v>1380</v>
      </c>
      <c r="G45" t="s">
        <v>826</v>
      </c>
      <c r="H45" t="s">
        <v>102</v>
      </c>
      <c r="I45" s="77">
        <v>674514.6</v>
      </c>
      <c r="J45" s="77">
        <v>467.2</v>
      </c>
      <c r="K45" s="77">
        <v>0</v>
      </c>
      <c r="L45" s="77">
        <v>3151.3322112000001</v>
      </c>
      <c r="M45" s="78">
        <v>5.9999999999999995E-4</v>
      </c>
      <c r="N45" s="78">
        <v>8.5000000000000006E-3</v>
      </c>
      <c r="O45" s="78">
        <v>1.1999999999999999E-3</v>
      </c>
    </row>
    <row r="46" spans="2:15">
      <c r="B46" t="s">
        <v>1381</v>
      </c>
      <c r="C46" t="s">
        <v>1382</v>
      </c>
      <c r="D46" t="s">
        <v>100</v>
      </c>
      <c r="E46" t="s">
        <v>123</v>
      </c>
      <c r="F46" t="s">
        <v>1383</v>
      </c>
      <c r="G46" t="s">
        <v>695</v>
      </c>
      <c r="H46" t="s">
        <v>102</v>
      </c>
      <c r="I46" s="77">
        <v>157952</v>
      </c>
      <c r="J46" s="77">
        <v>1369</v>
      </c>
      <c r="K46" s="77">
        <v>0</v>
      </c>
      <c r="L46" s="77">
        <v>2162.3628800000001</v>
      </c>
      <c r="M46" s="78">
        <v>6.9999999999999999E-4</v>
      </c>
      <c r="N46" s="78">
        <v>5.7999999999999996E-3</v>
      </c>
      <c r="O46" s="78">
        <v>8.0000000000000004E-4</v>
      </c>
    </row>
    <row r="47" spans="2:15">
      <c r="B47" t="s">
        <v>1384</v>
      </c>
      <c r="C47" t="s">
        <v>1385</v>
      </c>
      <c r="D47" t="s">
        <v>100</v>
      </c>
      <c r="E47" t="s">
        <v>123</v>
      </c>
      <c r="F47" t="s">
        <v>856</v>
      </c>
      <c r="G47" t="s">
        <v>695</v>
      </c>
      <c r="H47" t="s">
        <v>102</v>
      </c>
      <c r="I47" s="77">
        <v>8819</v>
      </c>
      <c r="J47" s="77">
        <v>24790</v>
      </c>
      <c r="K47" s="77">
        <v>0</v>
      </c>
      <c r="L47" s="77">
        <v>2186.2301000000002</v>
      </c>
      <c r="M47" s="78">
        <v>5.0000000000000001E-4</v>
      </c>
      <c r="N47" s="78">
        <v>5.8999999999999999E-3</v>
      </c>
      <c r="O47" s="78">
        <v>8.0000000000000004E-4</v>
      </c>
    </row>
    <row r="48" spans="2:15">
      <c r="B48" t="s">
        <v>1386</v>
      </c>
      <c r="C48" t="s">
        <v>1387</v>
      </c>
      <c r="D48" t="s">
        <v>100</v>
      </c>
      <c r="E48" t="s">
        <v>123</v>
      </c>
      <c r="F48" t="s">
        <v>1388</v>
      </c>
      <c r="G48" t="s">
        <v>695</v>
      </c>
      <c r="H48" t="s">
        <v>102</v>
      </c>
      <c r="I48" s="77">
        <v>8612</v>
      </c>
      <c r="J48" s="77">
        <v>8450</v>
      </c>
      <c r="K48" s="77">
        <v>0</v>
      </c>
      <c r="L48" s="77">
        <v>727.71400000000006</v>
      </c>
      <c r="M48" s="78">
        <v>4.0000000000000002E-4</v>
      </c>
      <c r="N48" s="78">
        <v>2E-3</v>
      </c>
      <c r="O48" s="78">
        <v>2.9999999999999997E-4</v>
      </c>
    </row>
    <row r="49" spans="2:15">
      <c r="B49" t="s">
        <v>1389</v>
      </c>
      <c r="C49" t="s">
        <v>1390</v>
      </c>
      <c r="D49" t="s">
        <v>100</v>
      </c>
      <c r="E49" t="s">
        <v>123</v>
      </c>
      <c r="F49" t="s">
        <v>1391</v>
      </c>
      <c r="G49" t="s">
        <v>402</v>
      </c>
      <c r="H49" t="s">
        <v>102</v>
      </c>
      <c r="I49" s="77">
        <v>63960</v>
      </c>
      <c r="J49" s="77">
        <v>17300</v>
      </c>
      <c r="K49" s="77">
        <v>0</v>
      </c>
      <c r="L49" s="77">
        <v>11065.08</v>
      </c>
      <c r="M49" s="78">
        <v>1.8E-3</v>
      </c>
      <c r="N49" s="78">
        <v>2.98E-2</v>
      </c>
      <c r="O49" s="78">
        <v>4.1999999999999997E-3</v>
      </c>
    </row>
    <row r="50" spans="2:15">
      <c r="B50" t="s">
        <v>1392</v>
      </c>
      <c r="C50" t="s">
        <v>1393</v>
      </c>
      <c r="D50" t="s">
        <v>100</v>
      </c>
      <c r="E50" t="s">
        <v>123</v>
      </c>
      <c r="F50" t="s">
        <v>813</v>
      </c>
      <c r="G50" t="s">
        <v>617</v>
      </c>
      <c r="H50" t="s">
        <v>102</v>
      </c>
      <c r="I50" s="77">
        <v>31056.68</v>
      </c>
      <c r="J50" s="77">
        <v>11260</v>
      </c>
      <c r="K50" s="77">
        <v>0</v>
      </c>
      <c r="L50" s="77">
        <v>3496.982168</v>
      </c>
      <c r="M50" s="78">
        <v>8.9999999999999998E-4</v>
      </c>
      <c r="N50" s="78">
        <v>9.4000000000000004E-3</v>
      </c>
      <c r="O50" s="78">
        <v>1.2999999999999999E-3</v>
      </c>
    </row>
    <row r="51" spans="2:15">
      <c r="B51" t="s">
        <v>1394</v>
      </c>
      <c r="C51" t="s">
        <v>1395</v>
      </c>
      <c r="D51" t="s">
        <v>100</v>
      </c>
      <c r="E51" t="s">
        <v>123</v>
      </c>
      <c r="F51" t="s">
        <v>1396</v>
      </c>
      <c r="G51" t="s">
        <v>617</v>
      </c>
      <c r="H51" t="s">
        <v>102</v>
      </c>
      <c r="I51" s="77">
        <v>3386</v>
      </c>
      <c r="J51" s="77">
        <v>42230</v>
      </c>
      <c r="K51" s="77">
        <v>0</v>
      </c>
      <c r="L51" s="77">
        <v>1429.9078</v>
      </c>
      <c r="M51" s="78">
        <v>4.0000000000000002E-4</v>
      </c>
      <c r="N51" s="78">
        <v>3.8999999999999998E-3</v>
      </c>
      <c r="O51" s="78">
        <v>5.0000000000000001E-4</v>
      </c>
    </row>
    <row r="52" spans="2:15">
      <c r="B52" t="s">
        <v>1397</v>
      </c>
      <c r="C52" t="s">
        <v>1398</v>
      </c>
      <c r="D52" t="s">
        <v>100</v>
      </c>
      <c r="E52" t="s">
        <v>123</v>
      </c>
      <c r="F52" t="s">
        <v>1082</v>
      </c>
      <c r="G52" t="s">
        <v>808</v>
      </c>
      <c r="H52" t="s">
        <v>102</v>
      </c>
      <c r="I52" s="77">
        <v>2241134.54</v>
      </c>
      <c r="J52" s="77">
        <v>165.6</v>
      </c>
      <c r="K52" s="77">
        <v>0</v>
      </c>
      <c r="L52" s="77">
        <v>3711.31879824</v>
      </c>
      <c r="M52" s="78">
        <v>8.9999999999999998E-4</v>
      </c>
      <c r="N52" s="78">
        <v>0.01</v>
      </c>
      <c r="O52" s="78">
        <v>1.4E-3</v>
      </c>
    </row>
    <row r="53" spans="2:15">
      <c r="B53" t="s">
        <v>1399</v>
      </c>
      <c r="C53" t="s">
        <v>1400</v>
      </c>
      <c r="D53" t="s">
        <v>100</v>
      </c>
      <c r="E53" t="s">
        <v>123</v>
      </c>
      <c r="F53" t="s">
        <v>1401</v>
      </c>
      <c r="G53" t="s">
        <v>1066</v>
      </c>
      <c r="H53" t="s">
        <v>102</v>
      </c>
      <c r="I53" s="77">
        <v>11029</v>
      </c>
      <c r="J53" s="77">
        <v>23500</v>
      </c>
      <c r="K53" s="77">
        <v>0</v>
      </c>
      <c r="L53" s="77">
        <v>2591.8150000000001</v>
      </c>
      <c r="M53" s="78">
        <v>2.0000000000000001E-4</v>
      </c>
      <c r="N53" s="78">
        <v>7.0000000000000001E-3</v>
      </c>
      <c r="O53" s="78">
        <v>1E-3</v>
      </c>
    </row>
    <row r="54" spans="2:15">
      <c r="B54" t="s">
        <v>1402</v>
      </c>
      <c r="C54" t="s">
        <v>1403</v>
      </c>
      <c r="D54" t="s">
        <v>100</v>
      </c>
      <c r="E54" t="s">
        <v>123</v>
      </c>
      <c r="F54" t="s">
        <v>1404</v>
      </c>
      <c r="G54" t="s">
        <v>796</v>
      </c>
      <c r="H54" t="s">
        <v>102</v>
      </c>
      <c r="I54" s="77">
        <v>188811</v>
      </c>
      <c r="J54" s="77">
        <v>864</v>
      </c>
      <c r="K54" s="77">
        <v>0</v>
      </c>
      <c r="L54" s="77">
        <v>1631.3270399999999</v>
      </c>
      <c r="M54" s="78">
        <v>1.9E-3</v>
      </c>
      <c r="N54" s="78">
        <v>4.4000000000000003E-3</v>
      </c>
      <c r="O54" s="78">
        <v>5.9999999999999995E-4</v>
      </c>
    </row>
    <row r="55" spans="2:15">
      <c r="B55" t="s">
        <v>1405</v>
      </c>
      <c r="C55" t="s">
        <v>1406</v>
      </c>
      <c r="D55" t="s">
        <v>100</v>
      </c>
      <c r="E55" t="s">
        <v>123</v>
      </c>
      <c r="F55" t="s">
        <v>987</v>
      </c>
      <c r="G55" t="s">
        <v>950</v>
      </c>
      <c r="H55" t="s">
        <v>102</v>
      </c>
      <c r="I55" s="77">
        <v>8472</v>
      </c>
      <c r="J55" s="77">
        <v>6988</v>
      </c>
      <c r="K55" s="77">
        <v>0</v>
      </c>
      <c r="L55" s="77">
        <v>592.02336000000003</v>
      </c>
      <c r="M55" s="78">
        <v>5.0000000000000001E-4</v>
      </c>
      <c r="N55" s="78">
        <v>1.6000000000000001E-3</v>
      </c>
      <c r="O55" s="78">
        <v>2.0000000000000001E-4</v>
      </c>
    </row>
    <row r="56" spans="2:15">
      <c r="B56" t="s">
        <v>1407</v>
      </c>
      <c r="C56" t="s">
        <v>1408</v>
      </c>
      <c r="D56" t="s">
        <v>100</v>
      </c>
      <c r="E56" t="s">
        <v>123</v>
      </c>
      <c r="F56" t="s">
        <v>1409</v>
      </c>
      <c r="G56" t="s">
        <v>588</v>
      </c>
      <c r="H56" t="s">
        <v>102</v>
      </c>
      <c r="I56" s="77">
        <v>35733</v>
      </c>
      <c r="J56" s="77">
        <v>3186</v>
      </c>
      <c r="K56" s="77">
        <v>0</v>
      </c>
      <c r="L56" s="77">
        <v>1138.4533799999999</v>
      </c>
      <c r="M56" s="78">
        <v>1.2999999999999999E-3</v>
      </c>
      <c r="N56" s="78">
        <v>3.0999999999999999E-3</v>
      </c>
      <c r="O56" s="78">
        <v>4.0000000000000002E-4</v>
      </c>
    </row>
    <row r="57" spans="2:15">
      <c r="B57" t="s">
        <v>1410</v>
      </c>
      <c r="C57" t="s">
        <v>1411</v>
      </c>
      <c r="D57" t="s">
        <v>100</v>
      </c>
      <c r="E57" t="s">
        <v>123</v>
      </c>
      <c r="F57" t="s">
        <v>1412</v>
      </c>
      <c r="G57" t="s">
        <v>588</v>
      </c>
      <c r="H57" t="s">
        <v>102</v>
      </c>
      <c r="I57" s="77">
        <v>44813</v>
      </c>
      <c r="J57" s="77">
        <v>2350</v>
      </c>
      <c r="K57" s="77">
        <v>0</v>
      </c>
      <c r="L57" s="77">
        <v>1053.1054999999999</v>
      </c>
      <c r="M57" s="78">
        <v>5.0000000000000001E-4</v>
      </c>
      <c r="N57" s="78">
        <v>2.8E-3</v>
      </c>
      <c r="O57" s="78">
        <v>4.0000000000000002E-4</v>
      </c>
    </row>
    <row r="58" spans="2:15">
      <c r="B58" t="s">
        <v>1413</v>
      </c>
      <c r="C58" t="s">
        <v>1414</v>
      </c>
      <c r="D58" t="s">
        <v>100</v>
      </c>
      <c r="E58" t="s">
        <v>123</v>
      </c>
      <c r="F58" t="s">
        <v>1415</v>
      </c>
      <c r="G58" t="s">
        <v>588</v>
      </c>
      <c r="H58" t="s">
        <v>102</v>
      </c>
      <c r="I58" s="77">
        <v>14119</v>
      </c>
      <c r="J58" s="77">
        <v>4494</v>
      </c>
      <c r="K58" s="77">
        <v>0</v>
      </c>
      <c r="L58" s="77">
        <v>634.50786000000005</v>
      </c>
      <c r="M58" s="78">
        <v>6.9999999999999999E-4</v>
      </c>
      <c r="N58" s="78">
        <v>1.6999999999999999E-3</v>
      </c>
      <c r="O58" s="78">
        <v>2.0000000000000001E-4</v>
      </c>
    </row>
    <row r="59" spans="2:15">
      <c r="B59" t="s">
        <v>1416</v>
      </c>
      <c r="C59" t="s">
        <v>1417</v>
      </c>
      <c r="D59" t="s">
        <v>100</v>
      </c>
      <c r="E59" t="s">
        <v>123</v>
      </c>
      <c r="F59" t="s">
        <v>837</v>
      </c>
      <c r="G59" t="s">
        <v>588</v>
      </c>
      <c r="H59" t="s">
        <v>102</v>
      </c>
      <c r="I59" s="77">
        <v>11520</v>
      </c>
      <c r="J59" s="77">
        <v>1631</v>
      </c>
      <c r="K59" s="77">
        <v>0</v>
      </c>
      <c r="L59" s="77">
        <v>187.8912</v>
      </c>
      <c r="M59" s="78">
        <v>1E-4</v>
      </c>
      <c r="N59" s="78">
        <v>5.0000000000000001E-4</v>
      </c>
      <c r="O59" s="78">
        <v>1E-4</v>
      </c>
    </row>
    <row r="60" spans="2:15">
      <c r="B60" t="s">
        <v>1418</v>
      </c>
      <c r="C60" t="s">
        <v>1419</v>
      </c>
      <c r="D60" t="s">
        <v>100</v>
      </c>
      <c r="E60" t="s">
        <v>123</v>
      </c>
      <c r="F60" t="s">
        <v>917</v>
      </c>
      <c r="G60" t="s">
        <v>650</v>
      </c>
      <c r="H60" t="s">
        <v>102</v>
      </c>
      <c r="I60" s="77">
        <v>45985</v>
      </c>
      <c r="J60" s="77">
        <v>3661</v>
      </c>
      <c r="K60" s="77">
        <v>0</v>
      </c>
      <c r="L60" s="77">
        <v>1683.5108499999999</v>
      </c>
      <c r="M60" s="78">
        <v>8.0000000000000004E-4</v>
      </c>
      <c r="N60" s="78">
        <v>4.4999999999999997E-3</v>
      </c>
      <c r="O60" s="78">
        <v>5.9999999999999995E-4</v>
      </c>
    </row>
    <row r="61" spans="2:15">
      <c r="B61" t="s">
        <v>1420</v>
      </c>
      <c r="C61" t="s">
        <v>1421</v>
      </c>
      <c r="D61" t="s">
        <v>100</v>
      </c>
      <c r="E61" t="s">
        <v>123</v>
      </c>
      <c r="F61" t="s">
        <v>671</v>
      </c>
      <c r="G61" t="s">
        <v>650</v>
      </c>
      <c r="H61" t="s">
        <v>102</v>
      </c>
      <c r="I61" s="77">
        <v>79326.399999999994</v>
      </c>
      <c r="J61" s="77">
        <v>1167</v>
      </c>
      <c r="K61" s="77">
        <v>0</v>
      </c>
      <c r="L61" s="77">
        <v>925.73908800000004</v>
      </c>
      <c r="M61" s="78">
        <v>4.0000000000000002E-4</v>
      </c>
      <c r="N61" s="78">
        <v>2.5000000000000001E-3</v>
      </c>
      <c r="O61" s="78">
        <v>4.0000000000000002E-4</v>
      </c>
    </row>
    <row r="62" spans="2:15">
      <c r="B62" t="s">
        <v>1422</v>
      </c>
      <c r="C62" t="s">
        <v>1423</v>
      </c>
      <c r="D62" t="s">
        <v>100</v>
      </c>
      <c r="E62" t="s">
        <v>123</v>
      </c>
      <c r="F62" t="s">
        <v>1424</v>
      </c>
      <c r="G62" t="s">
        <v>650</v>
      </c>
      <c r="H62" t="s">
        <v>102</v>
      </c>
      <c r="I62" s="77">
        <v>53232.2</v>
      </c>
      <c r="J62" s="77">
        <v>4892</v>
      </c>
      <c r="K62" s="77">
        <v>0</v>
      </c>
      <c r="L62" s="77">
        <v>2604.119224</v>
      </c>
      <c r="M62" s="78">
        <v>6.9999999999999999E-4</v>
      </c>
      <c r="N62" s="78">
        <v>7.0000000000000001E-3</v>
      </c>
      <c r="O62" s="78">
        <v>1E-3</v>
      </c>
    </row>
    <row r="63" spans="2:15">
      <c r="B63" t="s">
        <v>1425</v>
      </c>
      <c r="C63" t="s">
        <v>1426</v>
      </c>
      <c r="D63" t="s">
        <v>100</v>
      </c>
      <c r="E63" t="s">
        <v>123</v>
      </c>
      <c r="F63" t="s">
        <v>603</v>
      </c>
      <c r="G63" t="s">
        <v>471</v>
      </c>
      <c r="H63" t="s">
        <v>102</v>
      </c>
      <c r="I63" s="77">
        <v>106067</v>
      </c>
      <c r="J63" s="77">
        <v>6819</v>
      </c>
      <c r="K63" s="77">
        <v>0</v>
      </c>
      <c r="L63" s="77">
        <v>7232.7087300000003</v>
      </c>
      <c r="M63" s="78">
        <v>2.8999999999999998E-3</v>
      </c>
      <c r="N63" s="78">
        <v>1.95E-2</v>
      </c>
      <c r="O63" s="78">
        <v>2.7000000000000001E-3</v>
      </c>
    </row>
    <row r="64" spans="2:15">
      <c r="B64" t="s">
        <v>1427</v>
      </c>
      <c r="C64" t="s">
        <v>1428</v>
      </c>
      <c r="D64" t="s">
        <v>100</v>
      </c>
      <c r="E64" t="s">
        <v>123</v>
      </c>
      <c r="F64" t="s">
        <v>729</v>
      </c>
      <c r="G64" t="s">
        <v>471</v>
      </c>
      <c r="H64" t="s">
        <v>102</v>
      </c>
      <c r="I64" s="77">
        <v>1042271</v>
      </c>
      <c r="J64" s="77">
        <v>156.1</v>
      </c>
      <c r="K64" s="77">
        <v>0</v>
      </c>
      <c r="L64" s="77">
        <v>1626.9850309999999</v>
      </c>
      <c r="M64" s="78">
        <v>1.5E-3</v>
      </c>
      <c r="N64" s="78">
        <v>4.4000000000000003E-3</v>
      </c>
      <c r="O64" s="78">
        <v>5.9999999999999995E-4</v>
      </c>
    </row>
    <row r="65" spans="2:15">
      <c r="B65" t="s">
        <v>1429</v>
      </c>
      <c r="C65" t="s">
        <v>1430</v>
      </c>
      <c r="D65" t="s">
        <v>100</v>
      </c>
      <c r="E65" t="s">
        <v>123</v>
      </c>
      <c r="F65" t="s">
        <v>1431</v>
      </c>
      <c r="G65" t="s">
        <v>471</v>
      </c>
      <c r="H65" t="s">
        <v>102</v>
      </c>
      <c r="I65" s="77">
        <v>2859</v>
      </c>
      <c r="J65" s="77">
        <v>16800</v>
      </c>
      <c r="K65" s="77">
        <v>0</v>
      </c>
      <c r="L65" s="77">
        <v>480.31200000000001</v>
      </c>
      <c r="M65" s="78">
        <v>4.0000000000000002E-4</v>
      </c>
      <c r="N65" s="78">
        <v>1.2999999999999999E-3</v>
      </c>
      <c r="O65" s="78">
        <v>2.0000000000000001E-4</v>
      </c>
    </row>
    <row r="66" spans="2:15">
      <c r="B66" t="s">
        <v>1432</v>
      </c>
      <c r="C66" t="s">
        <v>1433</v>
      </c>
      <c r="D66" t="s">
        <v>100</v>
      </c>
      <c r="E66" t="s">
        <v>123</v>
      </c>
      <c r="F66" t="s">
        <v>1434</v>
      </c>
      <c r="G66" t="s">
        <v>1435</v>
      </c>
      <c r="H66" t="s">
        <v>102</v>
      </c>
      <c r="I66" s="77">
        <v>14917</v>
      </c>
      <c r="J66" s="77">
        <v>3858</v>
      </c>
      <c r="K66" s="77">
        <v>0</v>
      </c>
      <c r="L66" s="77">
        <v>575.49785999999995</v>
      </c>
      <c r="M66" s="78">
        <v>2.0000000000000001E-4</v>
      </c>
      <c r="N66" s="78">
        <v>1.6000000000000001E-3</v>
      </c>
      <c r="O66" s="78">
        <v>2.0000000000000001E-4</v>
      </c>
    </row>
    <row r="67" spans="2:15">
      <c r="B67" t="s">
        <v>1436</v>
      </c>
      <c r="C67" t="s">
        <v>1437</v>
      </c>
      <c r="D67" t="s">
        <v>100</v>
      </c>
      <c r="E67" t="s">
        <v>123</v>
      </c>
      <c r="F67" t="s">
        <v>1438</v>
      </c>
      <c r="G67" t="s">
        <v>1439</v>
      </c>
      <c r="H67" t="s">
        <v>102</v>
      </c>
      <c r="I67" s="77">
        <v>43081.57</v>
      </c>
      <c r="J67" s="77">
        <v>4003</v>
      </c>
      <c r="K67" s="77">
        <v>0</v>
      </c>
      <c r="L67" s="77">
        <v>1724.5552471000001</v>
      </c>
      <c r="M67" s="78">
        <v>4.0000000000000002E-4</v>
      </c>
      <c r="N67" s="78">
        <v>4.5999999999999999E-3</v>
      </c>
      <c r="O67" s="78">
        <v>6.9999999999999999E-4</v>
      </c>
    </row>
    <row r="68" spans="2:15">
      <c r="B68" t="s">
        <v>1440</v>
      </c>
      <c r="C68" t="s">
        <v>1441</v>
      </c>
      <c r="D68" t="s">
        <v>100</v>
      </c>
      <c r="E68" t="s">
        <v>123</v>
      </c>
      <c r="F68" t="s">
        <v>1442</v>
      </c>
      <c r="G68" t="s">
        <v>818</v>
      </c>
      <c r="H68" t="s">
        <v>102</v>
      </c>
      <c r="I68" s="77">
        <v>2444</v>
      </c>
      <c r="J68" s="77">
        <v>26410</v>
      </c>
      <c r="K68" s="77">
        <v>0</v>
      </c>
      <c r="L68" s="77">
        <v>645.46040000000005</v>
      </c>
      <c r="M68" s="78">
        <v>2.0000000000000001E-4</v>
      </c>
      <c r="N68" s="78">
        <v>1.6999999999999999E-3</v>
      </c>
      <c r="O68" s="78">
        <v>2.0000000000000001E-4</v>
      </c>
    </row>
    <row r="69" spans="2:15">
      <c r="B69" t="s">
        <v>1443</v>
      </c>
      <c r="C69" t="s">
        <v>1444</v>
      </c>
      <c r="D69" t="s">
        <v>100</v>
      </c>
      <c r="E69" t="s">
        <v>123</v>
      </c>
      <c r="F69" t="s">
        <v>1445</v>
      </c>
      <c r="G69" t="s">
        <v>818</v>
      </c>
      <c r="H69" t="s">
        <v>102</v>
      </c>
      <c r="I69" s="77">
        <v>16179</v>
      </c>
      <c r="J69" s="77">
        <v>7500</v>
      </c>
      <c r="K69" s="77">
        <v>0</v>
      </c>
      <c r="L69" s="77">
        <v>1213.425</v>
      </c>
      <c r="M69" s="78">
        <v>2.9999999999999997E-4</v>
      </c>
      <c r="N69" s="78">
        <v>3.3E-3</v>
      </c>
      <c r="O69" s="78">
        <v>5.0000000000000001E-4</v>
      </c>
    </row>
    <row r="70" spans="2:15">
      <c r="B70" t="s">
        <v>1446</v>
      </c>
      <c r="C70" t="s">
        <v>1447</v>
      </c>
      <c r="D70" t="s">
        <v>100</v>
      </c>
      <c r="E70" t="s">
        <v>123</v>
      </c>
      <c r="F70" t="s">
        <v>1448</v>
      </c>
      <c r="G70" t="s">
        <v>818</v>
      </c>
      <c r="H70" t="s">
        <v>102</v>
      </c>
      <c r="I70" s="77">
        <v>378099</v>
      </c>
      <c r="J70" s="77">
        <v>1769</v>
      </c>
      <c r="K70" s="77">
        <v>0</v>
      </c>
      <c r="L70" s="77">
        <v>6688.5713100000003</v>
      </c>
      <c r="M70" s="78">
        <v>1.4E-3</v>
      </c>
      <c r="N70" s="78">
        <v>1.7999999999999999E-2</v>
      </c>
      <c r="O70" s="78">
        <v>2.5000000000000001E-3</v>
      </c>
    </row>
    <row r="71" spans="2:15">
      <c r="B71" t="s">
        <v>1449</v>
      </c>
      <c r="C71" t="s">
        <v>1450</v>
      </c>
      <c r="D71" t="s">
        <v>100</v>
      </c>
      <c r="E71" t="s">
        <v>123</v>
      </c>
      <c r="F71" t="s">
        <v>1451</v>
      </c>
      <c r="G71" t="s">
        <v>831</v>
      </c>
      <c r="H71" t="s">
        <v>102</v>
      </c>
      <c r="I71" s="77">
        <v>86432</v>
      </c>
      <c r="J71" s="77">
        <v>4801</v>
      </c>
      <c r="K71" s="77">
        <v>0</v>
      </c>
      <c r="L71" s="77">
        <v>4149.6003199999996</v>
      </c>
      <c r="M71" s="78">
        <v>1.1999999999999999E-3</v>
      </c>
      <c r="N71" s="78">
        <v>1.12E-2</v>
      </c>
      <c r="O71" s="78">
        <v>1.6000000000000001E-3</v>
      </c>
    </row>
    <row r="72" spans="2:15">
      <c r="B72" t="s">
        <v>1452</v>
      </c>
      <c r="C72" t="s">
        <v>1453</v>
      </c>
      <c r="D72" t="s">
        <v>100</v>
      </c>
      <c r="E72" t="s">
        <v>123</v>
      </c>
      <c r="F72" t="s">
        <v>830</v>
      </c>
      <c r="G72" t="s">
        <v>831</v>
      </c>
      <c r="H72" t="s">
        <v>102</v>
      </c>
      <c r="I72" s="77">
        <v>48815.76</v>
      </c>
      <c r="J72" s="77">
        <v>28100</v>
      </c>
      <c r="K72" s="77">
        <v>0</v>
      </c>
      <c r="L72" s="77">
        <v>13717.22856</v>
      </c>
      <c r="M72" s="78">
        <v>3.0999999999999999E-3</v>
      </c>
      <c r="N72" s="78">
        <v>3.6999999999999998E-2</v>
      </c>
      <c r="O72" s="78">
        <v>5.1999999999999998E-3</v>
      </c>
    </row>
    <row r="73" spans="2:15">
      <c r="B73" t="s">
        <v>1454</v>
      </c>
      <c r="C73" t="s">
        <v>1455</v>
      </c>
      <c r="D73" t="s">
        <v>100</v>
      </c>
      <c r="E73" t="s">
        <v>123</v>
      </c>
      <c r="F73" t="s">
        <v>1456</v>
      </c>
      <c r="G73" t="s">
        <v>460</v>
      </c>
      <c r="H73" t="s">
        <v>102</v>
      </c>
      <c r="I73" s="77">
        <v>7530</v>
      </c>
      <c r="J73" s="77">
        <v>31220</v>
      </c>
      <c r="K73" s="77">
        <v>0</v>
      </c>
      <c r="L73" s="77">
        <v>2350.866</v>
      </c>
      <c r="M73" s="78">
        <v>1.1999999999999999E-3</v>
      </c>
      <c r="N73" s="78">
        <v>6.3E-3</v>
      </c>
      <c r="O73" s="78">
        <v>8.9999999999999998E-4</v>
      </c>
    </row>
    <row r="74" spans="2:15">
      <c r="B74" t="s">
        <v>1457</v>
      </c>
      <c r="C74" t="s">
        <v>1458</v>
      </c>
      <c r="D74" t="s">
        <v>100</v>
      </c>
      <c r="E74" t="s">
        <v>123</v>
      </c>
      <c r="F74" t="s">
        <v>1459</v>
      </c>
      <c r="G74" t="s">
        <v>460</v>
      </c>
      <c r="H74" t="s">
        <v>102</v>
      </c>
      <c r="I74" s="77">
        <v>566166</v>
      </c>
      <c r="J74" s="77">
        <v>178.2</v>
      </c>
      <c r="K74" s="77">
        <v>0</v>
      </c>
      <c r="L74" s="77">
        <v>1008.907812</v>
      </c>
      <c r="M74" s="78">
        <v>1.1000000000000001E-3</v>
      </c>
      <c r="N74" s="78">
        <v>2.7000000000000001E-3</v>
      </c>
      <c r="O74" s="78">
        <v>4.0000000000000002E-4</v>
      </c>
    </row>
    <row r="75" spans="2:15">
      <c r="B75" t="s">
        <v>1460</v>
      </c>
      <c r="C75" t="s">
        <v>1461</v>
      </c>
      <c r="D75" t="s">
        <v>100</v>
      </c>
      <c r="E75" t="s">
        <v>123</v>
      </c>
      <c r="F75" t="s">
        <v>1462</v>
      </c>
      <c r="G75" t="s">
        <v>901</v>
      </c>
      <c r="H75" t="s">
        <v>102</v>
      </c>
      <c r="I75" s="77">
        <v>128438</v>
      </c>
      <c r="J75" s="77">
        <v>566.6</v>
      </c>
      <c r="K75" s="77">
        <v>0</v>
      </c>
      <c r="L75" s="77">
        <v>727.72970799999996</v>
      </c>
      <c r="M75" s="78">
        <v>6.9999999999999999E-4</v>
      </c>
      <c r="N75" s="78">
        <v>2E-3</v>
      </c>
      <c r="O75" s="78">
        <v>2.9999999999999997E-4</v>
      </c>
    </row>
    <row r="76" spans="2:15">
      <c r="B76" t="s">
        <v>1463</v>
      </c>
      <c r="C76" t="s">
        <v>1464</v>
      </c>
      <c r="D76" t="s">
        <v>100</v>
      </c>
      <c r="E76" t="s">
        <v>123</v>
      </c>
      <c r="F76" t="s">
        <v>1465</v>
      </c>
      <c r="G76" t="s">
        <v>901</v>
      </c>
      <c r="H76" t="s">
        <v>102</v>
      </c>
      <c r="I76" s="77">
        <v>417089</v>
      </c>
      <c r="J76" s="77">
        <v>1575</v>
      </c>
      <c r="K76" s="77">
        <v>0</v>
      </c>
      <c r="L76" s="77">
        <v>6569.15175</v>
      </c>
      <c r="M76" s="78">
        <v>2.0999999999999999E-3</v>
      </c>
      <c r="N76" s="78">
        <v>1.77E-2</v>
      </c>
      <c r="O76" s="78">
        <v>2.5000000000000001E-3</v>
      </c>
    </row>
    <row r="77" spans="2:15">
      <c r="B77" t="s">
        <v>1466</v>
      </c>
      <c r="C77" t="s">
        <v>1467</v>
      </c>
      <c r="D77" t="s">
        <v>100</v>
      </c>
      <c r="E77" t="s">
        <v>123</v>
      </c>
      <c r="F77" t="s">
        <v>1468</v>
      </c>
      <c r="G77" t="s">
        <v>129</v>
      </c>
      <c r="H77" t="s">
        <v>102</v>
      </c>
      <c r="I77" s="77">
        <v>58056.89</v>
      </c>
      <c r="J77" s="77">
        <v>4317</v>
      </c>
      <c r="K77" s="77">
        <v>0</v>
      </c>
      <c r="L77" s="77">
        <v>2506.3159412999998</v>
      </c>
      <c r="M77" s="78">
        <v>1.1999999999999999E-3</v>
      </c>
      <c r="N77" s="78">
        <v>6.7999999999999996E-3</v>
      </c>
      <c r="O77" s="78">
        <v>8.9999999999999998E-4</v>
      </c>
    </row>
    <row r="78" spans="2:15">
      <c r="B78" t="s">
        <v>1469</v>
      </c>
      <c r="C78" t="s">
        <v>1470</v>
      </c>
      <c r="D78" t="s">
        <v>100</v>
      </c>
      <c r="E78" t="s">
        <v>123</v>
      </c>
      <c r="F78" t="s">
        <v>1471</v>
      </c>
      <c r="G78" t="s">
        <v>129</v>
      </c>
      <c r="H78" t="s">
        <v>102</v>
      </c>
      <c r="I78" s="77">
        <v>1627</v>
      </c>
      <c r="J78" s="77">
        <v>8834</v>
      </c>
      <c r="K78" s="77">
        <v>0</v>
      </c>
      <c r="L78" s="77">
        <v>143.72918000000001</v>
      </c>
      <c r="M78" s="78">
        <v>0</v>
      </c>
      <c r="N78" s="78">
        <v>4.0000000000000002E-4</v>
      </c>
      <c r="O78" s="78">
        <v>1E-4</v>
      </c>
    </row>
    <row r="79" spans="2:15">
      <c r="B79" t="s">
        <v>1472</v>
      </c>
      <c r="C79" t="s">
        <v>1473</v>
      </c>
      <c r="D79" t="s">
        <v>100</v>
      </c>
      <c r="E79" t="s">
        <v>123</v>
      </c>
      <c r="F79" t="s">
        <v>1089</v>
      </c>
      <c r="G79" t="s">
        <v>129</v>
      </c>
      <c r="H79" t="s">
        <v>102</v>
      </c>
      <c r="I79" s="77">
        <v>17124.91</v>
      </c>
      <c r="J79" s="77">
        <v>10940</v>
      </c>
      <c r="K79" s="77">
        <v>0</v>
      </c>
      <c r="L79" s="77">
        <v>1873.465154</v>
      </c>
      <c r="M79" s="78">
        <v>2.9999999999999997E-4</v>
      </c>
      <c r="N79" s="78">
        <v>5.0000000000000001E-3</v>
      </c>
      <c r="O79" s="78">
        <v>6.9999999999999999E-4</v>
      </c>
    </row>
    <row r="80" spans="2:15">
      <c r="B80" t="s">
        <v>1474</v>
      </c>
      <c r="C80" t="s">
        <v>1475</v>
      </c>
      <c r="D80" t="s">
        <v>100</v>
      </c>
      <c r="E80" t="s">
        <v>123</v>
      </c>
      <c r="F80" t="s">
        <v>877</v>
      </c>
      <c r="G80" t="s">
        <v>132</v>
      </c>
      <c r="H80" t="s">
        <v>102</v>
      </c>
      <c r="I80" s="77">
        <v>34566</v>
      </c>
      <c r="J80" s="77">
        <v>1494</v>
      </c>
      <c r="K80" s="77">
        <v>0</v>
      </c>
      <c r="L80" s="77">
        <v>516.41603999999995</v>
      </c>
      <c r="M80" s="78">
        <v>2.0000000000000001E-4</v>
      </c>
      <c r="N80" s="78">
        <v>1.4E-3</v>
      </c>
      <c r="O80" s="78">
        <v>2.0000000000000001E-4</v>
      </c>
    </row>
    <row r="81" spans="2:15">
      <c r="B81" s="79" t="s">
        <v>1476</v>
      </c>
      <c r="E81" s="16"/>
      <c r="F81" s="16"/>
      <c r="G81" s="16"/>
      <c r="I81" s="81">
        <v>4579113.1399999997</v>
      </c>
      <c r="K81" s="81">
        <v>0</v>
      </c>
      <c r="L81" s="81">
        <v>43938.467724460003</v>
      </c>
      <c r="N81" s="80">
        <v>0.11840000000000001</v>
      </c>
      <c r="O81" s="80">
        <v>1.66E-2</v>
      </c>
    </row>
    <row r="82" spans="2:15">
      <c r="B82" t="s">
        <v>1477</v>
      </c>
      <c r="C82" t="s">
        <v>1478</v>
      </c>
      <c r="D82" t="s">
        <v>100</v>
      </c>
      <c r="E82" t="s">
        <v>123</v>
      </c>
      <c r="F82" t="s">
        <v>1479</v>
      </c>
      <c r="G82" t="s">
        <v>1480</v>
      </c>
      <c r="H82" t="s">
        <v>102</v>
      </c>
      <c r="I82" s="77">
        <v>77345</v>
      </c>
      <c r="J82" s="77">
        <v>5999</v>
      </c>
      <c r="K82" s="77">
        <v>0</v>
      </c>
      <c r="L82" s="77">
        <v>4639.9265500000001</v>
      </c>
      <c r="M82" s="78">
        <v>3.0999999999999999E-3</v>
      </c>
      <c r="N82" s="78">
        <v>1.2500000000000001E-2</v>
      </c>
      <c r="O82" s="78">
        <v>1.8E-3</v>
      </c>
    </row>
    <row r="83" spans="2:15">
      <c r="B83" t="s">
        <v>1481</v>
      </c>
      <c r="C83" t="s">
        <v>1482</v>
      </c>
      <c r="D83" t="s">
        <v>100</v>
      </c>
      <c r="E83" t="s">
        <v>123</v>
      </c>
      <c r="F83" t="s">
        <v>1483</v>
      </c>
      <c r="G83" t="s">
        <v>1480</v>
      </c>
      <c r="H83" t="s">
        <v>102</v>
      </c>
      <c r="I83" s="77">
        <v>180262</v>
      </c>
      <c r="J83" s="77">
        <v>285.8</v>
      </c>
      <c r="K83" s="77">
        <v>0</v>
      </c>
      <c r="L83" s="77">
        <v>515.18879600000002</v>
      </c>
      <c r="M83" s="78">
        <v>2.5000000000000001E-3</v>
      </c>
      <c r="N83" s="78">
        <v>1.4E-3</v>
      </c>
      <c r="O83" s="78">
        <v>2.0000000000000001E-4</v>
      </c>
    </row>
    <row r="84" spans="2:15">
      <c r="B84" t="s">
        <v>1484</v>
      </c>
      <c r="C84" t="s">
        <v>1485</v>
      </c>
      <c r="D84" t="s">
        <v>100</v>
      </c>
      <c r="E84" t="s">
        <v>123</v>
      </c>
      <c r="F84" t="s">
        <v>1486</v>
      </c>
      <c r="G84" t="s">
        <v>489</v>
      </c>
      <c r="H84" t="s">
        <v>102</v>
      </c>
      <c r="I84" s="77">
        <v>39039</v>
      </c>
      <c r="J84" s="77">
        <v>3094</v>
      </c>
      <c r="K84" s="77">
        <v>0</v>
      </c>
      <c r="L84" s="77">
        <v>1207.8666599999999</v>
      </c>
      <c r="M84" s="78">
        <v>2.3999999999999998E-3</v>
      </c>
      <c r="N84" s="78">
        <v>3.3E-3</v>
      </c>
      <c r="O84" s="78">
        <v>5.0000000000000001E-4</v>
      </c>
    </row>
    <row r="85" spans="2:15">
      <c r="B85" t="s">
        <v>1487</v>
      </c>
      <c r="C85" t="s">
        <v>1488</v>
      </c>
      <c r="D85" t="s">
        <v>100</v>
      </c>
      <c r="E85" t="s">
        <v>123</v>
      </c>
      <c r="F85" t="s">
        <v>994</v>
      </c>
      <c r="G85" t="s">
        <v>710</v>
      </c>
      <c r="H85" t="s">
        <v>102</v>
      </c>
      <c r="I85" s="77">
        <v>63806</v>
      </c>
      <c r="J85" s="77">
        <v>5877</v>
      </c>
      <c r="K85" s="77">
        <v>0</v>
      </c>
      <c r="L85" s="77">
        <v>3749.87862</v>
      </c>
      <c r="M85" s="78">
        <v>4.8999999999999998E-3</v>
      </c>
      <c r="N85" s="78">
        <v>1.01E-2</v>
      </c>
      <c r="O85" s="78">
        <v>1.4E-3</v>
      </c>
    </row>
    <row r="86" spans="2:15">
      <c r="B86" t="s">
        <v>1489</v>
      </c>
      <c r="C86" t="s">
        <v>1490</v>
      </c>
      <c r="D86" t="s">
        <v>100</v>
      </c>
      <c r="E86" t="s">
        <v>123</v>
      </c>
      <c r="F86" t="s">
        <v>1011</v>
      </c>
      <c r="G86" t="s">
        <v>710</v>
      </c>
      <c r="H86" t="s">
        <v>102</v>
      </c>
      <c r="I86" s="77">
        <v>37879</v>
      </c>
      <c r="J86" s="77">
        <v>1258</v>
      </c>
      <c r="K86" s="77">
        <v>0</v>
      </c>
      <c r="L86" s="77">
        <v>476.51781999999997</v>
      </c>
      <c r="M86" s="78">
        <v>8.0000000000000004E-4</v>
      </c>
      <c r="N86" s="78">
        <v>1.2999999999999999E-3</v>
      </c>
      <c r="O86" s="78">
        <v>2.0000000000000001E-4</v>
      </c>
    </row>
    <row r="87" spans="2:15">
      <c r="B87" t="s">
        <v>1491</v>
      </c>
      <c r="C87" t="s">
        <v>1492</v>
      </c>
      <c r="D87" t="s">
        <v>100</v>
      </c>
      <c r="E87" t="s">
        <v>123</v>
      </c>
      <c r="F87" t="s">
        <v>1493</v>
      </c>
      <c r="G87" t="s">
        <v>826</v>
      </c>
      <c r="H87" t="s">
        <v>102</v>
      </c>
      <c r="I87" s="77">
        <v>23346</v>
      </c>
      <c r="J87" s="77">
        <v>292.10000000000002</v>
      </c>
      <c r="K87" s="77">
        <v>0</v>
      </c>
      <c r="L87" s="77">
        <v>68.193665999999993</v>
      </c>
      <c r="M87" s="78">
        <v>5.0000000000000001E-4</v>
      </c>
      <c r="N87" s="78">
        <v>2.0000000000000001E-4</v>
      </c>
      <c r="O87" s="78">
        <v>0</v>
      </c>
    </row>
    <row r="88" spans="2:15">
      <c r="B88" t="s">
        <v>1494</v>
      </c>
      <c r="C88" t="s">
        <v>1495</v>
      </c>
      <c r="D88" t="s">
        <v>100</v>
      </c>
      <c r="E88" t="s">
        <v>123</v>
      </c>
      <c r="F88" t="s">
        <v>1496</v>
      </c>
      <c r="G88" t="s">
        <v>789</v>
      </c>
      <c r="H88" t="s">
        <v>102</v>
      </c>
      <c r="I88" s="77">
        <v>18702</v>
      </c>
      <c r="J88" s="77">
        <v>1082</v>
      </c>
      <c r="K88" s="77">
        <v>0</v>
      </c>
      <c r="L88" s="77">
        <v>202.35563999999999</v>
      </c>
      <c r="M88" s="78">
        <v>2.9999999999999997E-4</v>
      </c>
      <c r="N88" s="78">
        <v>5.0000000000000001E-4</v>
      </c>
      <c r="O88" s="78">
        <v>1E-4</v>
      </c>
    </row>
    <row r="89" spans="2:15">
      <c r="B89" t="s">
        <v>1497</v>
      </c>
      <c r="C89" t="s">
        <v>1498</v>
      </c>
      <c r="D89" t="s">
        <v>100</v>
      </c>
      <c r="E89" t="s">
        <v>123</v>
      </c>
      <c r="F89" t="s">
        <v>1499</v>
      </c>
      <c r="G89" t="s">
        <v>617</v>
      </c>
      <c r="H89" t="s">
        <v>102</v>
      </c>
      <c r="I89" s="77">
        <v>942443</v>
      </c>
      <c r="J89" s="77">
        <v>369.9</v>
      </c>
      <c r="K89" s="77">
        <v>0</v>
      </c>
      <c r="L89" s="77">
        <v>3486.0966570000001</v>
      </c>
      <c r="M89" s="78">
        <v>3.8E-3</v>
      </c>
      <c r="N89" s="78">
        <v>9.4000000000000004E-3</v>
      </c>
      <c r="O89" s="78">
        <v>1.2999999999999999E-3</v>
      </c>
    </row>
    <row r="90" spans="2:15">
      <c r="B90" t="s">
        <v>1500</v>
      </c>
      <c r="C90" t="s">
        <v>1501</v>
      </c>
      <c r="D90" t="s">
        <v>100</v>
      </c>
      <c r="E90" t="s">
        <v>123</v>
      </c>
      <c r="F90" t="s">
        <v>1502</v>
      </c>
      <c r="G90" t="s">
        <v>617</v>
      </c>
      <c r="H90" t="s">
        <v>102</v>
      </c>
      <c r="I90" s="77">
        <v>44536</v>
      </c>
      <c r="J90" s="77">
        <v>9900</v>
      </c>
      <c r="K90" s="77">
        <v>0</v>
      </c>
      <c r="L90" s="77">
        <v>4409.0640000000003</v>
      </c>
      <c r="M90" s="78">
        <v>4.1999999999999997E-3</v>
      </c>
      <c r="N90" s="78">
        <v>1.1900000000000001E-2</v>
      </c>
      <c r="O90" s="78">
        <v>1.6999999999999999E-3</v>
      </c>
    </row>
    <row r="91" spans="2:15">
      <c r="B91" t="s">
        <v>1503</v>
      </c>
      <c r="C91" t="s">
        <v>1504</v>
      </c>
      <c r="D91" t="s">
        <v>100</v>
      </c>
      <c r="E91" t="s">
        <v>123</v>
      </c>
      <c r="F91" t="s">
        <v>1505</v>
      </c>
      <c r="G91" t="s">
        <v>617</v>
      </c>
      <c r="H91" t="s">
        <v>102</v>
      </c>
      <c r="I91" s="77">
        <v>26546</v>
      </c>
      <c r="J91" s="77">
        <v>2537</v>
      </c>
      <c r="K91" s="77">
        <v>0</v>
      </c>
      <c r="L91" s="77">
        <v>673.47202000000004</v>
      </c>
      <c r="M91" s="78">
        <v>1.6000000000000001E-3</v>
      </c>
      <c r="N91" s="78">
        <v>1.8E-3</v>
      </c>
      <c r="O91" s="78">
        <v>2.9999999999999997E-4</v>
      </c>
    </row>
    <row r="92" spans="2:15">
      <c r="B92" t="s">
        <v>1506</v>
      </c>
      <c r="C92" t="s">
        <v>1507</v>
      </c>
      <c r="D92" t="s">
        <v>100</v>
      </c>
      <c r="E92" t="s">
        <v>123</v>
      </c>
      <c r="F92" t="s">
        <v>1508</v>
      </c>
      <c r="G92" t="s">
        <v>1509</v>
      </c>
      <c r="H92" t="s">
        <v>102</v>
      </c>
      <c r="I92" s="77">
        <v>231192.54</v>
      </c>
      <c r="J92" s="77">
        <v>54.8</v>
      </c>
      <c r="K92" s="77">
        <v>0</v>
      </c>
      <c r="L92" s="77">
        <v>126.69351192000001</v>
      </c>
      <c r="M92" s="78">
        <v>1.6000000000000001E-3</v>
      </c>
      <c r="N92" s="78">
        <v>2.9999999999999997E-4</v>
      </c>
      <c r="O92" s="78">
        <v>0</v>
      </c>
    </row>
    <row r="93" spans="2:15">
      <c r="B93" t="s">
        <v>1510</v>
      </c>
      <c r="C93" t="s">
        <v>1511</v>
      </c>
      <c r="D93" t="s">
        <v>100</v>
      </c>
      <c r="E93" t="s">
        <v>123</v>
      </c>
      <c r="F93" t="s">
        <v>1512</v>
      </c>
      <c r="G93" t="s">
        <v>804</v>
      </c>
      <c r="H93" t="s">
        <v>102</v>
      </c>
      <c r="I93" s="77">
        <v>80660</v>
      </c>
      <c r="J93" s="77">
        <v>702.3</v>
      </c>
      <c r="K93" s="77">
        <v>0</v>
      </c>
      <c r="L93" s="77">
        <v>566.47518000000002</v>
      </c>
      <c r="M93" s="78">
        <v>5.3E-3</v>
      </c>
      <c r="N93" s="78">
        <v>1.5E-3</v>
      </c>
      <c r="O93" s="78">
        <v>2.0000000000000001E-4</v>
      </c>
    </row>
    <row r="94" spans="2:15">
      <c r="B94" t="s">
        <v>1513</v>
      </c>
      <c r="C94" t="s">
        <v>1514</v>
      </c>
      <c r="D94" t="s">
        <v>100</v>
      </c>
      <c r="E94" t="s">
        <v>123</v>
      </c>
      <c r="F94" t="s">
        <v>1515</v>
      </c>
      <c r="G94" t="s">
        <v>804</v>
      </c>
      <c r="H94" t="s">
        <v>102</v>
      </c>
      <c r="I94" s="77">
        <v>24515</v>
      </c>
      <c r="J94" s="77">
        <v>1574</v>
      </c>
      <c r="K94" s="77">
        <v>0</v>
      </c>
      <c r="L94" s="77">
        <v>385.86610000000002</v>
      </c>
      <c r="M94" s="78">
        <v>1E-3</v>
      </c>
      <c r="N94" s="78">
        <v>1E-3</v>
      </c>
      <c r="O94" s="78">
        <v>1E-4</v>
      </c>
    </row>
    <row r="95" spans="2:15">
      <c r="B95" t="s">
        <v>1516</v>
      </c>
      <c r="C95" t="s">
        <v>1517</v>
      </c>
      <c r="D95" t="s">
        <v>100</v>
      </c>
      <c r="E95" t="s">
        <v>123</v>
      </c>
      <c r="F95" t="s">
        <v>1518</v>
      </c>
      <c r="G95" t="s">
        <v>804</v>
      </c>
      <c r="H95" t="s">
        <v>102</v>
      </c>
      <c r="I95" s="77">
        <v>8396</v>
      </c>
      <c r="J95" s="77">
        <v>3273</v>
      </c>
      <c r="K95" s="77">
        <v>0</v>
      </c>
      <c r="L95" s="77">
        <v>274.80108000000001</v>
      </c>
      <c r="M95" s="78">
        <v>2.9999999999999997E-4</v>
      </c>
      <c r="N95" s="78">
        <v>6.9999999999999999E-4</v>
      </c>
      <c r="O95" s="78">
        <v>1E-4</v>
      </c>
    </row>
    <row r="96" spans="2:15">
      <c r="B96" t="s">
        <v>1519</v>
      </c>
      <c r="C96" t="s">
        <v>1520</v>
      </c>
      <c r="D96" t="s">
        <v>100</v>
      </c>
      <c r="E96" t="s">
        <v>123</v>
      </c>
      <c r="F96" t="s">
        <v>1521</v>
      </c>
      <c r="G96" t="s">
        <v>804</v>
      </c>
      <c r="H96" t="s">
        <v>102</v>
      </c>
      <c r="I96" s="77">
        <v>216779</v>
      </c>
      <c r="J96" s="77">
        <v>279.10000000000002</v>
      </c>
      <c r="K96" s="77">
        <v>0</v>
      </c>
      <c r="L96" s="77">
        <v>605.03018899999995</v>
      </c>
      <c r="M96" s="78">
        <v>2.5000000000000001E-3</v>
      </c>
      <c r="N96" s="78">
        <v>1.6000000000000001E-3</v>
      </c>
      <c r="O96" s="78">
        <v>2.0000000000000001E-4</v>
      </c>
    </row>
    <row r="97" spans="2:15">
      <c r="B97" t="s">
        <v>1522</v>
      </c>
      <c r="C97" t="s">
        <v>1523</v>
      </c>
      <c r="D97" t="s">
        <v>100</v>
      </c>
      <c r="E97" t="s">
        <v>123</v>
      </c>
      <c r="F97" t="s">
        <v>1524</v>
      </c>
      <c r="G97" t="s">
        <v>804</v>
      </c>
      <c r="H97" t="s">
        <v>102</v>
      </c>
      <c r="I97" s="77">
        <v>34282</v>
      </c>
      <c r="J97" s="77">
        <v>1053</v>
      </c>
      <c r="K97" s="77">
        <v>0</v>
      </c>
      <c r="L97" s="77">
        <v>360.98946000000001</v>
      </c>
      <c r="M97" s="78">
        <v>2E-3</v>
      </c>
      <c r="N97" s="78">
        <v>1E-3</v>
      </c>
      <c r="O97" s="78">
        <v>1E-4</v>
      </c>
    </row>
    <row r="98" spans="2:15">
      <c r="B98" t="s">
        <v>1525</v>
      </c>
      <c r="C98" t="s">
        <v>1526</v>
      </c>
      <c r="D98" t="s">
        <v>100</v>
      </c>
      <c r="E98" t="s">
        <v>123</v>
      </c>
      <c r="F98" t="s">
        <v>1065</v>
      </c>
      <c r="G98" t="s">
        <v>1066</v>
      </c>
      <c r="H98" t="s">
        <v>102</v>
      </c>
      <c r="I98" s="77">
        <v>24734</v>
      </c>
      <c r="J98" s="77">
        <v>11180</v>
      </c>
      <c r="K98" s="77">
        <v>0</v>
      </c>
      <c r="L98" s="77">
        <v>2765.2611999999999</v>
      </c>
      <c r="M98" s="78">
        <v>1.9E-3</v>
      </c>
      <c r="N98" s="78">
        <v>7.4999999999999997E-3</v>
      </c>
      <c r="O98" s="78">
        <v>1E-3</v>
      </c>
    </row>
    <row r="99" spans="2:15">
      <c r="B99" t="s">
        <v>1527</v>
      </c>
      <c r="C99" t="s">
        <v>1528</v>
      </c>
      <c r="D99" t="s">
        <v>100</v>
      </c>
      <c r="E99" t="s">
        <v>123</v>
      </c>
      <c r="F99" t="s">
        <v>1529</v>
      </c>
      <c r="G99" t="s">
        <v>796</v>
      </c>
      <c r="H99" t="s">
        <v>102</v>
      </c>
      <c r="I99" s="77">
        <v>5628</v>
      </c>
      <c r="J99" s="77">
        <v>1457</v>
      </c>
      <c r="K99" s="77">
        <v>0</v>
      </c>
      <c r="L99" s="77">
        <v>81.999960000000002</v>
      </c>
      <c r="M99" s="78">
        <v>4.0000000000000002E-4</v>
      </c>
      <c r="N99" s="78">
        <v>2.0000000000000001E-4</v>
      </c>
      <c r="O99" s="78">
        <v>0</v>
      </c>
    </row>
    <row r="100" spans="2:15">
      <c r="B100" t="s">
        <v>1530</v>
      </c>
      <c r="C100" t="s">
        <v>1531</v>
      </c>
      <c r="D100" t="s">
        <v>100</v>
      </c>
      <c r="E100" t="s">
        <v>123</v>
      </c>
      <c r="F100" t="s">
        <v>1532</v>
      </c>
      <c r="G100" t="s">
        <v>796</v>
      </c>
      <c r="H100" t="s">
        <v>102</v>
      </c>
      <c r="I100" s="77">
        <v>8304</v>
      </c>
      <c r="J100" s="77">
        <v>14700</v>
      </c>
      <c r="K100" s="77">
        <v>0</v>
      </c>
      <c r="L100" s="77">
        <v>1220.6880000000001</v>
      </c>
      <c r="M100" s="78">
        <v>2.5000000000000001E-3</v>
      </c>
      <c r="N100" s="78">
        <v>3.3E-3</v>
      </c>
      <c r="O100" s="78">
        <v>5.0000000000000001E-4</v>
      </c>
    </row>
    <row r="101" spans="2:15">
      <c r="B101" t="s">
        <v>1533</v>
      </c>
      <c r="C101" t="s">
        <v>1534</v>
      </c>
      <c r="D101" t="s">
        <v>100</v>
      </c>
      <c r="E101" t="s">
        <v>123</v>
      </c>
      <c r="F101" t="s">
        <v>1535</v>
      </c>
      <c r="G101" t="s">
        <v>796</v>
      </c>
      <c r="H101" t="s">
        <v>102</v>
      </c>
      <c r="I101" s="77">
        <v>13440</v>
      </c>
      <c r="J101" s="77">
        <v>6380</v>
      </c>
      <c r="K101" s="77">
        <v>0</v>
      </c>
      <c r="L101" s="77">
        <v>857.47199999999998</v>
      </c>
      <c r="M101" s="78">
        <v>3.5999999999999999E-3</v>
      </c>
      <c r="N101" s="78">
        <v>2.3E-3</v>
      </c>
      <c r="O101" s="78">
        <v>2.9999999999999997E-4</v>
      </c>
    </row>
    <row r="102" spans="2:15">
      <c r="B102" t="s">
        <v>1536</v>
      </c>
      <c r="C102" t="s">
        <v>1537</v>
      </c>
      <c r="D102" t="s">
        <v>100</v>
      </c>
      <c r="E102" t="s">
        <v>123</v>
      </c>
      <c r="F102" t="s">
        <v>1538</v>
      </c>
      <c r="G102" t="s">
        <v>796</v>
      </c>
      <c r="H102" t="s">
        <v>102</v>
      </c>
      <c r="I102" s="77">
        <v>8479.86</v>
      </c>
      <c r="J102" s="77">
        <v>8299</v>
      </c>
      <c r="K102" s="77">
        <v>0</v>
      </c>
      <c r="L102" s="77">
        <v>703.74358140000004</v>
      </c>
      <c r="M102" s="78">
        <v>6.9999999999999999E-4</v>
      </c>
      <c r="N102" s="78">
        <v>1.9E-3</v>
      </c>
      <c r="O102" s="78">
        <v>2.9999999999999997E-4</v>
      </c>
    </row>
    <row r="103" spans="2:15">
      <c r="B103" t="s">
        <v>1539</v>
      </c>
      <c r="C103" t="s">
        <v>1540</v>
      </c>
      <c r="D103" t="s">
        <v>100</v>
      </c>
      <c r="E103" t="s">
        <v>123</v>
      </c>
      <c r="F103" t="s">
        <v>1541</v>
      </c>
      <c r="G103" t="s">
        <v>1542</v>
      </c>
      <c r="H103" t="s">
        <v>102</v>
      </c>
      <c r="I103" s="77">
        <v>48584</v>
      </c>
      <c r="J103" s="77">
        <v>1108</v>
      </c>
      <c r="K103" s="77">
        <v>0</v>
      </c>
      <c r="L103" s="77">
        <v>538.31071999999995</v>
      </c>
      <c r="M103" s="78">
        <v>1.4E-3</v>
      </c>
      <c r="N103" s="78">
        <v>1.5E-3</v>
      </c>
      <c r="O103" s="78">
        <v>2.0000000000000001E-4</v>
      </c>
    </row>
    <row r="104" spans="2:15">
      <c r="B104" t="s">
        <v>1543</v>
      </c>
      <c r="C104" t="s">
        <v>1544</v>
      </c>
      <c r="D104" t="s">
        <v>100</v>
      </c>
      <c r="E104" t="s">
        <v>123</v>
      </c>
      <c r="F104" t="s">
        <v>1545</v>
      </c>
      <c r="G104" t="s">
        <v>1542</v>
      </c>
      <c r="H104" t="s">
        <v>102</v>
      </c>
      <c r="I104" s="77">
        <v>63286</v>
      </c>
      <c r="J104" s="77">
        <v>738.2</v>
      </c>
      <c r="K104" s="77">
        <v>0</v>
      </c>
      <c r="L104" s="77">
        <v>467.17725200000001</v>
      </c>
      <c r="M104" s="78">
        <v>1.2999999999999999E-3</v>
      </c>
      <c r="N104" s="78">
        <v>1.2999999999999999E-3</v>
      </c>
      <c r="O104" s="78">
        <v>2.0000000000000001E-4</v>
      </c>
    </row>
    <row r="105" spans="2:15">
      <c r="B105" t="s">
        <v>1546</v>
      </c>
      <c r="C105" t="s">
        <v>1547</v>
      </c>
      <c r="D105" t="s">
        <v>100</v>
      </c>
      <c r="E105" t="s">
        <v>123</v>
      </c>
      <c r="F105" t="s">
        <v>1548</v>
      </c>
      <c r="G105" t="s">
        <v>950</v>
      </c>
      <c r="H105" t="s">
        <v>102</v>
      </c>
      <c r="I105" s="77">
        <v>15278</v>
      </c>
      <c r="J105" s="77">
        <v>6895</v>
      </c>
      <c r="K105" s="77">
        <v>0</v>
      </c>
      <c r="L105" s="77">
        <v>1053.4181000000001</v>
      </c>
      <c r="M105" s="78">
        <v>2.9999999999999997E-4</v>
      </c>
      <c r="N105" s="78">
        <v>2.8E-3</v>
      </c>
      <c r="O105" s="78">
        <v>4.0000000000000002E-4</v>
      </c>
    </row>
    <row r="106" spans="2:15">
      <c r="B106" t="s">
        <v>1549</v>
      </c>
      <c r="C106" t="s">
        <v>1550</v>
      </c>
      <c r="D106" t="s">
        <v>100</v>
      </c>
      <c r="E106" t="s">
        <v>123</v>
      </c>
      <c r="F106" t="s">
        <v>1551</v>
      </c>
      <c r="G106" t="s">
        <v>588</v>
      </c>
      <c r="H106" t="s">
        <v>102</v>
      </c>
      <c r="I106" s="77">
        <v>2461.67</v>
      </c>
      <c r="J106" s="77">
        <v>40000</v>
      </c>
      <c r="K106" s="77">
        <v>0</v>
      </c>
      <c r="L106" s="77">
        <v>984.66800000000001</v>
      </c>
      <c r="M106" s="78">
        <v>2E-3</v>
      </c>
      <c r="N106" s="78">
        <v>2.7000000000000001E-3</v>
      </c>
      <c r="O106" s="78">
        <v>4.0000000000000002E-4</v>
      </c>
    </row>
    <row r="107" spans="2:15">
      <c r="B107" t="s">
        <v>1552</v>
      </c>
      <c r="C107" t="s">
        <v>1553</v>
      </c>
      <c r="D107" t="s">
        <v>100</v>
      </c>
      <c r="E107" t="s">
        <v>123</v>
      </c>
      <c r="F107" t="s">
        <v>1554</v>
      </c>
      <c r="G107" t="s">
        <v>1022</v>
      </c>
      <c r="H107" t="s">
        <v>102</v>
      </c>
      <c r="I107" s="77">
        <v>14497.16</v>
      </c>
      <c r="J107" s="77">
        <v>9300</v>
      </c>
      <c r="K107" s="77">
        <v>0</v>
      </c>
      <c r="L107" s="77">
        <v>1348.23588</v>
      </c>
      <c r="M107" s="78">
        <v>1.6000000000000001E-3</v>
      </c>
      <c r="N107" s="78">
        <v>3.5999999999999999E-3</v>
      </c>
      <c r="O107" s="78">
        <v>5.0000000000000001E-4</v>
      </c>
    </row>
    <row r="108" spans="2:15">
      <c r="B108" t="s">
        <v>1555</v>
      </c>
      <c r="C108" t="s">
        <v>1556</v>
      </c>
      <c r="D108" t="s">
        <v>100</v>
      </c>
      <c r="E108" t="s">
        <v>123</v>
      </c>
      <c r="F108" t="s">
        <v>1557</v>
      </c>
      <c r="G108" t="s">
        <v>1022</v>
      </c>
      <c r="H108" t="s">
        <v>102</v>
      </c>
      <c r="I108" s="77">
        <v>6132</v>
      </c>
      <c r="J108" s="77">
        <v>18850</v>
      </c>
      <c r="K108" s="77">
        <v>0</v>
      </c>
      <c r="L108" s="77">
        <v>1155.8820000000001</v>
      </c>
      <c r="M108" s="78">
        <v>2.2000000000000001E-3</v>
      </c>
      <c r="N108" s="78">
        <v>3.0999999999999999E-3</v>
      </c>
      <c r="O108" s="78">
        <v>4.0000000000000002E-4</v>
      </c>
    </row>
    <row r="109" spans="2:15">
      <c r="B109" t="s">
        <v>1558</v>
      </c>
      <c r="C109" t="s">
        <v>1559</v>
      </c>
      <c r="D109" t="s">
        <v>100</v>
      </c>
      <c r="E109" t="s">
        <v>123</v>
      </c>
      <c r="F109" t="s">
        <v>649</v>
      </c>
      <c r="G109" t="s">
        <v>650</v>
      </c>
      <c r="H109" t="s">
        <v>102</v>
      </c>
      <c r="I109" s="77">
        <v>61948</v>
      </c>
      <c r="J109" s="77">
        <v>435.2</v>
      </c>
      <c r="K109" s="77">
        <v>0</v>
      </c>
      <c r="L109" s="77">
        <v>269.59769599999998</v>
      </c>
      <c r="M109" s="78">
        <v>4.0000000000000002E-4</v>
      </c>
      <c r="N109" s="78">
        <v>6.9999999999999999E-4</v>
      </c>
      <c r="O109" s="78">
        <v>1E-4</v>
      </c>
    </row>
    <row r="110" spans="2:15">
      <c r="B110" t="s">
        <v>1560</v>
      </c>
      <c r="C110" t="s">
        <v>1561</v>
      </c>
      <c r="D110" t="s">
        <v>100</v>
      </c>
      <c r="E110" t="s">
        <v>123</v>
      </c>
      <c r="F110" t="s">
        <v>706</v>
      </c>
      <c r="G110" t="s">
        <v>471</v>
      </c>
      <c r="H110" t="s">
        <v>102</v>
      </c>
      <c r="I110" s="77">
        <v>144319</v>
      </c>
      <c r="J110" s="77">
        <v>224.8</v>
      </c>
      <c r="K110" s="77">
        <v>0</v>
      </c>
      <c r="L110" s="77">
        <v>324.42911199999998</v>
      </c>
      <c r="M110" s="78">
        <v>5.0000000000000001E-4</v>
      </c>
      <c r="N110" s="78">
        <v>8.9999999999999998E-4</v>
      </c>
      <c r="O110" s="78">
        <v>1E-4</v>
      </c>
    </row>
    <row r="111" spans="2:15">
      <c r="B111" t="s">
        <v>1562</v>
      </c>
      <c r="C111" t="s">
        <v>1563</v>
      </c>
      <c r="D111" t="s">
        <v>100</v>
      </c>
      <c r="E111" t="s">
        <v>123</v>
      </c>
      <c r="F111" t="s">
        <v>1564</v>
      </c>
      <c r="G111" t="s">
        <v>471</v>
      </c>
      <c r="H111" t="s">
        <v>102</v>
      </c>
      <c r="I111" s="77">
        <v>11221.7</v>
      </c>
      <c r="J111" s="77">
        <v>16710</v>
      </c>
      <c r="K111" s="77">
        <v>0</v>
      </c>
      <c r="L111" s="77">
        <v>1875.14607</v>
      </c>
      <c r="M111" s="78">
        <v>5.9999999999999995E-4</v>
      </c>
      <c r="N111" s="78">
        <v>5.1000000000000004E-3</v>
      </c>
      <c r="O111" s="78">
        <v>6.9999999999999999E-4</v>
      </c>
    </row>
    <row r="112" spans="2:15">
      <c r="B112" t="s">
        <v>1565</v>
      </c>
      <c r="C112" t="s">
        <v>1566</v>
      </c>
      <c r="D112" t="s">
        <v>100</v>
      </c>
      <c r="E112" t="s">
        <v>123</v>
      </c>
      <c r="F112" t="s">
        <v>1567</v>
      </c>
      <c r="G112" t="s">
        <v>1568</v>
      </c>
      <c r="H112" t="s">
        <v>102</v>
      </c>
      <c r="I112" s="77">
        <v>606678</v>
      </c>
      <c r="J112" s="77">
        <v>165.9</v>
      </c>
      <c r="K112" s="77">
        <v>0</v>
      </c>
      <c r="L112" s="77">
        <v>1006.478802</v>
      </c>
      <c r="M112" s="78">
        <v>2E-3</v>
      </c>
      <c r="N112" s="78">
        <v>2.7000000000000001E-3</v>
      </c>
      <c r="O112" s="78">
        <v>4.0000000000000002E-4</v>
      </c>
    </row>
    <row r="113" spans="2:15">
      <c r="B113" t="s">
        <v>1569</v>
      </c>
      <c r="C113" t="s">
        <v>1570</v>
      </c>
      <c r="D113" t="s">
        <v>100</v>
      </c>
      <c r="E113" t="s">
        <v>123</v>
      </c>
      <c r="F113" t="s">
        <v>1571</v>
      </c>
      <c r="G113" t="s">
        <v>1568</v>
      </c>
      <c r="H113" t="s">
        <v>102</v>
      </c>
      <c r="I113" s="77">
        <v>14354</v>
      </c>
      <c r="J113" s="77">
        <v>1095</v>
      </c>
      <c r="K113" s="77">
        <v>0</v>
      </c>
      <c r="L113" s="77">
        <v>157.1763</v>
      </c>
      <c r="M113" s="78">
        <v>1.5E-3</v>
      </c>
      <c r="N113" s="78">
        <v>4.0000000000000002E-4</v>
      </c>
      <c r="O113" s="78">
        <v>1E-4</v>
      </c>
    </row>
    <row r="114" spans="2:15">
      <c r="B114" t="s">
        <v>1572</v>
      </c>
      <c r="C114" t="s">
        <v>1573</v>
      </c>
      <c r="D114" t="s">
        <v>100</v>
      </c>
      <c r="E114" t="s">
        <v>123</v>
      </c>
      <c r="F114" t="s">
        <v>1574</v>
      </c>
      <c r="G114" t="s">
        <v>1568</v>
      </c>
      <c r="H114" t="s">
        <v>102</v>
      </c>
      <c r="I114" s="77">
        <v>141021</v>
      </c>
      <c r="J114" s="77">
        <v>401.9</v>
      </c>
      <c r="K114" s="77">
        <v>0</v>
      </c>
      <c r="L114" s="77">
        <v>566.76339900000005</v>
      </c>
      <c r="M114" s="78">
        <v>2.0999999999999999E-3</v>
      </c>
      <c r="N114" s="78">
        <v>1.5E-3</v>
      </c>
      <c r="O114" s="78">
        <v>2.0000000000000001E-4</v>
      </c>
    </row>
    <row r="115" spans="2:15">
      <c r="B115" t="s">
        <v>1575</v>
      </c>
      <c r="C115" t="s">
        <v>1576</v>
      </c>
      <c r="D115" t="s">
        <v>100</v>
      </c>
      <c r="E115" t="s">
        <v>123</v>
      </c>
      <c r="F115" t="s">
        <v>1577</v>
      </c>
      <c r="G115" t="s">
        <v>125</v>
      </c>
      <c r="H115" t="s">
        <v>102</v>
      </c>
      <c r="I115" s="77">
        <v>199277</v>
      </c>
      <c r="J115" s="77">
        <v>129.69999999999999</v>
      </c>
      <c r="K115" s="77">
        <v>0</v>
      </c>
      <c r="L115" s="77">
        <v>258.46226899999999</v>
      </c>
      <c r="M115" s="78">
        <v>1.8E-3</v>
      </c>
      <c r="N115" s="78">
        <v>6.9999999999999999E-4</v>
      </c>
      <c r="O115" s="78">
        <v>1E-4</v>
      </c>
    </row>
    <row r="116" spans="2:15">
      <c r="B116" t="s">
        <v>1578</v>
      </c>
      <c r="C116" t="s">
        <v>1579</v>
      </c>
      <c r="D116" t="s">
        <v>100</v>
      </c>
      <c r="E116" t="s">
        <v>123</v>
      </c>
      <c r="F116" t="s">
        <v>1580</v>
      </c>
      <c r="G116" t="s">
        <v>125</v>
      </c>
      <c r="H116" t="s">
        <v>102</v>
      </c>
      <c r="I116" s="77">
        <v>171975</v>
      </c>
      <c r="J116" s="77">
        <v>241</v>
      </c>
      <c r="K116" s="77">
        <v>0</v>
      </c>
      <c r="L116" s="77">
        <v>414.45974999999999</v>
      </c>
      <c r="M116" s="78">
        <v>2.2000000000000001E-3</v>
      </c>
      <c r="N116" s="78">
        <v>1.1000000000000001E-3</v>
      </c>
      <c r="O116" s="78">
        <v>2.0000000000000001E-4</v>
      </c>
    </row>
    <row r="117" spans="2:15">
      <c r="B117" t="s">
        <v>1581</v>
      </c>
      <c r="C117" t="s">
        <v>1582</v>
      </c>
      <c r="D117" t="s">
        <v>100</v>
      </c>
      <c r="E117" t="s">
        <v>123</v>
      </c>
      <c r="F117" t="s">
        <v>1583</v>
      </c>
      <c r="G117" t="s">
        <v>1439</v>
      </c>
      <c r="H117" t="s">
        <v>102</v>
      </c>
      <c r="I117" s="77">
        <v>69761</v>
      </c>
      <c r="J117" s="77">
        <v>51.9</v>
      </c>
      <c r="K117" s="77">
        <v>0</v>
      </c>
      <c r="L117" s="77">
        <v>36.205959</v>
      </c>
      <c r="M117" s="78">
        <v>1.6999999999999999E-3</v>
      </c>
      <c r="N117" s="78">
        <v>1E-4</v>
      </c>
      <c r="O117" s="78">
        <v>0</v>
      </c>
    </row>
    <row r="118" spans="2:15">
      <c r="B118" t="s">
        <v>1584</v>
      </c>
      <c r="C118" t="s">
        <v>1585</v>
      </c>
      <c r="D118" t="s">
        <v>100</v>
      </c>
      <c r="E118" t="s">
        <v>123</v>
      </c>
      <c r="F118" t="s">
        <v>1586</v>
      </c>
      <c r="G118" t="s">
        <v>1439</v>
      </c>
      <c r="H118" t="s">
        <v>102</v>
      </c>
      <c r="I118" s="77">
        <v>301465</v>
      </c>
      <c r="J118" s="77">
        <v>17.600000000000001</v>
      </c>
      <c r="K118" s="77">
        <v>0</v>
      </c>
      <c r="L118" s="77">
        <v>53.057839999999999</v>
      </c>
      <c r="M118" s="78">
        <v>2.8999999999999998E-3</v>
      </c>
      <c r="N118" s="78">
        <v>1E-4</v>
      </c>
      <c r="O118" s="78">
        <v>0</v>
      </c>
    </row>
    <row r="119" spans="2:15">
      <c r="B119" t="s">
        <v>1587</v>
      </c>
      <c r="C119" t="s">
        <v>1588</v>
      </c>
      <c r="D119" t="s">
        <v>100</v>
      </c>
      <c r="E119" t="s">
        <v>123</v>
      </c>
      <c r="F119" t="s">
        <v>1589</v>
      </c>
      <c r="G119" t="s">
        <v>818</v>
      </c>
      <c r="H119" t="s">
        <v>102</v>
      </c>
      <c r="I119" s="77">
        <v>24713</v>
      </c>
      <c r="J119" s="77">
        <v>3339</v>
      </c>
      <c r="K119" s="77">
        <v>0</v>
      </c>
      <c r="L119" s="77">
        <v>825.16706999999997</v>
      </c>
      <c r="M119" s="78">
        <v>1.6999999999999999E-3</v>
      </c>
      <c r="N119" s="78">
        <v>2.2000000000000001E-3</v>
      </c>
      <c r="O119" s="78">
        <v>2.9999999999999997E-4</v>
      </c>
    </row>
    <row r="120" spans="2:15">
      <c r="B120" t="s">
        <v>1590</v>
      </c>
      <c r="C120" t="s">
        <v>1591</v>
      </c>
      <c r="D120" t="s">
        <v>100</v>
      </c>
      <c r="E120" t="s">
        <v>123</v>
      </c>
      <c r="F120" t="s">
        <v>1592</v>
      </c>
      <c r="G120" t="s">
        <v>831</v>
      </c>
      <c r="H120" t="s">
        <v>102</v>
      </c>
      <c r="I120" s="77">
        <v>2413</v>
      </c>
      <c r="J120" s="77">
        <v>26170</v>
      </c>
      <c r="K120" s="77">
        <v>0</v>
      </c>
      <c r="L120" s="77">
        <v>631.48209999999995</v>
      </c>
      <c r="M120" s="78">
        <v>5.0000000000000001E-4</v>
      </c>
      <c r="N120" s="78">
        <v>1.6999999999999999E-3</v>
      </c>
      <c r="O120" s="78">
        <v>2.0000000000000001E-4</v>
      </c>
    </row>
    <row r="121" spans="2:15">
      <c r="B121" t="s">
        <v>1593</v>
      </c>
      <c r="C121" t="s">
        <v>1594</v>
      </c>
      <c r="D121" t="s">
        <v>100</v>
      </c>
      <c r="E121" t="s">
        <v>123</v>
      </c>
      <c r="F121" t="s">
        <v>1595</v>
      </c>
      <c r="G121" t="s">
        <v>460</v>
      </c>
      <c r="H121" t="s">
        <v>102</v>
      </c>
      <c r="I121" s="77">
        <v>417912.48</v>
      </c>
      <c r="J121" s="77">
        <v>426.8</v>
      </c>
      <c r="K121" s="77">
        <v>0</v>
      </c>
      <c r="L121" s="77">
        <v>1783.6504646400001</v>
      </c>
      <c r="M121" s="78">
        <v>7.6E-3</v>
      </c>
      <c r="N121" s="78">
        <v>4.7999999999999996E-3</v>
      </c>
      <c r="O121" s="78">
        <v>6.9999999999999999E-4</v>
      </c>
    </row>
    <row r="122" spans="2:15">
      <c r="B122" t="s">
        <v>1596</v>
      </c>
      <c r="C122" t="s">
        <v>1597</v>
      </c>
      <c r="D122" t="s">
        <v>100</v>
      </c>
      <c r="E122" t="s">
        <v>123</v>
      </c>
      <c r="F122" t="s">
        <v>909</v>
      </c>
      <c r="G122" t="s">
        <v>460</v>
      </c>
      <c r="H122" t="s">
        <v>102</v>
      </c>
      <c r="I122" s="77">
        <v>63172</v>
      </c>
      <c r="J122" s="77">
        <v>2113</v>
      </c>
      <c r="K122" s="77">
        <v>0</v>
      </c>
      <c r="L122" s="77">
        <v>1334.8243600000001</v>
      </c>
      <c r="M122" s="78">
        <v>3.7000000000000002E-3</v>
      </c>
      <c r="N122" s="78">
        <v>3.5999999999999999E-3</v>
      </c>
      <c r="O122" s="78">
        <v>5.0000000000000001E-4</v>
      </c>
    </row>
    <row r="123" spans="2:15">
      <c r="B123" t="s">
        <v>1598</v>
      </c>
      <c r="C123" t="s">
        <v>1599</v>
      </c>
      <c r="D123" t="s">
        <v>100</v>
      </c>
      <c r="E123" t="s">
        <v>123</v>
      </c>
      <c r="F123" t="s">
        <v>1600</v>
      </c>
      <c r="G123" t="s">
        <v>129</v>
      </c>
      <c r="H123" t="s">
        <v>102</v>
      </c>
      <c r="I123" s="77">
        <v>7963</v>
      </c>
      <c r="J123" s="77">
        <v>2240</v>
      </c>
      <c r="K123" s="77">
        <v>0</v>
      </c>
      <c r="L123" s="77">
        <v>178.37119999999999</v>
      </c>
      <c r="M123" s="78">
        <v>6.9999999999999999E-4</v>
      </c>
      <c r="N123" s="78">
        <v>5.0000000000000001E-4</v>
      </c>
      <c r="O123" s="78">
        <v>1E-4</v>
      </c>
    </row>
    <row r="124" spans="2:15">
      <c r="B124" t="s">
        <v>1601</v>
      </c>
      <c r="C124" t="s">
        <v>1602</v>
      </c>
      <c r="D124" t="s">
        <v>100</v>
      </c>
      <c r="E124" t="s">
        <v>123</v>
      </c>
      <c r="F124" t="s">
        <v>1014</v>
      </c>
      <c r="G124" t="s">
        <v>132</v>
      </c>
      <c r="H124" t="s">
        <v>102</v>
      </c>
      <c r="I124" s="77">
        <v>80366.73</v>
      </c>
      <c r="J124" s="77">
        <v>1615</v>
      </c>
      <c r="K124" s="77">
        <v>0</v>
      </c>
      <c r="L124" s="77">
        <v>1297.9226894999999</v>
      </c>
      <c r="M124" s="78">
        <v>6.9999999999999999E-4</v>
      </c>
      <c r="N124" s="78">
        <v>3.5000000000000001E-3</v>
      </c>
      <c r="O124" s="78">
        <v>5.0000000000000001E-4</v>
      </c>
    </row>
    <row r="125" spans="2:15">
      <c r="B125" s="79" t="s">
        <v>1603</v>
      </c>
      <c r="E125" s="16"/>
      <c r="F125" s="16"/>
      <c r="G125" s="16"/>
      <c r="I125" s="81">
        <v>0</v>
      </c>
      <c r="K125" s="81">
        <v>0</v>
      </c>
      <c r="L125" s="81">
        <v>0</v>
      </c>
      <c r="N125" s="80">
        <v>0</v>
      </c>
      <c r="O125" s="80">
        <v>0</v>
      </c>
    </row>
    <row r="126" spans="2:15">
      <c r="B126" t="s">
        <v>220</v>
      </c>
      <c r="C126" t="s">
        <v>220</v>
      </c>
      <c r="E126" s="16"/>
      <c r="F126" s="16"/>
      <c r="G126" t="s">
        <v>220</v>
      </c>
      <c r="H126" t="s">
        <v>220</v>
      </c>
      <c r="I126" s="77">
        <v>0</v>
      </c>
      <c r="J126" s="77">
        <v>0</v>
      </c>
      <c r="L126" s="77">
        <v>0</v>
      </c>
      <c r="M126" s="78">
        <v>0</v>
      </c>
      <c r="N126" s="78">
        <v>0</v>
      </c>
      <c r="O126" s="78">
        <v>0</v>
      </c>
    </row>
    <row r="127" spans="2:15">
      <c r="B127" s="79" t="s">
        <v>233</v>
      </c>
      <c r="E127" s="16"/>
      <c r="F127" s="16"/>
      <c r="G127" s="16"/>
      <c r="I127" s="81">
        <v>388657.65</v>
      </c>
      <c r="K127" s="81">
        <v>12.18036</v>
      </c>
      <c r="L127" s="81">
        <v>14521.40216611076</v>
      </c>
      <c r="N127" s="80">
        <v>3.9100000000000003E-2</v>
      </c>
      <c r="O127" s="80">
        <v>5.4999999999999997E-3</v>
      </c>
    </row>
    <row r="128" spans="2:15">
      <c r="B128" s="79" t="s">
        <v>393</v>
      </c>
      <c r="E128" s="16"/>
      <c r="F128" s="16"/>
      <c r="G128" s="16"/>
      <c r="I128" s="81">
        <v>107621</v>
      </c>
      <c r="K128" s="81">
        <v>0</v>
      </c>
      <c r="L128" s="81">
        <v>10239.84364512</v>
      </c>
      <c r="N128" s="80">
        <v>2.76E-2</v>
      </c>
      <c r="O128" s="80">
        <v>3.8999999999999998E-3</v>
      </c>
    </row>
    <row r="129" spans="2:15">
      <c r="B129" t="s">
        <v>1604</v>
      </c>
      <c r="C129" t="s">
        <v>1605</v>
      </c>
      <c r="D129" t="s">
        <v>1606</v>
      </c>
      <c r="E129" t="s">
        <v>485</v>
      </c>
      <c r="F129" t="s">
        <v>1607</v>
      </c>
      <c r="G129" t="s">
        <v>1608</v>
      </c>
      <c r="H129" t="s">
        <v>106</v>
      </c>
      <c r="I129" s="77">
        <v>7825</v>
      </c>
      <c r="J129" s="77">
        <v>428</v>
      </c>
      <c r="K129" s="77">
        <v>0</v>
      </c>
      <c r="L129" s="77">
        <v>128.06958399999999</v>
      </c>
      <c r="M129" s="78">
        <v>2.0000000000000001E-4</v>
      </c>
      <c r="N129" s="78">
        <v>2.9999999999999997E-4</v>
      </c>
      <c r="O129" s="78">
        <v>0</v>
      </c>
    </row>
    <row r="130" spans="2:15">
      <c r="B130" t="s">
        <v>1609</v>
      </c>
      <c r="C130" t="s">
        <v>1610</v>
      </c>
      <c r="D130" t="s">
        <v>344</v>
      </c>
      <c r="E130" t="s">
        <v>485</v>
      </c>
      <c r="F130" t="s">
        <v>1611</v>
      </c>
      <c r="G130" t="s">
        <v>1608</v>
      </c>
      <c r="H130" t="s">
        <v>106</v>
      </c>
      <c r="I130" s="77">
        <v>23283</v>
      </c>
      <c r="J130" s="77">
        <v>1891</v>
      </c>
      <c r="K130" s="77">
        <v>0</v>
      </c>
      <c r="L130" s="77">
        <v>1683.63657072</v>
      </c>
      <c r="M130" s="78">
        <v>5.0000000000000001E-4</v>
      </c>
      <c r="N130" s="78">
        <v>4.4999999999999997E-3</v>
      </c>
      <c r="O130" s="78">
        <v>5.9999999999999995E-4</v>
      </c>
    </row>
    <row r="131" spans="2:15">
      <c r="B131" t="s">
        <v>1612</v>
      </c>
      <c r="C131" t="s">
        <v>1613</v>
      </c>
      <c r="D131" t="s">
        <v>1606</v>
      </c>
      <c r="E131" t="s">
        <v>485</v>
      </c>
      <c r="F131" t="s">
        <v>1614</v>
      </c>
      <c r="G131" t="s">
        <v>1257</v>
      </c>
      <c r="H131" t="s">
        <v>106</v>
      </c>
      <c r="I131" s="77">
        <v>17220</v>
      </c>
      <c r="J131" s="77">
        <v>3046</v>
      </c>
      <c r="K131" s="77">
        <v>0</v>
      </c>
      <c r="L131" s="77">
        <v>2005.7690688</v>
      </c>
      <c r="M131" s="78">
        <v>2.0000000000000001E-4</v>
      </c>
      <c r="N131" s="78">
        <v>5.4000000000000003E-3</v>
      </c>
      <c r="O131" s="78">
        <v>8.0000000000000004E-4</v>
      </c>
    </row>
    <row r="132" spans="2:15">
      <c r="B132" t="s">
        <v>1615</v>
      </c>
      <c r="C132" t="s">
        <v>1616</v>
      </c>
      <c r="D132" t="s">
        <v>344</v>
      </c>
      <c r="E132" t="s">
        <v>485</v>
      </c>
      <c r="F132" t="s">
        <v>1617</v>
      </c>
      <c r="G132" t="s">
        <v>1221</v>
      </c>
      <c r="H132" t="s">
        <v>106</v>
      </c>
      <c r="I132" s="77">
        <v>20423</v>
      </c>
      <c r="J132" s="77">
        <v>869</v>
      </c>
      <c r="K132" s="77">
        <v>0</v>
      </c>
      <c r="L132" s="77">
        <v>678.66772688000003</v>
      </c>
      <c r="M132" s="78">
        <v>1.4E-3</v>
      </c>
      <c r="N132" s="78">
        <v>1.8E-3</v>
      </c>
      <c r="O132" s="78">
        <v>2.9999999999999997E-4</v>
      </c>
    </row>
    <row r="133" spans="2:15">
      <c r="B133" t="s">
        <v>1618</v>
      </c>
      <c r="C133" t="s">
        <v>1619</v>
      </c>
      <c r="D133" t="s">
        <v>1606</v>
      </c>
      <c r="E133" t="s">
        <v>485</v>
      </c>
      <c r="F133" t="s">
        <v>1620</v>
      </c>
      <c r="G133" t="s">
        <v>1221</v>
      </c>
      <c r="H133" t="s">
        <v>106</v>
      </c>
      <c r="I133" s="77">
        <v>1325</v>
      </c>
      <c r="J133" s="77">
        <v>9180</v>
      </c>
      <c r="K133" s="77">
        <v>0</v>
      </c>
      <c r="L133" s="77">
        <v>465.13224000000002</v>
      </c>
      <c r="M133" s="78">
        <v>0</v>
      </c>
      <c r="N133" s="78">
        <v>1.2999999999999999E-3</v>
      </c>
      <c r="O133" s="78">
        <v>2.0000000000000001E-4</v>
      </c>
    </row>
    <row r="134" spans="2:15">
      <c r="B134" t="s">
        <v>1621</v>
      </c>
      <c r="C134" t="s">
        <v>1622</v>
      </c>
      <c r="D134" t="s">
        <v>1606</v>
      </c>
      <c r="E134" t="s">
        <v>485</v>
      </c>
      <c r="F134" t="s">
        <v>1623</v>
      </c>
      <c r="G134" t="s">
        <v>1148</v>
      </c>
      <c r="H134" t="s">
        <v>106</v>
      </c>
      <c r="I134" s="77">
        <v>19550</v>
      </c>
      <c r="J134" s="77">
        <v>1692</v>
      </c>
      <c r="K134" s="77">
        <v>0</v>
      </c>
      <c r="L134" s="77">
        <v>1264.9256640000001</v>
      </c>
      <c r="M134" s="78">
        <v>5.0000000000000001E-4</v>
      </c>
      <c r="N134" s="78">
        <v>3.3999999999999998E-3</v>
      </c>
      <c r="O134" s="78">
        <v>5.0000000000000001E-4</v>
      </c>
    </row>
    <row r="135" spans="2:15">
      <c r="B135" t="s">
        <v>1624</v>
      </c>
      <c r="C135" t="s">
        <v>1625</v>
      </c>
      <c r="D135" t="s">
        <v>344</v>
      </c>
      <c r="E135" t="s">
        <v>485</v>
      </c>
      <c r="F135" t="s">
        <v>1626</v>
      </c>
      <c r="G135" t="s">
        <v>1148</v>
      </c>
      <c r="H135" t="s">
        <v>106</v>
      </c>
      <c r="I135" s="77">
        <v>5608</v>
      </c>
      <c r="J135" s="77">
        <v>12951</v>
      </c>
      <c r="K135" s="77">
        <v>0</v>
      </c>
      <c r="L135" s="77">
        <v>2777.3409139199998</v>
      </c>
      <c r="M135" s="78">
        <v>1E-4</v>
      </c>
      <c r="N135" s="78">
        <v>7.4999999999999997E-3</v>
      </c>
      <c r="O135" s="78">
        <v>1.1000000000000001E-3</v>
      </c>
    </row>
    <row r="136" spans="2:15">
      <c r="B136" t="s">
        <v>1627</v>
      </c>
      <c r="C136" t="s">
        <v>1628</v>
      </c>
      <c r="D136" t="s">
        <v>344</v>
      </c>
      <c r="E136" t="s">
        <v>485</v>
      </c>
      <c r="F136" t="s">
        <v>1629</v>
      </c>
      <c r="G136" t="s">
        <v>1148</v>
      </c>
      <c r="H136" t="s">
        <v>106</v>
      </c>
      <c r="I136" s="77">
        <v>12387</v>
      </c>
      <c r="J136" s="77">
        <v>2610</v>
      </c>
      <c r="K136" s="77">
        <v>0</v>
      </c>
      <c r="L136" s="77">
        <v>1236.3018767999999</v>
      </c>
      <c r="M136" s="78">
        <v>1.8E-3</v>
      </c>
      <c r="N136" s="78">
        <v>3.3E-3</v>
      </c>
      <c r="O136" s="78">
        <v>5.0000000000000001E-4</v>
      </c>
    </row>
    <row r="137" spans="2:15">
      <c r="B137" s="79" t="s">
        <v>394</v>
      </c>
      <c r="E137" s="16"/>
      <c r="F137" s="16"/>
      <c r="G137" s="16"/>
      <c r="I137" s="81">
        <v>281036.65000000002</v>
      </c>
      <c r="K137" s="81">
        <v>12.18036</v>
      </c>
      <c r="L137" s="81">
        <v>4281.5585209907604</v>
      </c>
      <c r="N137" s="80">
        <v>1.15E-2</v>
      </c>
      <c r="O137" s="80">
        <v>1.6000000000000001E-3</v>
      </c>
    </row>
    <row r="138" spans="2:15">
      <c r="B138" t="s">
        <v>1630</v>
      </c>
      <c r="C138" t="s">
        <v>1631</v>
      </c>
      <c r="D138" t="s">
        <v>344</v>
      </c>
      <c r="E138" t="s">
        <v>485</v>
      </c>
      <c r="F138" t="s">
        <v>1632</v>
      </c>
      <c r="G138" t="s">
        <v>1225</v>
      </c>
      <c r="H138" t="s">
        <v>106</v>
      </c>
      <c r="I138" s="77">
        <v>5236.3500000000004</v>
      </c>
      <c r="J138" s="77">
        <v>6817</v>
      </c>
      <c r="K138" s="77">
        <v>12.18036</v>
      </c>
      <c r="L138" s="77">
        <v>1377.2029696080001</v>
      </c>
      <c r="M138" s="78">
        <v>0</v>
      </c>
      <c r="N138" s="78">
        <v>3.7000000000000002E-3</v>
      </c>
      <c r="O138" s="78">
        <v>5.0000000000000001E-4</v>
      </c>
    </row>
    <row r="139" spans="2:15">
      <c r="B139" t="s">
        <v>1633</v>
      </c>
      <c r="C139" t="s">
        <v>1634</v>
      </c>
      <c r="D139" t="s">
        <v>1606</v>
      </c>
      <c r="E139" t="s">
        <v>485</v>
      </c>
      <c r="F139" t="s">
        <v>1268</v>
      </c>
      <c r="G139" t="s">
        <v>1137</v>
      </c>
      <c r="H139" t="s">
        <v>106</v>
      </c>
      <c r="I139" s="77">
        <v>6672</v>
      </c>
      <c r="J139" s="77">
        <v>986</v>
      </c>
      <c r="K139" s="77">
        <v>0</v>
      </c>
      <c r="L139" s="77">
        <v>251.56535808000001</v>
      </c>
      <c r="M139" s="78">
        <v>0</v>
      </c>
      <c r="N139" s="78">
        <v>6.9999999999999999E-4</v>
      </c>
      <c r="O139" s="78">
        <v>1E-4</v>
      </c>
    </row>
    <row r="140" spans="2:15">
      <c r="B140" t="s">
        <v>1635</v>
      </c>
      <c r="C140" t="s">
        <v>1636</v>
      </c>
      <c r="D140" t="s">
        <v>344</v>
      </c>
      <c r="E140" t="s">
        <v>485</v>
      </c>
      <c r="F140" t="s">
        <v>1637</v>
      </c>
      <c r="G140" t="s">
        <v>1137</v>
      </c>
      <c r="H140" t="s">
        <v>106</v>
      </c>
      <c r="I140" s="77">
        <v>4394</v>
      </c>
      <c r="J140" s="77">
        <v>3195</v>
      </c>
      <c r="K140" s="77">
        <v>0</v>
      </c>
      <c r="L140" s="77">
        <v>536.84485919999997</v>
      </c>
      <c r="M140" s="78">
        <v>0</v>
      </c>
      <c r="N140" s="78">
        <v>1.4E-3</v>
      </c>
      <c r="O140" s="78">
        <v>2.0000000000000001E-4</v>
      </c>
    </row>
    <row r="141" spans="2:15">
      <c r="B141" t="s">
        <v>1638</v>
      </c>
      <c r="C141" t="s">
        <v>1639</v>
      </c>
      <c r="D141" t="s">
        <v>1228</v>
      </c>
      <c r="E141" t="s">
        <v>485</v>
      </c>
      <c r="F141" t="s">
        <v>1229</v>
      </c>
      <c r="G141" t="s">
        <v>1185</v>
      </c>
      <c r="H141" t="s">
        <v>110</v>
      </c>
      <c r="I141" s="77">
        <v>264734.3</v>
      </c>
      <c r="J141" s="77">
        <v>197.2</v>
      </c>
      <c r="K141" s="77">
        <v>0</v>
      </c>
      <c r="L141" s="77">
        <v>2115.9453341027602</v>
      </c>
      <c r="M141" s="78">
        <v>2.0000000000000001E-4</v>
      </c>
      <c r="N141" s="78">
        <v>5.7000000000000002E-3</v>
      </c>
      <c r="O141" s="78">
        <v>8.0000000000000004E-4</v>
      </c>
    </row>
    <row r="142" spans="2:15">
      <c r="B142" t="s">
        <v>235</v>
      </c>
      <c r="E142" s="16"/>
      <c r="F142" s="16"/>
      <c r="G142" s="16"/>
    </row>
    <row r="143" spans="2:15">
      <c r="B143" t="s">
        <v>387</v>
      </c>
      <c r="E143" s="16"/>
      <c r="F143" s="16"/>
      <c r="G143" s="16"/>
    </row>
    <row r="144" spans="2:15">
      <c r="B144" t="s">
        <v>388</v>
      </c>
      <c r="E144" s="16"/>
      <c r="F144" s="16"/>
      <c r="G144" s="16"/>
    </row>
    <row r="145" spans="2:7">
      <c r="B145" t="s">
        <v>389</v>
      </c>
      <c r="E145" s="16"/>
      <c r="F145" s="16"/>
      <c r="G145" s="16"/>
    </row>
    <row r="146" spans="2:7">
      <c r="B146" t="s">
        <v>390</v>
      </c>
      <c r="E146" s="16"/>
      <c r="F146" s="16"/>
      <c r="G146" s="16"/>
    </row>
    <row r="147" spans="2:7">
      <c r="E147" s="16"/>
      <c r="F147" s="16"/>
      <c r="G147" s="16"/>
    </row>
    <row r="148" spans="2:7"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2162086</v>
      </c>
      <c r="I11" s="7"/>
      <c r="J11" s="75">
        <v>100.79827</v>
      </c>
      <c r="K11" s="75">
        <v>356957.139850782</v>
      </c>
      <c r="L11" s="7"/>
      <c r="M11" s="76">
        <v>1</v>
      </c>
      <c r="N11" s="76">
        <v>0.1351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1698070</v>
      </c>
      <c r="J12" s="81">
        <v>0</v>
      </c>
      <c r="K12" s="81">
        <v>162618.11283</v>
      </c>
      <c r="M12" s="80">
        <v>0.4556</v>
      </c>
      <c r="N12" s="80">
        <v>6.1600000000000002E-2</v>
      </c>
    </row>
    <row r="13" spans="2:63">
      <c r="B13" s="79" t="s">
        <v>1640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1641</v>
      </c>
      <c r="D15" s="16"/>
      <c r="E15" s="16"/>
      <c r="F15" s="16"/>
      <c r="G15" s="16"/>
      <c r="H15" s="81">
        <v>1698070</v>
      </c>
      <c r="J15" s="81">
        <v>0</v>
      </c>
      <c r="K15" s="81">
        <v>162618.11283</v>
      </c>
      <c r="M15" s="80">
        <v>0.4556</v>
      </c>
      <c r="N15" s="80">
        <v>6.1600000000000002E-2</v>
      </c>
    </row>
    <row r="16" spans="2:63">
      <c r="B16" t="s">
        <v>1642</v>
      </c>
      <c r="C16" t="s">
        <v>1643</v>
      </c>
      <c r="D16" t="s">
        <v>100</v>
      </c>
      <c r="E16" t="s">
        <v>1644</v>
      </c>
      <c r="F16" t="s">
        <v>1645</v>
      </c>
      <c r="G16" t="s">
        <v>102</v>
      </c>
      <c r="H16" s="77">
        <v>187687</v>
      </c>
      <c r="I16" s="77">
        <v>15320</v>
      </c>
      <c r="J16" s="77">
        <v>0</v>
      </c>
      <c r="K16" s="77">
        <v>28753.648399999998</v>
      </c>
      <c r="L16" s="78">
        <v>2.5499999999999998E-2</v>
      </c>
      <c r="M16" s="78">
        <v>8.0600000000000005E-2</v>
      </c>
      <c r="N16" s="78">
        <v>1.09E-2</v>
      </c>
    </row>
    <row r="17" spans="2:14">
      <c r="B17" t="s">
        <v>1646</v>
      </c>
      <c r="C17" t="s">
        <v>1647</v>
      </c>
      <c r="D17" t="s">
        <v>100</v>
      </c>
      <c r="E17" t="s">
        <v>1648</v>
      </c>
      <c r="F17" t="s">
        <v>1645</v>
      </c>
      <c r="G17" t="s">
        <v>102</v>
      </c>
      <c r="H17" s="77">
        <v>599577</v>
      </c>
      <c r="I17" s="77">
        <v>6016</v>
      </c>
      <c r="J17" s="77">
        <v>0</v>
      </c>
      <c r="K17" s="77">
        <v>36070.552320000003</v>
      </c>
      <c r="L17" s="78">
        <v>0.13320000000000001</v>
      </c>
      <c r="M17" s="78">
        <v>0.1011</v>
      </c>
      <c r="N17" s="78">
        <v>1.37E-2</v>
      </c>
    </row>
    <row r="18" spans="2:14">
      <c r="B18" t="s">
        <v>1649</v>
      </c>
      <c r="C18" t="s">
        <v>1650</v>
      </c>
      <c r="D18" t="s">
        <v>100</v>
      </c>
      <c r="E18" t="s">
        <v>1648</v>
      </c>
      <c r="F18" t="s">
        <v>1645</v>
      </c>
      <c r="G18" t="s">
        <v>102</v>
      </c>
      <c r="H18" s="77">
        <v>371426</v>
      </c>
      <c r="I18" s="77">
        <v>6961</v>
      </c>
      <c r="J18" s="77">
        <v>0</v>
      </c>
      <c r="K18" s="77">
        <v>25854.96386</v>
      </c>
      <c r="L18" s="78">
        <v>5.4999999999999997E-3</v>
      </c>
      <c r="M18" s="78">
        <v>7.2400000000000006E-2</v>
      </c>
      <c r="N18" s="78">
        <v>9.7999999999999997E-3</v>
      </c>
    </row>
    <row r="19" spans="2:14">
      <c r="B19" t="s">
        <v>1651</v>
      </c>
      <c r="C19" t="s">
        <v>1652</v>
      </c>
      <c r="D19" t="s">
        <v>100</v>
      </c>
      <c r="E19" t="s">
        <v>1653</v>
      </c>
      <c r="F19" t="s">
        <v>1645</v>
      </c>
      <c r="G19" t="s">
        <v>102</v>
      </c>
      <c r="H19" s="77">
        <v>88143</v>
      </c>
      <c r="I19" s="77">
        <v>29230</v>
      </c>
      <c r="J19" s="77">
        <v>0</v>
      </c>
      <c r="K19" s="77">
        <v>25764.198899999999</v>
      </c>
      <c r="L19" s="78">
        <v>5.1999999999999998E-3</v>
      </c>
      <c r="M19" s="78">
        <v>7.22E-2</v>
      </c>
      <c r="N19" s="78">
        <v>9.7999999999999997E-3</v>
      </c>
    </row>
    <row r="20" spans="2:14">
      <c r="B20" t="s">
        <v>1654</v>
      </c>
      <c r="C20" t="s">
        <v>1655</v>
      </c>
      <c r="D20" t="s">
        <v>100</v>
      </c>
      <c r="E20" t="s">
        <v>1653</v>
      </c>
      <c r="F20" t="s">
        <v>1645</v>
      </c>
      <c r="G20" t="s">
        <v>102</v>
      </c>
      <c r="H20" s="77">
        <v>344035</v>
      </c>
      <c r="I20" s="77">
        <v>7445</v>
      </c>
      <c r="J20" s="77">
        <v>0</v>
      </c>
      <c r="K20" s="77">
        <v>25613.405750000002</v>
      </c>
      <c r="L20" s="78">
        <v>3.6799999999999999E-2</v>
      </c>
      <c r="M20" s="78">
        <v>7.1800000000000003E-2</v>
      </c>
      <c r="N20" s="78">
        <v>9.7000000000000003E-3</v>
      </c>
    </row>
    <row r="21" spans="2:14">
      <c r="B21" t="s">
        <v>1656</v>
      </c>
      <c r="C21" t="s">
        <v>1657</v>
      </c>
      <c r="D21" t="s">
        <v>100</v>
      </c>
      <c r="E21" t="s">
        <v>1653</v>
      </c>
      <c r="F21" t="s">
        <v>1645</v>
      </c>
      <c r="G21" t="s">
        <v>102</v>
      </c>
      <c r="H21" s="77">
        <v>107202</v>
      </c>
      <c r="I21" s="77">
        <v>19180</v>
      </c>
      <c r="J21" s="77">
        <v>0</v>
      </c>
      <c r="K21" s="77">
        <v>20561.3436</v>
      </c>
      <c r="L21" s="78">
        <v>4.1000000000000003E-3</v>
      </c>
      <c r="M21" s="78">
        <v>5.7599999999999998E-2</v>
      </c>
      <c r="N21" s="78">
        <v>7.7999999999999996E-3</v>
      </c>
    </row>
    <row r="22" spans="2:14">
      <c r="B22" s="79" t="s">
        <v>1658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1659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1118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1660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233</v>
      </c>
      <c r="D30" s="16"/>
      <c r="E30" s="16"/>
      <c r="F30" s="16"/>
      <c r="G30" s="16"/>
      <c r="H30" s="81">
        <v>464016</v>
      </c>
      <c r="J30" s="81">
        <v>100.79827</v>
      </c>
      <c r="K30" s="81">
        <v>194339.027020782</v>
      </c>
      <c r="M30" s="80">
        <v>0.5444</v>
      </c>
      <c r="N30" s="80">
        <v>7.3599999999999999E-2</v>
      </c>
    </row>
    <row r="31" spans="2:14">
      <c r="B31" s="79" t="s">
        <v>1661</v>
      </c>
      <c r="D31" s="16"/>
      <c r="E31" s="16"/>
      <c r="F31" s="16"/>
      <c r="G31" s="16"/>
      <c r="H31" s="81">
        <v>464016</v>
      </c>
      <c r="J31" s="81">
        <v>100.79827</v>
      </c>
      <c r="K31" s="81">
        <v>194339.027020782</v>
      </c>
      <c r="M31" s="80">
        <v>0.5444</v>
      </c>
      <c r="N31" s="80">
        <v>7.3599999999999999E-2</v>
      </c>
    </row>
    <row r="32" spans="2:14">
      <c r="B32" t="s">
        <v>1662</v>
      </c>
      <c r="C32" t="s">
        <v>1663</v>
      </c>
      <c r="D32" t="s">
        <v>344</v>
      </c>
      <c r="E32" t="s">
        <v>1664</v>
      </c>
      <c r="F32" t="s">
        <v>1137</v>
      </c>
      <c r="G32" t="s">
        <v>106</v>
      </c>
      <c r="H32" s="77">
        <v>7230</v>
      </c>
      <c r="I32" s="77">
        <v>7302</v>
      </c>
      <c r="J32" s="77">
        <v>0</v>
      </c>
      <c r="K32" s="77">
        <v>2018.8219104</v>
      </c>
      <c r="L32" s="78">
        <v>0</v>
      </c>
      <c r="M32" s="78">
        <v>5.7000000000000002E-3</v>
      </c>
      <c r="N32" s="78">
        <v>8.0000000000000004E-4</v>
      </c>
    </row>
    <row r="33" spans="2:14">
      <c r="B33" t="s">
        <v>1665</v>
      </c>
      <c r="C33" t="s">
        <v>1666</v>
      </c>
      <c r="D33" t="s">
        <v>1606</v>
      </c>
      <c r="E33" t="s">
        <v>1667</v>
      </c>
      <c r="F33" t="s">
        <v>1645</v>
      </c>
      <c r="G33" t="s">
        <v>106</v>
      </c>
      <c r="H33" s="77">
        <v>65540</v>
      </c>
      <c r="I33" s="77">
        <v>35827</v>
      </c>
      <c r="J33" s="77">
        <v>100.79827</v>
      </c>
      <c r="K33" s="77">
        <v>89892.202689199999</v>
      </c>
      <c r="L33" s="78">
        <v>0</v>
      </c>
      <c r="M33" s="78">
        <v>0.25180000000000002</v>
      </c>
      <c r="N33" s="78">
        <v>3.4000000000000002E-2</v>
      </c>
    </row>
    <row r="34" spans="2:14">
      <c r="B34" t="s">
        <v>1668</v>
      </c>
      <c r="C34" t="s">
        <v>1669</v>
      </c>
      <c r="D34" t="s">
        <v>123</v>
      </c>
      <c r="E34" t="s">
        <v>1670</v>
      </c>
      <c r="F34" t="s">
        <v>1645</v>
      </c>
      <c r="G34" t="s">
        <v>106</v>
      </c>
      <c r="H34" s="77">
        <v>211370</v>
      </c>
      <c r="I34" s="77">
        <v>2942</v>
      </c>
      <c r="J34" s="77">
        <v>0</v>
      </c>
      <c r="K34" s="77">
        <v>23779.564649600001</v>
      </c>
      <c r="L34" s="78">
        <v>0</v>
      </c>
      <c r="M34" s="78">
        <v>6.6600000000000006E-2</v>
      </c>
      <c r="N34" s="78">
        <v>8.9999999999999993E-3</v>
      </c>
    </row>
    <row r="35" spans="2:14">
      <c r="B35" t="s">
        <v>1671</v>
      </c>
      <c r="C35" t="s">
        <v>1672</v>
      </c>
      <c r="D35" t="s">
        <v>1673</v>
      </c>
      <c r="E35" t="s">
        <v>1674</v>
      </c>
      <c r="F35" t="s">
        <v>1645</v>
      </c>
      <c r="G35" t="s">
        <v>106</v>
      </c>
      <c r="H35" s="77">
        <v>10891</v>
      </c>
      <c r="I35" s="77">
        <v>30302.5</v>
      </c>
      <c r="J35" s="77">
        <v>0</v>
      </c>
      <c r="K35" s="77">
        <v>12620.1379316</v>
      </c>
      <c r="L35" s="78">
        <v>0</v>
      </c>
      <c r="M35" s="78">
        <v>3.5400000000000001E-2</v>
      </c>
      <c r="N35" s="78">
        <v>4.7999999999999996E-3</v>
      </c>
    </row>
    <row r="36" spans="2:14">
      <c r="B36" t="s">
        <v>1675</v>
      </c>
      <c r="C36" t="s">
        <v>1676</v>
      </c>
      <c r="D36" t="s">
        <v>123</v>
      </c>
      <c r="E36" t="s">
        <v>1674</v>
      </c>
      <c r="F36" t="s">
        <v>1645</v>
      </c>
      <c r="G36" t="s">
        <v>110</v>
      </c>
      <c r="H36" s="77">
        <v>38029</v>
      </c>
      <c r="I36" s="77">
        <v>20418</v>
      </c>
      <c r="J36" s="77">
        <v>0</v>
      </c>
      <c r="K36" s="77">
        <v>31471.353700782001</v>
      </c>
      <c r="L36" s="78">
        <v>0</v>
      </c>
      <c r="M36" s="78">
        <v>8.8200000000000001E-2</v>
      </c>
      <c r="N36" s="78">
        <v>1.1900000000000001E-2</v>
      </c>
    </row>
    <row r="37" spans="2:14">
      <c r="B37" t="s">
        <v>1677</v>
      </c>
      <c r="C37" t="s">
        <v>1678</v>
      </c>
      <c r="D37" t="s">
        <v>1673</v>
      </c>
      <c r="E37" t="s">
        <v>1679</v>
      </c>
      <c r="F37" t="s">
        <v>1645</v>
      </c>
      <c r="G37" t="s">
        <v>106</v>
      </c>
      <c r="H37" s="77">
        <v>1854</v>
      </c>
      <c r="I37" s="77">
        <v>83576</v>
      </c>
      <c r="J37" s="77">
        <v>0</v>
      </c>
      <c r="K37" s="77">
        <v>5925.2843289599996</v>
      </c>
      <c r="L37" s="78">
        <v>0</v>
      </c>
      <c r="M37" s="78">
        <v>1.66E-2</v>
      </c>
      <c r="N37" s="78">
        <v>2.2000000000000001E-3</v>
      </c>
    </row>
    <row r="38" spans="2:14">
      <c r="B38" t="s">
        <v>1680</v>
      </c>
      <c r="C38" t="s">
        <v>1681</v>
      </c>
      <c r="D38" t="s">
        <v>344</v>
      </c>
      <c r="E38" t="s">
        <v>1682</v>
      </c>
      <c r="F38" t="s">
        <v>1645</v>
      </c>
      <c r="G38" t="s">
        <v>106</v>
      </c>
      <c r="H38" s="77">
        <v>19860</v>
      </c>
      <c r="I38" s="77">
        <v>12874</v>
      </c>
      <c r="J38" s="77">
        <v>0</v>
      </c>
      <c r="K38" s="77">
        <v>9777.1129536000008</v>
      </c>
      <c r="L38" s="78">
        <v>0</v>
      </c>
      <c r="M38" s="78">
        <v>2.7400000000000001E-2</v>
      </c>
      <c r="N38" s="78">
        <v>3.7000000000000002E-3</v>
      </c>
    </row>
    <row r="39" spans="2:14">
      <c r="B39" t="s">
        <v>1683</v>
      </c>
      <c r="C39" t="s">
        <v>1684</v>
      </c>
      <c r="D39" t="s">
        <v>344</v>
      </c>
      <c r="E39" t="s">
        <v>1682</v>
      </c>
      <c r="F39" t="s">
        <v>1645</v>
      </c>
      <c r="G39" t="s">
        <v>106</v>
      </c>
      <c r="H39" s="77">
        <v>72569</v>
      </c>
      <c r="I39" s="77">
        <v>3317</v>
      </c>
      <c r="J39" s="77">
        <v>0</v>
      </c>
      <c r="K39" s="77">
        <v>9204.8029035199997</v>
      </c>
      <c r="L39" s="78">
        <v>0</v>
      </c>
      <c r="M39" s="78">
        <v>2.58E-2</v>
      </c>
      <c r="N39" s="78">
        <v>3.5000000000000001E-3</v>
      </c>
    </row>
    <row r="40" spans="2:14">
      <c r="B40" t="s">
        <v>1685</v>
      </c>
      <c r="C40" t="s">
        <v>1686</v>
      </c>
      <c r="D40" t="s">
        <v>344</v>
      </c>
      <c r="E40" t="s">
        <v>1682</v>
      </c>
      <c r="F40" t="s">
        <v>1645</v>
      </c>
      <c r="G40" t="s">
        <v>106</v>
      </c>
      <c r="H40" s="77">
        <v>36673</v>
      </c>
      <c r="I40" s="77">
        <v>6881</v>
      </c>
      <c r="J40" s="77">
        <v>0</v>
      </c>
      <c r="K40" s="77">
        <v>9649.7459531200002</v>
      </c>
      <c r="L40" s="78">
        <v>0</v>
      </c>
      <c r="M40" s="78">
        <v>2.7E-2</v>
      </c>
      <c r="N40" s="78">
        <v>3.7000000000000002E-3</v>
      </c>
    </row>
    <row r="41" spans="2:14">
      <c r="B41" s="79" t="s">
        <v>1687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220</v>
      </c>
      <c r="C42" t="s">
        <v>220</v>
      </c>
      <c r="D42" s="16"/>
      <c r="E42" s="16"/>
      <c r="F42" t="s">
        <v>220</v>
      </c>
      <c r="G42" t="s">
        <v>220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1118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220</v>
      </c>
      <c r="C44" t="s">
        <v>220</v>
      </c>
      <c r="D44" s="16"/>
      <c r="E44" s="16"/>
      <c r="F44" t="s">
        <v>220</v>
      </c>
      <c r="G44" t="s">
        <v>220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1660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220</v>
      </c>
      <c r="C46" t="s">
        <v>220</v>
      </c>
      <c r="D46" s="16"/>
      <c r="E46" s="16"/>
      <c r="F46" t="s">
        <v>220</v>
      </c>
      <c r="G46" t="s">
        <v>220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235</v>
      </c>
      <c r="D47" s="16"/>
      <c r="E47" s="16"/>
      <c r="F47" s="16"/>
      <c r="G47" s="16"/>
    </row>
    <row r="48" spans="2:14">
      <c r="B48" t="s">
        <v>387</v>
      </c>
      <c r="D48" s="16"/>
      <c r="E48" s="16"/>
      <c r="F48" s="16"/>
      <c r="G48" s="16"/>
    </row>
    <row r="49" spans="2:7">
      <c r="B49" t="s">
        <v>388</v>
      </c>
      <c r="D49" s="16"/>
      <c r="E49" s="16"/>
      <c r="F49" s="16"/>
      <c r="G49" s="16"/>
    </row>
    <row r="50" spans="2:7">
      <c r="B50" t="s">
        <v>389</v>
      </c>
      <c r="D50" s="16"/>
      <c r="E50" s="16"/>
      <c r="F50" s="16"/>
      <c r="G50" s="16"/>
    </row>
    <row r="51" spans="2:7">
      <c r="B51" t="s">
        <v>390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1688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1689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I18" t="s">
        <v>220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1118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1688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1689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I25" t="s">
        <v>220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I27" t="s">
        <v>220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1118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I29" t="s">
        <v>220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387</v>
      </c>
      <c r="C31" s="16"/>
      <c r="D31" s="16"/>
      <c r="E31" s="16"/>
    </row>
    <row r="32" spans="2:15">
      <c r="B32" t="s">
        <v>388</v>
      </c>
      <c r="C32" s="16"/>
      <c r="D32" s="16"/>
      <c r="E32" s="16"/>
    </row>
    <row r="33" spans="2:5">
      <c r="B33" t="s">
        <v>389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2941265</v>
      </c>
      <c r="H11" s="7"/>
      <c r="I11" s="75">
        <v>163.22832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2941265</v>
      </c>
      <c r="I12" s="81">
        <v>163.22832</v>
      </c>
      <c r="K12" s="80">
        <v>1</v>
      </c>
      <c r="L12" s="80">
        <v>1E-4</v>
      </c>
    </row>
    <row r="13" spans="2:60">
      <c r="B13" s="79" t="s">
        <v>1690</v>
      </c>
      <c r="D13" s="16"/>
      <c r="E13" s="16"/>
      <c r="G13" s="81">
        <v>2941265</v>
      </c>
      <c r="I13" s="81">
        <v>163.22832</v>
      </c>
      <c r="K13" s="80">
        <v>1</v>
      </c>
      <c r="L13" s="80">
        <v>1E-4</v>
      </c>
    </row>
    <row r="14" spans="2:60">
      <c r="B14" t="s">
        <v>1691</v>
      </c>
      <c r="C14" t="s">
        <v>1692</v>
      </c>
      <c r="D14" t="s">
        <v>100</v>
      </c>
      <c r="E14" t="s">
        <v>710</v>
      </c>
      <c r="F14" t="s">
        <v>102</v>
      </c>
      <c r="G14" s="77">
        <v>3590</v>
      </c>
      <c r="H14" s="77">
        <v>389.3</v>
      </c>
      <c r="I14" s="77">
        <v>13.97587</v>
      </c>
      <c r="J14" s="78">
        <v>9.2999999999999992E-3</v>
      </c>
      <c r="K14" s="78">
        <v>8.5599999999999996E-2</v>
      </c>
      <c r="L14" s="78">
        <v>0</v>
      </c>
    </row>
    <row r="15" spans="2:60">
      <c r="B15" t="s">
        <v>1693</v>
      </c>
      <c r="C15" t="s">
        <v>1694</v>
      </c>
      <c r="D15" t="s">
        <v>100</v>
      </c>
      <c r="E15" t="s">
        <v>617</v>
      </c>
      <c r="F15" t="s">
        <v>102</v>
      </c>
      <c r="G15" s="77">
        <v>1596600</v>
      </c>
      <c r="H15" s="77">
        <v>1.1000000000000001</v>
      </c>
      <c r="I15" s="77">
        <v>17.5626</v>
      </c>
      <c r="J15" s="78">
        <v>9.7000000000000003E-3</v>
      </c>
      <c r="K15" s="78">
        <v>0.1076</v>
      </c>
      <c r="L15" s="78">
        <v>0</v>
      </c>
    </row>
    <row r="16" spans="2:60">
      <c r="B16" t="s">
        <v>1695</v>
      </c>
      <c r="C16" t="s">
        <v>1696</v>
      </c>
      <c r="D16" t="s">
        <v>100</v>
      </c>
      <c r="E16" t="s">
        <v>471</v>
      </c>
      <c r="F16" t="s">
        <v>102</v>
      </c>
      <c r="G16" s="77">
        <v>1230250</v>
      </c>
      <c r="H16" s="77">
        <v>8.1999999999999993</v>
      </c>
      <c r="I16" s="77">
        <v>100.8805</v>
      </c>
      <c r="J16" s="78">
        <v>1.41E-2</v>
      </c>
      <c r="K16" s="78">
        <v>0.61799999999999999</v>
      </c>
      <c r="L16" s="78">
        <v>0</v>
      </c>
    </row>
    <row r="17" spans="2:12">
      <c r="B17" t="s">
        <v>1697</v>
      </c>
      <c r="C17" t="s">
        <v>1698</v>
      </c>
      <c r="D17" t="s">
        <v>100</v>
      </c>
      <c r="E17" t="s">
        <v>125</v>
      </c>
      <c r="F17" t="s">
        <v>102</v>
      </c>
      <c r="G17" s="77">
        <v>110825</v>
      </c>
      <c r="H17" s="77">
        <v>27.8</v>
      </c>
      <c r="I17" s="77">
        <v>30.809349999999998</v>
      </c>
      <c r="J17" s="78">
        <v>4.0000000000000001E-3</v>
      </c>
      <c r="K17" s="78">
        <v>0.1888</v>
      </c>
      <c r="L17" s="78">
        <v>0</v>
      </c>
    </row>
    <row r="18" spans="2:12">
      <c r="B18" s="79" t="s">
        <v>233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1699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235</v>
      </c>
      <c r="D21" s="16"/>
      <c r="E21" s="16"/>
    </row>
    <row r="22" spans="2:12">
      <c r="B22" t="s">
        <v>387</v>
      </c>
      <c r="D22" s="16"/>
      <c r="E22" s="16"/>
    </row>
    <row r="23" spans="2:12">
      <c r="B23" t="s">
        <v>388</v>
      </c>
      <c r="D23" s="16"/>
      <c r="E23" s="16"/>
    </row>
    <row r="24" spans="2:12">
      <c r="B24" t="s">
        <v>389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1700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1701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1702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1118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1700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F23" t="s">
        <v>220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1703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F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1702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F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1704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F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1118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F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387</v>
      </c>
      <c r="C33" s="16"/>
      <c r="D33" s="16"/>
      <c r="E33" s="16"/>
    </row>
    <row r="34" spans="2:5">
      <c r="B34" t="s">
        <v>388</v>
      </c>
      <c r="C34" s="16"/>
      <c r="D34" s="16"/>
      <c r="E34" s="16"/>
    </row>
    <row r="35" spans="2:5">
      <c r="B35" t="s">
        <v>389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-4024894.46</v>
      </c>
      <c r="H11" s="25"/>
      <c r="I11" s="75">
        <v>-16406.24032696693</v>
      </c>
      <c r="J11" s="76">
        <v>1</v>
      </c>
      <c r="K11" s="76">
        <v>-6.1999999999999998E-3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-4024894.46</v>
      </c>
      <c r="H14" s="19"/>
      <c r="I14" s="81">
        <v>-16406.24032696693</v>
      </c>
      <c r="J14" s="80">
        <v>1</v>
      </c>
      <c r="K14" s="80">
        <v>-6.1999999999999998E-3</v>
      </c>
      <c r="BF14" s="16" t="s">
        <v>126</v>
      </c>
    </row>
    <row r="15" spans="1:60">
      <c r="B15" t="s">
        <v>1705</v>
      </c>
      <c r="C15" t="s">
        <v>1706</v>
      </c>
      <c r="D15" t="s">
        <v>123</v>
      </c>
      <c r="E15" t="s">
        <v>1707</v>
      </c>
      <c r="F15" t="s">
        <v>120</v>
      </c>
      <c r="G15" s="77">
        <v>79</v>
      </c>
      <c r="H15" s="77">
        <v>7.0860000000000003E-3</v>
      </c>
      <c r="I15" s="77">
        <v>1.3868336556E-5</v>
      </c>
      <c r="J15" s="78">
        <v>0</v>
      </c>
      <c r="K15" s="78">
        <v>0</v>
      </c>
      <c r="BF15" s="16" t="s">
        <v>127</v>
      </c>
    </row>
    <row r="16" spans="1:60">
      <c r="B16" t="s">
        <v>1708</v>
      </c>
      <c r="C16" t="s">
        <v>1709</v>
      </c>
      <c r="D16" t="s">
        <v>123</v>
      </c>
      <c r="E16" t="s">
        <v>1707</v>
      </c>
      <c r="F16" t="s">
        <v>110</v>
      </c>
      <c r="G16" s="77">
        <v>13</v>
      </c>
      <c r="H16" s="77">
        <v>1.5526E-2</v>
      </c>
      <c r="I16" s="77">
        <v>8.1806959779999999E-6</v>
      </c>
      <c r="J16" s="78">
        <v>0</v>
      </c>
      <c r="K16" s="78">
        <v>0</v>
      </c>
      <c r="BF16" s="16" t="s">
        <v>128</v>
      </c>
    </row>
    <row r="17" spans="2:58">
      <c r="B17" t="s">
        <v>1710</v>
      </c>
      <c r="C17" t="s">
        <v>1711</v>
      </c>
      <c r="D17" t="s">
        <v>123</v>
      </c>
      <c r="E17" t="s">
        <v>1707</v>
      </c>
      <c r="F17" t="s">
        <v>106</v>
      </c>
      <c r="G17" s="77">
        <v>45</v>
      </c>
      <c r="H17" s="77">
        <v>3.3724999999999998E-2</v>
      </c>
      <c r="I17" s="77">
        <v>5.8033979999999999E-5</v>
      </c>
      <c r="J17" s="78">
        <v>0</v>
      </c>
      <c r="K17" s="78">
        <v>0</v>
      </c>
      <c r="BF17" s="16" t="s">
        <v>129</v>
      </c>
    </row>
    <row r="18" spans="2:58">
      <c r="B18" t="s">
        <v>1712</v>
      </c>
      <c r="C18" t="s">
        <v>1713</v>
      </c>
      <c r="D18" t="s">
        <v>123</v>
      </c>
      <c r="E18" t="s">
        <v>1707</v>
      </c>
      <c r="F18" t="s">
        <v>110</v>
      </c>
      <c r="G18" s="77">
        <v>133</v>
      </c>
      <c r="H18" s="77">
        <v>4.2040000000000003E-3</v>
      </c>
      <c r="I18" s="77">
        <v>2.2662179092E-5</v>
      </c>
      <c r="J18" s="78">
        <v>0</v>
      </c>
      <c r="K18" s="78">
        <v>0</v>
      </c>
      <c r="BF18" s="16" t="s">
        <v>130</v>
      </c>
    </row>
    <row r="19" spans="2:58">
      <c r="B19" t="s">
        <v>1714</v>
      </c>
      <c r="C19" t="s">
        <v>1715</v>
      </c>
      <c r="D19" t="s">
        <v>123</v>
      </c>
      <c r="E19" t="s">
        <v>1707</v>
      </c>
      <c r="F19" t="s">
        <v>113</v>
      </c>
      <c r="G19" s="77">
        <v>15</v>
      </c>
      <c r="H19" s="77">
        <v>7.6709999999999999E-3</v>
      </c>
      <c r="I19" s="77">
        <v>5.3826256349999999E-6</v>
      </c>
      <c r="J19" s="78">
        <v>0</v>
      </c>
      <c r="K19" s="78">
        <v>0</v>
      </c>
      <c r="BF19" s="16" t="s">
        <v>131</v>
      </c>
    </row>
    <row r="20" spans="2:58">
      <c r="B20" t="s">
        <v>1716</v>
      </c>
      <c r="C20" t="s">
        <v>1717</v>
      </c>
      <c r="D20" t="s">
        <v>123</v>
      </c>
      <c r="E20" t="s">
        <v>1707</v>
      </c>
      <c r="F20" t="s">
        <v>120</v>
      </c>
      <c r="G20" s="77">
        <v>-318988.17</v>
      </c>
      <c r="H20" s="77">
        <v>100</v>
      </c>
      <c r="I20" s="77">
        <v>-790.26129235799999</v>
      </c>
      <c r="J20" s="78">
        <v>4.82E-2</v>
      </c>
      <c r="K20" s="78">
        <v>-2.9999999999999997E-4</v>
      </c>
      <c r="BF20" s="16" t="s">
        <v>132</v>
      </c>
    </row>
    <row r="21" spans="2:58">
      <c r="B21" t="s">
        <v>1718</v>
      </c>
      <c r="C21" t="s">
        <v>1719</v>
      </c>
      <c r="D21" t="s">
        <v>123</v>
      </c>
      <c r="E21" t="s">
        <v>1707</v>
      </c>
      <c r="F21" t="s">
        <v>110</v>
      </c>
      <c r="G21" s="77">
        <v>-231817.5</v>
      </c>
      <c r="H21" s="77">
        <v>100</v>
      </c>
      <c r="I21" s="77">
        <v>-939.57950925</v>
      </c>
      <c r="J21" s="78">
        <v>5.7299999999999997E-2</v>
      </c>
      <c r="K21" s="78">
        <v>-4.0000000000000002E-4</v>
      </c>
      <c r="BF21" s="16" t="s">
        <v>123</v>
      </c>
    </row>
    <row r="22" spans="2:58">
      <c r="B22" t="s">
        <v>1720</v>
      </c>
      <c r="C22" t="s">
        <v>1721</v>
      </c>
      <c r="D22" t="s">
        <v>123</v>
      </c>
      <c r="E22" t="s">
        <v>1707</v>
      </c>
      <c r="F22" t="s">
        <v>113</v>
      </c>
      <c r="G22" s="77">
        <v>19350</v>
      </c>
      <c r="H22" s="77">
        <v>100</v>
      </c>
      <c r="I22" s="77">
        <v>90.517364999999998</v>
      </c>
      <c r="J22" s="78">
        <v>-5.4999999999999997E-3</v>
      </c>
      <c r="K22" s="78">
        <v>0</v>
      </c>
    </row>
    <row r="23" spans="2:58">
      <c r="B23" t="s">
        <v>1722</v>
      </c>
      <c r="C23" t="s">
        <v>1723</v>
      </c>
      <c r="D23" t="s">
        <v>123</v>
      </c>
      <c r="E23" t="s">
        <v>1707</v>
      </c>
      <c r="F23" t="s">
        <v>200</v>
      </c>
      <c r="G23" s="77">
        <v>421300</v>
      </c>
      <c r="H23" s="77">
        <v>100</v>
      </c>
      <c r="I23" s="77">
        <v>205.76292000000001</v>
      </c>
      <c r="J23" s="78">
        <v>-1.2500000000000001E-2</v>
      </c>
      <c r="K23" s="78">
        <v>1E-4</v>
      </c>
    </row>
    <row r="24" spans="2:58">
      <c r="B24" t="s">
        <v>1724</v>
      </c>
      <c r="C24" t="s">
        <v>1725</v>
      </c>
      <c r="D24" t="s">
        <v>123</v>
      </c>
      <c r="E24" t="s">
        <v>1707</v>
      </c>
      <c r="F24" t="s">
        <v>106</v>
      </c>
      <c r="G24" s="77">
        <v>-3915449.79</v>
      </c>
      <c r="H24" s="77">
        <v>100</v>
      </c>
      <c r="I24" s="77">
        <v>-14972.67999696</v>
      </c>
      <c r="J24" s="78">
        <v>0.91259999999999997</v>
      </c>
      <c r="K24" s="78">
        <v>-5.7000000000000002E-3</v>
      </c>
    </row>
    <row r="25" spans="2:58">
      <c r="B25" t="s">
        <v>1726</v>
      </c>
      <c r="C25" t="s">
        <v>1727</v>
      </c>
      <c r="D25" t="s">
        <v>123</v>
      </c>
      <c r="E25" t="s">
        <v>1707</v>
      </c>
      <c r="F25" t="s">
        <v>200</v>
      </c>
      <c r="G25" s="77">
        <v>22</v>
      </c>
      <c r="H25" s="77">
        <v>1.7888999999999999E-2</v>
      </c>
      <c r="I25" s="77">
        <v>1.9221372719999999E-6</v>
      </c>
      <c r="J25" s="78">
        <v>0</v>
      </c>
      <c r="K25" s="78">
        <v>0</v>
      </c>
    </row>
    <row r="26" spans="2:58">
      <c r="B26" t="s">
        <v>1728</v>
      </c>
      <c r="C26" t="s">
        <v>1729</v>
      </c>
      <c r="D26" t="s">
        <v>123</v>
      </c>
      <c r="E26" t="s">
        <v>1707</v>
      </c>
      <c r="F26" t="s">
        <v>106</v>
      </c>
      <c r="G26" s="77">
        <v>33</v>
      </c>
      <c r="H26" s="77">
        <v>1.48665E-2</v>
      </c>
      <c r="I26" s="77">
        <v>1.8760333679999999E-5</v>
      </c>
      <c r="J26" s="78">
        <v>0</v>
      </c>
      <c r="K26" s="78">
        <v>0</v>
      </c>
    </row>
    <row r="27" spans="2:58">
      <c r="B27" t="s">
        <v>1730</v>
      </c>
      <c r="C27" t="s">
        <v>1731</v>
      </c>
      <c r="D27" t="s">
        <v>123</v>
      </c>
      <c r="E27" t="s">
        <v>1707</v>
      </c>
      <c r="F27" t="s">
        <v>106</v>
      </c>
      <c r="G27" s="77">
        <v>37</v>
      </c>
      <c r="H27" s="77">
        <v>1.7986E-3</v>
      </c>
      <c r="I27" s="77">
        <v>2.5448031679999998E-6</v>
      </c>
      <c r="J27" s="78">
        <v>0</v>
      </c>
      <c r="K27" s="78">
        <v>0</v>
      </c>
    </row>
    <row r="28" spans="2:58">
      <c r="B28" t="s">
        <v>1732</v>
      </c>
      <c r="C28" t="s">
        <v>1733</v>
      </c>
      <c r="D28" t="s">
        <v>123</v>
      </c>
      <c r="E28" t="s">
        <v>1707</v>
      </c>
      <c r="F28" t="s">
        <v>106</v>
      </c>
      <c r="G28" s="77">
        <v>334</v>
      </c>
      <c r="H28" s="77">
        <v>4.3255000000000004E-3</v>
      </c>
      <c r="I28" s="77">
        <v>5.5245978079999998E-5</v>
      </c>
      <c r="J28" s="78">
        <v>0</v>
      </c>
      <c r="K28" s="78">
        <v>0</v>
      </c>
    </row>
    <row r="29" spans="2:58">
      <c r="B29" t="s">
        <v>235</v>
      </c>
      <c r="C29" s="19"/>
      <c r="D29" s="19"/>
      <c r="E29" s="19"/>
      <c r="F29" s="19"/>
      <c r="G29" s="19"/>
      <c r="H29" s="19"/>
    </row>
    <row r="30" spans="2:58">
      <c r="B30" t="s">
        <v>387</v>
      </c>
      <c r="C30" s="19"/>
      <c r="D30" s="19"/>
      <c r="E30" s="19"/>
      <c r="F30" s="19"/>
      <c r="G30" s="19"/>
      <c r="H30" s="19"/>
    </row>
    <row r="31" spans="2:58">
      <c r="B31" t="s">
        <v>388</v>
      </c>
      <c r="C31" s="19"/>
      <c r="D31" s="19"/>
      <c r="E31" s="19"/>
      <c r="F31" s="19"/>
      <c r="G31" s="19"/>
      <c r="H31" s="19"/>
    </row>
    <row r="32" spans="2:58">
      <c r="B32" t="s">
        <v>389</v>
      </c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1734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220</v>
      </c>
      <c r="C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1735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1736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1737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1738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1739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1740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1734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1735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1736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1737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1738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1739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1740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387</v>
      </c>
    </row>
    <row r="42" spans="2:17">
      <c r="B42" t="s">
        <v>388</v>
      </c>
    </row>
    <row r="43" spans="2:17">
      <c r="B43" t="s">
        <v>389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1741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1742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1743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1744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1118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331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1745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387</v>
      </c>
    </row>
    <row r="29" spans="2:16">
      <c r="B29" t="s">
        <v>388</v>
      </c>
    </row>
    <row r="30" spans="2:16">
      <c r="B30" t="s">
        <v>389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4.1500000000000004</v>
      </c>
      <c r="K11" s="7"/>
      <c r="L11" s="7"/>
      <c r="M11" s="76">
        <v>1.6E-2</v>
      </c>
      <c r="N11" s="75">
        <v>6410000</v>
      </c>
      <c r="O11" s="7"/>
      <c r="P11" s="75">
        <v>24635.064576000001</v>
      </c>
      <c r="Q11" s="7"/>
      <c r="R11" s="76">
        <v>1</v>
      </c>
      <c r="S11" s="76">
        <v>9.2999999999999992E-3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4.1500000000000004</v>
      </c>
      <c r="M12" s="80">
        <v>1.6E-2</v>
      </c>
      <c r="N12" s="81">
        <v>6410000</v>
      </c>
      <c r="P12" s="81">
        <v>24635.064576000001</v>
      </c>
      <c r="R12" s="80">
        <v>1</v>
      </c>
      <c r="S12" s="80">
        <v>9.2999999999999992E-3</v>
      </c>
    </row>
    <row r="13" spans="2:65">
      <c r="B13" s="79" t="s">
        <v>1746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1747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392</v>
      </c>
      <c r="D17" s="16"/>
      <c r="E17" s="16"/>
      <c r="F17" s="16"/>
      <c r="J17" s="81">
        <v>4.1500000000000004</v>
      </c>
      <c r="M17" s="80">
        <v>1.6E-2</v>
      </c>
      <c r="N17" s="81">
        <v>6410000</v>
      </c>
      <c r="P17" s="81">
        <v>24635.064576000001</v>
      </c>
      <c r="R17" s="80">
        <v>1</v>
      </c>
      <c r="S17" s="80">
        <v>9.2999999999999992E-3</v>
      </c>
    </row>
    <row r="18" spans="2:19">
      <c r="B18" t="s">
        <v>1748</v>
      </c>
      <c r="C18" t="s">
        <v>1749</v>
      </c>
      <c r="D18" t="s">
        <v>123</v>
      </c>
      <c r="E18" t="s">
        <v>799</v>
      </c>
      <c r="F18" t="s">
        <v>789</v>
      </c>
      <c r="G18" t="s">
        <v>589</v>
      </c>
      <c r="H18" t="s">
        <v>207</v>
      </c>
      <c r="I18" t="s">
        <v>288</v>
      </c>
      <c r="J18" s="77">
        <v>4.6500000000000004</v>
      </c>
      <c r="K18" t="s">
        <v>106</v>
      </c>
      <c r="L18" s="78">
        <v>1.7500000000000002E-2</v>
      </c>
      <c r="M18" s="78">
        <v>1.6799999999999999E-2</v>
      </c>
      <c r="N18" s="77">
        <v>5500000</v>
      </c>
      <c r="O18" s="77">
        <v>100.48</v>
      </c>
      <c r="P18" s="77">
        <v>21132.953600000001</v>
      </c>
      <c r="Q18" s="78">
        <v>0</v>
      </c>
      <c r="R18" s="78">
        <v>0.85780000000000001</v>
      </c>
      <c r="S18" s="78">
        <v>8.0000000000000002E-3</v>
      </c>
    </row>
    <row r="19" spans="2:19">
      <c r="B19" t="s">
        <v>1750</v>
      </c>
      <c r="C19" t="s">
        <v>1751</v>
      </c>
      <c r="D19" t="s">
        <v>123</v>
      </c>
      <c r="E19" t="s">
        <v>1752</v>
      </c>
      <c r="F19" t="s">
        <v>804</v>
      </c>
      <c r="G19" t="s">
        <v>589</v>
      </c>
      <c r="H19" t="s">
        <v>207</v>
      </c>
      <c r="I19" t="s">
        <v>630</v>
      </c>
      <c r="J19" s="77">
        <v>1.1200000000000001</v>
      </c>
      <c r="K19" t="s">
        <v>106</v>
      </c>
      <c r="L19" s="78">
        <v>1.55E-2</v>
      </c>
      <c r="M19" s="78">
        <v>1.12E-2</v>
      </c>
      <c r="N19" s="77">
        <v>910000</v>
      </c>
      <c r="O19" s="77">
        <v>100.64</v>
      </c>
      <c r="P19" s="77">
        <v>3502.1109759999999</v>
      </c>
      <c r="Q19" s="78">
        <v>0</v>
      </c>
      <c r="R19" s="78">
        <v>0.14219999999999999</v>
      </c>
      <c r="S19" s="78">
        <v>1.2999999999999999E-3</v>
      </c>
    </row>
    <row r="20" spans="2:19">
      <c r="B20" s="79" t="s">
        <v>1118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220</v>
      </c>
      <c r="C21" t="s">
        <v>220</v>
      </c>
      <c r="D21" s="16"/>
      <c r="E21" s="16"/>
      <c r="F21" t="s">
        <v>220</v>
      </c>
      <c r="G21" t="s">
        <v>220</v>
      </c>
      <c r="J21" s="77">
        <v>0</v>
      </c>
      <c r="K21" t="s">
        <v>220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1753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J24" s="77">
        <v>0</v>
      </c>
      <c r="K24" t="s">
        <v>220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1754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220</v>
      </c>
      <c r="C26" t="s">
        <v>220</v>
      </c>
      <c r="D26" s="16"/>
      <c r="E26" s="16"/>
      <c r="F26" t="s">
        <v>220</v>
      </c>
      <c r="G26" t="s">
        <v>220</v>
      </c>
      <c r="J26" s="77">
        <v>0</v>
      </c>
      <c r="K26" t="s">
        <v>220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235</v>
      </c>
      <c r="D27" s="16"/>
      <c r="E27" s="16"/>
      <c r="F27" s="16"/>
    </row>
    <row r="28" spans="2:19">
      <c r="B28" t="s">
        <v>387</v>
      </c>
      <c r="D28" s="16"/>
      <c r="E28" s="16"/>
      <c r="F28" s="16"/>
    </row>
    <row r="29" spans="2:19">
      <c r="B29" t="s">
        <v>388</v>
      </c>
      <c r="D29" s="16"/>
      <c r="E29" s="16"/>
      <c r="F29" s="16"/>
    </row>
    <row r="30" spans="2:19">
      <c r="B30" t="s">
        <v>389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5.51</v>
      </c>
      <c r="K11" s="7"/>
      <c r="L11" s="7"/>
      <c r="M11" s="76">
        <v>4.4600000000000001E-2</v>
      </c>
      <c r="N11" s="75">
        <v>36107596.409999996</v>
      </c>
      <c r="O11" s="7"/>
      <c r="P11" s="75">
        <v>37115.452785740999</v>
      </c>
      <c r="Q11" s="7"/>
      <c r="R11" s="76">
        <v>1</v>
      </c>
      <c r="S11" s="76">
        <v>1.4E-2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5.51</v>
      </c>
      <c r="M12" s="80">
        <v>4.4600000000000001E-2</v>
      </c>
      <c r="N12" s="81">
        <v>36107596.409999996</v>
      </c>
      <c r="P12" s="81">
        <v>37115.452785740999</v>
      </c>
      <c r="R12" s="80">
        <v>1</v>
      </c>
      <c r="S12" s="80">
        <v>1.4E-2</v>
      </c>
    </row>
    <row r="13" spans="2:81">
      <c r="B13" s="79" t="s">
        <v>1746</v>
      </c>
      <c r="C13" s="16"/>
      <c r="D13" s="16"/>
      <c r="E13" s="16"/>
      <c r="J13" s="81">
        <v>7.08</v>
      </c>
      <c r="M13" s="80">
        <v>2.9899999999999999E-2</v>
      </c>
      <c r="N13" s="81">
        <v>21498636.239999998</v>
      </c>
      <c r="P13" s="81">
        <v>23559.325253849998</v>
      </c>
      <c r="R13" s="80">
        <v>0.63480000000000003</v>
      </c>
      <c r="S13" s="80">
        <v>8.8999999999999999E-3</v>
      </c>
    </row>
    <row r="14" spans="2:81">
      <c r="B14" t="s">
        <v>1755</v>
      </c>
      <c r="C14" t="s">
        <v>1756</v>
      </c>
      <c r="D14" t="s">
        <v>123</v>
      </c>
      <c r="E14" t="s">
        <v>459</v>
      </c>
      <c r="F14" t="s">
        <v>460</v>
      </c>
      <c r="G14" t="s">
        <v>206</v>
      </c>
      <c r="H14" t="s">
        <v>207</v>
      </c>
      <c r="I14" t="s">
        <v>590</v>
      </c>
      <c r="J14" s="77">
        <v>10.039999999999999</v>
      </c>
      <c r="K14" t="s">
        <v>102</v>
      </c>
      <c r="L14" s="78">
        <v>4.1000000000000002E-2</v>
      </c>
      <c r="M14" s="78">
        <v>2.8400000000000002E-2</v>
      </c>
      <c r="N14" s="77">
        <v>7115385.75</v>
      </c>
      <c r="O14" s="77">
        <v>131.02000000000001</v>
      </c>
      <c r="P14" s="77">
        <v>9322.5784096499992</v>
      </c>
      <c r="Q14" s="78">
        <v>2E-3</v>
      </c>
      <c r="R14" s="78">
        <v>0.25119999999999998</v>
      </c>
      <c r="S14" s="78">
        <v>3.5000000000000001E-3</v>
      </c>
    </row>
    <row r="15" spans="2:81">
      <c r="B15" t="s">
        <v>1757</v>
      </c>
      <c r="C15" t="s">
        <v>1758</v>
      </c>
      <c r="D15" t="s">
        <v>123</v>
      </c>
      <c r="E15" t="s">
        <v>1759</v>
      </c>
      <c r="F15" t="s">
        <v>460</v>
      </c>
      <c r="G15" t="s">
        <v>435</v>
      </c>
      <c r="H15" t="s">
        <v>150</v>
      </c>
      <c r="I15" t="s">
        <v>1051</v>
      </c>
      <c r="J15" s="77">
        <v>4.5599999999999996</v>
      </c>
      <c r="K15" t="s">
        <v>102</v>
      </c>
      <c r="L15" s="78">
        <v>1.55E-2</v>
      </c>
      <c r="M15" s="78">
        <v>2.9600000000000001E-2</v>
      </c>
      <c r="N15" s="77">
        <v>7522398</v>
      </c>
      <c r="O15" s="77">
        <v>99.31</v>
      </c>
      <c r="P15" s="77">
        <v>7470.4934537999998</v>
      </c>
      <c r="Q15" s="78">
        <v>1.2500000000000001E-2</v>
      </c>
      <c r="R15" s="78">
        <v>0.20130000000000001</v>
      </c>
      <c r="S15" s="78">
        <v>2.8E-3</v>
      </c>
    </row>
    <row r="16" spans="2:81">
      <c r="B16" t="s">
        <v>1760</v>
      </c>
      <c r="C16" t="s">
        <v>1761</v>
      </c>
      <c r="D16" t="s">
        <v>123</v>
      </c>
      <c r="E16" t="s">
        <v>1759</v>
      </c>
      <c r="F16" t="s">
        <v>460</v>
      </c>
      <c r="G16" t="s">
        <v>435</v>
      </c>
      <c r="H16" t="s">
        <v>150</v>
      </c>
      <c r="I16" t="s">
        <v>1762</v>
      </c>
      <c r="J16" s="77">
        <v>7.12</v>
      </c>
      <c r="K16" t="s">
        <v>102</v>
      </c>
      <c r="L16" s="78">
        <v>1.7500000000000002E-2</v>
      </c>
      <c r="M16" s="78">
        <v>2.9600000000000001E-2</v>
      </c>
      <c r="N16" s="77">
        <v>2850000</v>
      </c>
      <c r="O16" s="77">
        <v>97.28</v>
      </c>
      <c r="P16" s="77">
        <v>2772.48</v>
      </c>
      <c r="Q16" s="78">
        <v>7.1000000000000004E-3</v>
      </c>
      <c r="R16" s="78">
        <v>7.4700000000000003E-2</v>
      </c>
      <c r="S16" s="78">
        <v>1E-3</v>
      </c>
    </row>
    <row r="17" spans="2:19">
      <c r="B17" t="s">
        <v>1763</v>
      </c>
      <c r="C17" t="s">
        <v>1764</v>
      </c>
      <c r="D17" t="s">
        <v>123</v>
      </c>
      <c r="E17" t="s">
        <v>1765</v>
      </c>
      <c r="F17" t="s">
        <v>489</v>
      </c>
      <c r="G17" t="s">
        <v>435</v>
      </c>
      <c r="H17" t="s">
        <v>150</v>
      </c>
      <c r="I17" t="s">
        <v>1766</v>
      </c>
      <c r="J17" s="77">
        <v>7.88</v>
      </c>
      <c r="K17" t="s">
        <v>102</v>
      </c>
      <c r="L17" s="78">
        <v>8.3000000000000001E-3</v>
      </c>
      <c r="M17" s="78">
        <v>2.7099999999999999E-2</v>
      </c>
      <c r="N17" s="77">
        <v>1160852.49</v>
      </c>
      <c r="O17" s="77">
        <v>96</v>
      </c>
      <c r="P17" s="77">
        <v>1114.4183903999999</v>
      </c>
      <c r="Q17" s="78">
        <v>3.3999999999999998E-3</v>
      </c>
      <c r="R17" s="78">
        <v>0.03</v>
      </c>
      <c r="S17" s="78">
        <v>4.0000000000000002E-4</v>
      </c>
    </row>
    <row r="18" spans="2:19">
      <c r="B18" t="s">
        <v>1767</v>
      </c>
      <c r="C18" t="s">
        <v>1768</v>
      </c>
      <c r="D18" t="s">
        <v>123</v>
      </c>
      <c r="E18" t="s">
        <v>1769</v>
      </c>
      <c r="F18" t="s">
        <v>460</v>
      </c>
      <c r="G18" t="s">
        <v>589</v>
      </c>
      <c r="H18" t="s">
        <v>207</v>
      </c>
      <c r="I18" t="s">
        <v>1770</v>
      </c>
      <c r="J18" s="77">
        <v>3.66</v>
      </c>
      <c r="K18" t="s">
        <v>102</v>
      </c>
      <c r="L18" s="78">
        <v>3.6400000000000002E-2</v>
      </c>
      <c r="M18" s="78">
        <v>3.6400000000000002E-2</v>
      </c>
      <c r="N18" s="77">
        <v>2850000</v>
      </c>
      <c r="O18" s="77">
        <v>101.03</v>
      </c>
      <c r="P18" s="77">
        <v>2879.355</v>
      </c>
      <c r="Q18" s="78">
        <v>5.7999999999999996E-3</v>
      </c>
      <c r="R18" s="78">
        <v>7.7600000000000002E-2</v>
      </c>
      <c r="S18" s="78">
        <v>1.1000000000000001E-3</v>
      </c>
    </row>
    <row r="19" spans="2:19">
      <c r="B19" s="79" t="s">
        <v>1747</v>
      </c>
      <c r="C19" s="16"/>
      <c r="D19" s="16"/>
      <c r="E19" s="16"/>
      <c r="J19" s="81">
        <v>2.8</v>
      </c>
      <c r="M19" s="80">
        <v>7.0199999999999999E-2</v>
      </c>
      <c r="N19" s="81">
        <v>14608960.17</v>
      </c>
      <c r="P19" s="81">
        <v>13556.127531890999</v>
      </c>
      <c r="R19" s="80">
        <v>0.36520000000000002</v>
      </c>
      <c r="S19" s="80">
        <v>5.1000000000000004E-3</v>
      </c>
    </row>
    <row r="20" spans="2:19">
      <c r="B20" t="s">
        <v>1771</v>
      </c>
      <c r="C20" t="s">
        <v>1772</v>
      </c>
      <c r="D20" t="s">
        <v>123</v>
      </c>
      <c r="E20" t="s">
        <v>1773</v>
      </c>
      <c r="F20" t="s">
        <v>789</v>
      </c>
      <c r="G20" t="s">
        <v>435</v>
      </c>
      <c r="H20" t="s">
        <v>150</v>
      </c>
      <c r="I20" t="s">
        <v>1774</v>
      </c>
      <c r="J20" s="77">
        <v>5.0999999999999996</v>
      </c>
      <c r="K20" t="s">
        <v>102</v>
      </c>
      <c r="L20" s="78">
        <v>3.7400000000000003E-2</v>
      </c>
      <c r="M20" s="78">
        <v>5.3999999999999999E-2</v>
      </c>
      <c r="N20" s="77">
        <v>1414698.96</v>
      </c>
      <c r="O20" s="77">
        <v>92.4</v>
      </c>
      <c r="P20" s="77">
        <v>1307.1818390400001</v>
      </c>
      <c r="Q20" s="78">
        <v>2.3E-3</v>
      </c>
      <c r="R20" s="78">
        <v>3.5200000000000002E-2</v>
      </c>
      <c r="S20" s="78">
        <v>5.0000000000000001E-4</v>
      </c>
    </row>
    <row r="21" spans="2:19">
      <c r="B21" t="s">
        <v>1775</v>
      </c>
      <c r="C21" t="s">
        <v>1776</v>
      </c>
      <c r="D21" t="s">
        <v>123</v>
      </c>
      <c r="E21" t="s">
        <v>1773</v>
      </c>
      <c r="F21" t="s">
        <v>789</v>
      </c>
      <c r="G21" t="s">
        <v>435</v>
      </c>
      <c r="H21" t="s">
        <v>150</v>
      </c>
      <c r="I21" t="s">
        <v>1774</v>
      </c>
      <c r="J21" s="77">
        <v>1.41</v>
      </c>
      <c r="K21" t="s">
        <v>102</v>
      </c>
      <c r="L21" s="78">
        <v>2.5000000000000001E-2</v>
      </c>
      <c r="M21" s="78">
        <v>5.2600000000000001E-2</v>
      </c>
      <c r="N21" s="77">
        <v>1079697.56</v>
      </c>
      <c r="O21" s="77">
        <v>96.47</v>
      </c>
      <c r="P21" s="77">
        <v>1041.5842361319999</v>
      </c>
      <c r="Q21" s="78">
        <v>2.5999999999999999E-3</v>
      </c>
      <c r="R21" s="78">
        <v>2.81E-2</v>
      </c>
      <c r="S21" s="78">
        <v>4.0000000000000002E-4</v>
      </c>
    </row>
    <row r="22" spans="2:19">
      <c r="B22" t="s">
        <v>1777</v>
      </c>
      <c r="C22" t="s">
        <v>1778</v>
      </c>
      <c r="D22" t="s">
        <v>123</v>
      </c>
      <c r="E22" t="s">
        <v>1308</v>
      </c>
      <c r="F22" t="s">
        <v>710</v>
      </c>
      <c r="G22" t="s">
        <v>589</v>
      </c>
      <c r="H22" t="s">
        <v>207</v>
      </c>
      <c r="I22" t="s">
        <v>1779</v>
      </c>
      <c r="J22" s="77">
        <v>3.68</v>
      </c>
      <c r="K22" t="s">
        <v>102</v>
      </c>
      <c r="L22" s="78">
        <v>3.3500000000000002E-2</v>
      </c>
      <c r="M22" s="78">
        <v>6.8400000000000002E-2</v>
      </c>
      <c r="N22" s="77">
        <v>3680000</v>
      </c>
      <c r="O22" s="77">
        <v>89.17</v>
      </c>
      <c r="P22" s="77">
        <v>3281.4560000000001</v>
      </c>
      <c r="Q22" s="78">
        <v>4.5999999999999999E-3</v>
      </c>
      <c r="R22" s="78">
        <v>8.8400000000000006E-2</v>
      </c>
      <c r="S22" s="78">
        <v>1.1999999999999999E-3</v>
      </c>
    </row>
    <row r="23" spans="2:19">
      <c r="B23" t="s">
        <v>1780</v>
      </c>
      <c r="C23" t="s">
        <v>1781</v>
      </c>
      <c r="D23" t="s">
        <v>123</v>
      </c>
      <c r="E23" t="s">
        <v>1782</v>
      </c>
      <c r="F23" t="s">
        <v>617</v>
      </c>
      <c r="G23" t="s">
        <v>663</v>
      </c>
      <c r="H23" t="s">
        <v>207</v>
      </c>
      <c r="I23" t="s">
        <v>1783</v>
      </c>
      <c r="J23" s="77">
        <v>2.4</v>
      </c>
      <c r="K23" t="s">
        <v>102</v>
      </c>
      <c r="L23" s="78">
        <v>2.86E-2</v>
      </c>
      <c r="M23" s="78">
        <v>7.4399999999999994E-2</v>
      </c>
      <c r="N23" s="77">
        <v>2742857.28</v>
      </c>
      <c r="O23" s="77">
        <v>91.73</v>
      </c>
      <c r="P23" s="77">
        <v>2516.022982944</v>
      </c>
      <c r="Q23" s="78">
        <v>0.02</v>
      </c>
      <c r="R23" s="78">
        <v>6.7799999999999999E-2</v>
      </c>
      <c r="S23" s="78">
        <v>1E-3</v>
      </c>
    </row>
    <row r="24" spans="2:19">
      <c r="B24" t="s">
        <v>1784</v>
      </c>
      <c r="C24" t="s">
        <v>1785</v>
      </c>
      <c r="D24" t="s">
        <v>123</v>
      </c>
      <c r="E24" t="s">
        <v>1786</v>
      </c>
      <c r="F24" t="s">
        <v>617</v>
      </c>
      <c r="G24" t="s">
        <v>651</v>
      </c>
      <c r="H24" t="s">
        <v>150</v>
      </c>
      <c r="I24" t="s">
        <v>1787</v>
      </c>
      <c r="J24" s="77">
        <v>2.67</v>
      </c>
      <c r="K24" t="s">
        <v>102</v>
      </c>
      <c r="L24" s="78">
        <v>4.4699999999999997E-2</v>
      </c>
      <c r="M24" s="78">
        <v>7.7600000000000002E-2</v>
      </c>
      <c r="N24" s="77">
        <v>2401261.75</v>
      </c>
      <c r="O24" s="77">
        <v>93.13</v>
      </c>
      <c r="P24" s="77">
        <v>2236.295067775</v>
      </c>
      <c r="Q24" s="78">
        <v>4.7000000000000002E-3</v>
      </c>
      <c r="R24" s="78">
        <v>6.0299999999999999E-2</v>
      </c>
      <c r="S24" s="78">
        <v>8.0000000000000004E-4</v>
      </c>
    </row>
    <row r="25" spans="2:19">
      <c r="B25" t="s">
        <v>1788</v>
      </c>
      <c r="C25" t="s">
        <v>1789</v>
      </c>
      <c r="D25" t="s">
        <v>123</v>
      </c>
      <c r="E25" t="s">
        <v>1790</v>
      </c>
      <c r="F25" t="s">
        <v>588</v>
      </c>
      <c r="G25" t="s">
        <v>667</v>
      </c>
      <c r="H25" t="s">
        <v>150</v>
      </c>
      <c r="I25" t="s">
        <v>1791</v>
      </c>
      <c r="J25" s="77">
        <v>2.0499999999999998</v>
      </c>
      <c r="K25" t="s">
        <v>102</v>
      </c>
      <c r="L25" s="78">
        <v>4.2999999999999997E-2</v>
      </c>
      <c r="M25" s="78">
        <v>7.0800000000000002E-2</v>
      </c>
      <c r="N25" s="77">
        <v>2824000</v>
      </c>
      <c r="O25" s="77">
        <v>95.81</v>
      </c>
      <c r="P25" s="77">
        <v>2705.6743999999999</v>
      </c>
      <c r="Q25" s="78">
        <v>1.7299999999999999E-2</v>
      </c>
      <c r="R25" s="78">
        <v>7.2900000000000006E-2</v>
      </c>
      <c r="S25" s="78">
        <v>1E-3</v>
      </c>
    </row>
    <row r="26" spans="2:19">
      <c r="B26" t="s">
        <v>1792</v>
      </c>
      <c r="C26" t="s">
        <v>1793</v>
      </c>
      <c r="D26" t="s">
        <v>123</v>
      </c>
      <c r="E26" t="s">
        <v>1794</v>
      </c>
      <c r="F26" t="s">
        <v>695</v>
      </c>
      <c r="G26" t="s">
        <v>220</v>
      </c>
      <c r="H26" t="s">
        <v>707</v>
      </c>
      <c r="I26" t="s">
        <v>1795</v>
      </c>
      <c r="J26" s="77">
        <v>0</v>
      </c>
      <c r="K26" t="s">
        <v>102</v>
      </c>
      <c r="L26" s="78">
        <v>8.6499999999999994E-2</v>
      </c>
      <c r="M26" s="78">
        <v>0</v>
      </c>
      <c r="N26" s="77">
        <v>41444.620000000003</v>
      </c>
      <c r="O26" s="77">
        <v>130</v>
      </c>
      <c r="P26" s="77">
        <v>53.878005999999999</v>
      </c>
      <c r="Q26" s="78">
        <v>1.5E-3</v>
      </c>
      <c r="R26" s="78">
        <v>1.5E-3</v>
      </c>
      <c r="S26" s="78">
        <v>0</v>
      </c>
    </row>
    <row r="27" spans="2:19">
      <c r="B27" t="s">
        <v>1796</v>
      </c>
      <c r="C27" t="s">
        <v>1797</v>
      </c>
      <c r="D27" t="s">
        <v>123</v>
      </c>
      <c r="E27" t="s">
        <v>1798</v>
      </c>
      <c r="F27" t="s">
        <v>901</v>
      </c>
      <c r="G27" t="s">
        <v>220</v>
      </c>
      <c r="H27" t="s">
        <v>707</v>
      </c>
      <c r="I27" t="s">
        <v>1086</v>
      </c>
      <c r="J27" s="77">
        <v>0.41</v>
      </c>
      <c r="K27" t="s">
        <v>102</v>
      </c>
      <c r="L27" s="78">
        <v>4.1500000000000002E-2</v>
      </c>
      <c r="M27" s="78">
        <v>0.11890000000000001</v>
      </c>
      <c r="N27" s="77">
        <v>425000</v>
      </c>
      <c r="O27" s="77">
        <v>97.42</v>
      </c>
      <c r="P27" s="77">
        <v>414.03500000000003</v>
      </c>
      <c r="Q27" s="78">
        <v>1.06E-2</v>
      </c>
      <c r="R27" s="78">
        <v>1.12E-2</v>
      </c>
      <c r="S27" s="78">
        <v>2.0000000000000001E-4</v>
      </c>
    </row>
    <row r="28" spans="2:19">
      <c r="B28" s="79" t="s">
        <v>392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J29" s="77">
        <v>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1118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220</v>
      </c>
      <c r="C31" t="s">
        <v>220</v>
      </c>
      <c r="D31" s="16"/>
      <c r="E31" s="16"/>
      <c r="F31" t="s">
        <v>220</v>
      </c>
      <c r="G31" t="s">
        <v>220</v>
      </c>
      <c r="J31" s="77">
        <v>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233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393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220</v>
      </c>
      <c r="C34" t="s">
        <v>220</v>
      </c>
      <c r="D34" s="16"/>
      <c r="E34" s="16"/>
      <c r="F34" t="s">
        <v>220</v>
      </c>
      <c r="G34" t="s">
        <v>220</v>
      </c>
      <c r="J34" s="77">
        <v>0</v>
      </c>
      <c r="K34" t="s">
        <v>220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394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220</v>
      </c>
      <c r="C36" t="s">
        <v>220</v>
      </c>
      <c r="D36" s="16"/>
      <c r="E36" s="16"/>
      <c r="F36" t="s">
        <v>220</v>
      </c>
      <c r="G36" t="s">
        <v>220</v>
      </c>
      <c r="J36" s="77">
        <v>0</v>
      </c>
      <c r="K36" t="s">
        <v>220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235</v>
      </c>
      <c r="C37" s="16"/>
      <c r="D37" s="16"/>
      <c r="E37" s="16"/>
    </row>
    <row r="38" spans="2:19">
      <c r="B38" t="s">
        <v>387</v>
      </c>
      <c r="C38" s="16"/>
      <c r="D38" s="16"/>
      <c r="E38" s="16"/>
    </row>
    <row r="39" spans="2:19">
      <c r="B39" t="s">
        <v>388</v>
      </c>
      <c r="C39" s="16"/>
      <c r="D39" s="16"/>
      <c r="E39" s="16"/>
    </row>
    <row r="40" spans="2:19">
      <c r="B40" t="s">
        <v>389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220</v>
      </c>
      <c r="C13" t="s">
        <v>220</v>
      </c>
      <c r="D13" s="16"/>
      <c r="E13" s="16"/>
      <c r="F13" t="s">
        <v>220</v>
      </c>
      <c r="G13" t="s">
        <v>220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393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394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387</v>
      </c>
      <c r="C20" s="16"/>
      <c r="D20" s="16"/>
      <c r="E20" s="16"/>
    </row>
    <row r="21" spans="2:13">
      <c r="B21" t="s">
        <v>388</v>
      </c>
      <c r="C21" s="16"/>
      <c r="D21" s="16"/>
      <c r="E21" s="16"/>
    </row>
    <row r="22" spans="2:13">
      <c r="B22" t="s">
        <v>389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4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12968899.529999999</v>
      </c>
      <c r="G11" s="7"/>
      <c r="H11" s="75">
        <v>9947.2518954191601</v>
      </c>
      <c r="I11" s="7"/>
      <c r="J11" s="76">
        <v>1</v>
      </c>
      <c r="K11" s="76">
        <v>3.8E-3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12968899.529999999</v>
      </c>
      <c r="H12" s="81">
        <v>9947.2518954191601</v>
      </c>
      <c r="J12" s="80">
        <v>1</v>
      </c>
      <c r="K12" s="80">
        <v>3.8E-3</v>
      </c>
    </row>
    <row r="13" spans="2:55">
      <c r="B13" s="79" t="s">
        <v>1799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1800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220</v>
      </c>
      <c r="C16" t="s">
        <v>220</v>
      </c>
      <c r="D16" t="s">
        <v>220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1801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220</v>
      </c>
      <c r="C18" t="s">
        <v>220</v>
      </c>
      <c r="D18" t="s">
        <v>220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1802</v>
      </c>
      <c r="C19" s="16"/>
      <c r="F19" s="81">
        <v>12968899.529999999</v>
      </c>
      <c r="H19" s="81">
        <v>9947.2518954191601</v>
      </c>
      <c r="J19" s="80">
        <v>1</v>
      </c>
      <c r="K19" s="80">
        <v>3.8E-3</v>
      </c>
    </row>
    <row r="20" spans="2:11">
      <c r="B20" t="s">
        <v>1803</v>
      </c>
      <c r="C20" t="s">
        <v>1804</v>
      </c>
      <c r="D20" t="s">
        <v>102</v>
      </c>
      <c r="E20" t="s">
        <v>1805</v>
      </c>
      <c r="F20" s="77">
        <v>12968899.529999999</v>
      </c>
      <c r="G20" s="77">
        <v>76.700817000000001</v>
      </c>
      <c r="H20" s="77">
        <v>9947.2518954191601</v>
      </c>
      <c r="I20" s="78">
        <v>2.24E-2</v>
      </c>
      <c r="J20" s="78">
        <v>1</v>
      </c>
      <c r="K20" s="78">
        <v>3.8E-3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1806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220</v>
      </c>
      <c r="C23" t="s">
        <v>220</v>
      </c>
      <c r="D23" t="s">
        <v>220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1807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1808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220</v>
      </c>
      <c r="C27" t="s">
        <v>220</v>
      </c>
      <c r="D27" t="s">
        <v>220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1809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387</v>
      </c>
      <c r="C31" s="16"/>
    </row>
    <row r="32" spans="2:11">
      <c r="B32" t="s">
        <v>388</v>
      </c>
      <c r="C32" s="16"/>
    </row>
    <row r="33" spans="2:3">
      <c r="B33" t="s">
        <v>389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5035</v>
      </c>
      <c r="H11" s="7"/>
      <c r="I11" s="75">
        <v>6.5455000000000005E-7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1810</v>
      </c>
      <c r="C12" s="16"/>
      <c r="D12" s="16"/>
      <c r="G12" s="81">
        <v>5035</v>
      </c>
      <c r="I12" s="81">
        <v>6.5455000000000005E-7</v>
      </c>
      <c r="K12" s="80">
        <v>0</v>
      </c>
      <c r="L12" s="80">
        <v>0</v>
      </c>
    </row>
    <row r="13" spans="2:59">
      <c r="B13" t="s">
        <v>1811</v>
      </c>
      <c r="C13" t="s">
        <v>1812</v>
      </c>
      <c r="D13" t="s">
        <v>950</v>
      </c>
      <c r="E13" t="s">
        <v>102</v>
      </c>
      <c r="F13" t="s">
        <v>419</v>
      </c>
      <c r="G13" s="77">
        <v>5035</v>
      </c>
      <c r="H13" s="77">
        <v>1.2999999999999999E-5</v>
      </c>
      <c r="I13" s="77">
        <v>6.5455000000000005E-7</v>
      </c>
      <c r="J13" s="78">
        <v>0</v>
      </c>
      <c r="K13" s="78">
        <v>0</v>
      </c>
      <c r="L13" s="78">
        <v>0</v>
      </c>
    </row>
    <row r="14" spans="2:59">
      <c r="B14" s="79" t="s">
        <v>1699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220</v>
      </c>
      <c r="C15" t="s">
        <v>220</v>
      </c>
      <c r="D15" t="s">
        <v>220</v>
      </c>
      <c r="E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387</v>
      </c>
      <c r="C17" s="16"/>
      <c r="D17" s="16"/>
    </row>
    <row r="18" spans="2:4">
      <c r="B18" t="s">
        <v>388</v>
      </c>
      <c r="C18" s="16"/>
      <c r="D18" s="16"/>
    </row>
    <row r="19" spans="2:4">
      <c r="B19" t="s">
        <v>389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1700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1701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1813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1702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1118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1700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1703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1702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1704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1118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387</v>
      </c>
      <c r="C35" s="16"/>
      <c r="D35" s="16"/>
    </row>
    <row r="36" spans="2:12">
      <c r="B36" t="s">
        <v>388</v>
      </c>
      <c r="C36" s="16"/>
      <c r="D36" s="16"/>
    </row>
    <row r="37" spans="2:12">
      <c r="B37" t="s">
        <v>389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1700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1701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1813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1702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1118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1700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1703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1702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1118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235</v>
      </c>
      <c r="C32" s="16"/>
      <c r="D32" s="16"/>
    </row>
    <row r="33" spans="2:4">
      <c r="B33" t="s">
        <v>387</v>
      </c>
      <c r="C33" s="16"/>
      <c r="D33" s="16"/>
    </row>
    <row r="34" spans="2:4">
      <c r="B34" t="s">
        <v>388</v>
      </c>
      <c r="C34" s="16"/>
      <c r="D34" s="16"/>
    </row>
    <row r="35" spans="2:4">
      <c r="B35" t="s">
        <v>389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1734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1735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1736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1737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D19" s="16"/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1738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1739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1740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1734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1735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1736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1737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1738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1739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1740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D39" s="16"/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387</v>
      </c>
      <c r="D41" s="16"/>
    </row>
    <row r="42" spans="2:17">
      <c r="B42" t="s">
        <v>388</v>
      </c>
      <c r="D42" s="16"/>
    </row>
    <row r="43" spans="2:17">
      <c r="B43" t="s">
        <v>389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2.87</v>
      </c>
      <c r="J11" s="18"/>
      <c r="K11" s="18"/>
      <c r="L11" s="18"/>
      <c r="M11" s="76">
        <v>0</v>
      </c>
      <c r="N11" s="75">
        <v>36330352.214000002</v>
      </c>
      <c r="O11" s="7"/>
      <c r="P11" s="75">
        <v>42630.159739882503</v>
      </c>
      <c r="Q11" s="76">
        <v>1</v>
      </c>
      <c r="R11" s="76">
        <v>1.61E-2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2.87</v>
      </c>
      <c r="M12" s="80">
        <v>0</v>
      </c>
      <c r="N12" s="81">
        <v>36330352.214000002</v>
      </c>
      <c r="P12" s="81">
        <v>42630.159739882503</v>
      </c>
      <c r="Q12" s="80">
        <v>1</v>
      </c>
      <c r="R12" s="80">
        <v>1.61E-2</v>
      </c>
    </row>
    <row r="13" spans="2:60">
      <c r="B13" s="79" t="s">
        <v>1814</v>
      </c>
      <c r="I13" s="81">
        <v>2.87</v>
      </c>
      <c r="M13" s="80">
        <v>0</v>
      </c>
      <c r="N13" s="81">
        <v>36330352.214000002</v>
      </c>
      <c r="P13" s="81">
        <v>42630.159739882503</v>
      </c>
      <c r="Q13" s="80">
        <v>1</v>
      </c>
      <c r="R13" s="80">
        <v>1.61E-2</v>
      </c>
    </row>
    <row r="14" spans="2:60">
      <c r="B14" t="s">
        <v>1855</v>
      </c>
      <c r="C14" t="s">
        <v>1815</v>
      </c>
      <c r="D14" t="s">
        <v>1816</v>
      </c>
      <c r="F14" t="s">
        <v>1817</v>
      </c>
      <c r="G14" t="s">
        <v>1818</v>
      </c>
      <c r="H14" t="s">
        <v>1819</v>
      </c>
      <c r="I14" s="77">
        <v>2.87</v>
      </c>
      <c r="J14" t="s">
        <v>1820</v>
      </c>
      <c r="K14" t="s">
        <v>102</v>
      </c>
      <c r="L14" s="78">
        <v>0</v>
      </c>
      <c r="M14" s="78">
        <v>0</v>
      </c>
      <c r="N14" s="77">
        <v>36330352.214000002</v>
      </c>
      <c r="O14" s="77">
        <v>117.34034255647775</v>
      </c>
      <c r="P14" s="77">
        <v>42630.159739882503</v>
      </c>
      <c r="Q14" s="78">
        <v>1</v>
      </c>
      <c r="R14" s="78">
        <v>1.61E-2</v>
      </c>
    </row>
    <row r="15" spans="2:60">
      <c r="B15" s="79" t="s">
        <v>1821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220</v>
      </c>
      <c r="D16" t="s">
        <v>220</v>
      </c>
      <c r="F16" t="s">
        <v>220</v>
      </c>
      <c r="I16" s="77">
        <v>0</v>
      </c>
      <c r="J16" t="s">
        <v>220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1822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220</v>
      </c>
      <c r="D18" t="s">
        <v>220</v>
      </c>
      <c r="F18" t="s">
        <v>220</v>
      </c>
      <c r="I18" s="77">
        <v>0</v>
      </c>
      <c r="J18" t="s">
        <v>220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1823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220</v>
      </c>
      <c r="D20" t="s">
        <v>220</v>
      </c>
      <c r="F20" t="s">
        <v>220</v>
      </c>
      <c r="I20" s="77">
        <v>0</v>
      </c>
      <c r="J20" t="s">
        <v>220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1824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220</v>
      </c>
      <c r="D22" t="s">
        <v>220</v>
      </c>
      <c r="F22" t="s">
        <v>220</v>
      </c>
      <c r="I22" s="77">
        <v>0</v>
      </c>
      <c r="J22" t="s">
        <v>220</v>
      </c>
      <c r="K22" t="s">
        <v>220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1825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1826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220</v>
      </c>
      <c r="D25" t="s">
        <v>220</v>
      </c>
      <c r="F25" t="s">
        <v>220</v>
      </c>
      <c r="I25" s="77">
        <v>0</v>
      </c>
      <c r="J25" t="s">
        <v>220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1827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220</v>
      </c>
      <c r="D27" t="s">
        <v>220</v>
      </c>
      <c r="F27" t="s">
        <v>220</v>
      </c>
      <c r="I27" s="77">
        <v>0</v>
      </c>
      <c r="J27" t="s">
        <v>220</v>
      </c>
      <c r="K27" t="s">
        <v>220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1828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220</v>
      </c>
      <c r="D29" t="s">
        <v>220</v>
      </c>
      <c r="F29" t="s">
        <v>220</v>
      </c>
      <c r="I29" s="77">
        <v>0</v>
      </c>
      <c r="J29" t="s">
        <v>220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1829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220</v>
      </c>
      <c r="D31" t="s">
        <v>220</v>
      </c>
      <c r="F31" t="s">
        <v>220</v>
      </c>
      <c r="I31" s="77">
        <v>0</v>
      </c>
      <c r="J31" t="s">
        <v>220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1830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220</v>
      </c>
      <c r="D34" t="s">
        <v>220</v>
      </c>
      <c r="F34" t="s">
        <v>220</v>
      </c>
      <c r="I34" s="77">
        <v>0</v>
      </c>
      <c r="J34" t="s">
        <v>220</v>
      </c>
      <c r="K34" t="s">
        <v>220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1822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220</v>
      </c>
      <c r="D36" t="s">
        <v>220</v>
      </c>
      <c r="F36" t="s">
        <v>220</v>
      </c>
      <c r="I36" s="77">
        <v>0</v>
      </c>
      <c r="J36" t="s">
        <v>220</v>
      </c>
      <c r="K36" t="s">
        <v>220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1823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220</v>
      </c>
      <c r="D38" t="s">
        <v>220</v>
      </c>
      <c r="F38" t="s">
        <v>220</v>
      </c>
      <c r="I38" s="77">
        <v>0</v>
      </c>
      <c r="J38" t="s">
        <v>220</v>
      </c>
      <c r="K38" t="s">
        <v>220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1829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220</v>
      </c>
      <c r="D40" t="s">
        <v>220</v>
      </c>
      <c r="F40" t="s">
        <v>220</v>
      </c>
      <c r="I40" s="77">
        <v>0</v>
      </c>
      <c r="J40" t="s">
        <v>220</v>
      </c>
      <c r="K40" t="s">
        <v>220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387</v>
      </c>
    </row>
    <row r="43" spans="2:18">
      <c r="B43" t="s">
        <v>388</v>
      </c>
    </row>
    <row r="44" spans="2:18">
      <c r="B44" t="s">
        <v>389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8300000</v>
      </c>
      <c r="L11" s="7"/>
      <c r="M11" s="75">
        <v>32778.259899057601</v>
      </c>
      <c r="N11" s="76">
        <v>1</v>
      </c>
      <c r="O11" s="76">
        <v>1.24E-2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8300000</v>
      </c>
      <c r="M12" s="81">
        <v>32778.259899057601</v>
      </c>
      <c r="N12" s="80">
        <v>1</v>
      </c>
      <c r="O12" s="80">
        <v>1.24E-2</v>
      </c>
    </row>
    <row r="13" spans="2:64">
      <c r="B13" s="79" t="s">
        <v>1746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1747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220</v>
      </c>
      <c r="C16" t="s">
        <v>220</v>
      </c>
      <c r="E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1831</v>
      </c>
      <c r="G17" s="81">
        <v>0</v>
      </c>
      <c r="J17" s="80">
        <v>0</v>
      </c>
      <c r="K17" s="81">
        <v>8300000</v>
      </c>
      <c r="M17" s="81">
        <v>32778.259899057601</v>
      </c>
      <c r="N17" s="80">
        <v>1</v>
      </c>
      <c r="O17" s="80">
        <v>1.24E-2</v>
      </c>
    </row>
    <row r="18" spans="2:15">
      <c r="B18" t="s">
        <v>1832</v>
      </c>
      <c r="C18" t="s">
        <v>1833</v>
      </c>
      <c r="D18" t="s">
        <v>205</v>
      </c>
      <c r="E18" t="s">
        <v>206</v>
      </c>
      <c r="F18" t="s">
        <v>207</v>
      </c>
      <c r="H18" t="s">
        <v>106</v>
      </c>
      <c r="I18" s="78">
        <v>6.7000000000000004E-2</v>
      </c>
      <c r="J18" s="78">
        <v>0</v>
      </c>
      <c r="K18" s="77">
        <v>2400000</v>
      </c>
      <c r="L18" s="77">
        <v>105.3</v>
      </c>
      <c r="M18" s="77">
        <v>9664.0128000000004</v>
      </c>
      <c r="N18" s="78">
        <v>0.29480000000000001</v>
      </c>
      <c r="O18" s="78">
        <v>3.7000000000000002E-3</v>
      </c>
    </row>
    <row r="19" spans="2:15">
      <c r="B19" t="s">
        <v>1834</v>
      </c>
      <c r="C19" t="s">
        <v>1835</v>
      </c>
      <c r="D19" t="s">
        <v>205</v>
      </c>
      <c r="E19" t="s">
        <v>206</v>
      </c>
      <c r="F19" t="s">
        <v>207</v>
      </c>
      <c r="H19" t="s">
        <v>106</v>
      </c>
      <c r="I19" s="78">
        <v>6.2E-2</v>
      </c>
      <c r="J19" s="78">
        <v>0</v>
      </c>
      <c r="K19" s="77">
        <v>1100000</v>
      </c>
      <c r="L19" s="77">
        <v>103.83</v>
      </c>
      <c r="M19" s="77">
        <v>4367.5051199999998</v>
      </c>
      <c r="N19" s="78">
        <v>0.13320000000000001</v>
      </c>
      <c r="O19" s="78">
        <v>1.6999999999999999E-3</v>
      </c>
    </row>
    <row r="20" spans="2:15">
      <c r="B20" t="s">
        <v>1836</v>
      </c>
      <c r="C20" t="s">
        <v>1837</v>
      </c>
      <c r="D20" t="s">
        <v>205</v>
      </c>
      <c r="E20" t="s">
        <v>206</v>
      </c>
      <c r="F20" t="s">
        <v>207</v>
      </c>
      <c r="H20" t="s">
        <v>106</v>
      </c>
      <c r="I20" s="78">
        <v>6.3E-2</v>
      </c>
      <c r="J20" s="78">
        <v>0</v>
      </c>
      <c r="K20" s="77">
        <v>2200000</v>
      </c>
      <c r="L20" s="77">
        <v>103.10684931363636</v>
      </c>
      <c r="M20" s="77">
        <v>8674.1730190576</v>
      </c>
      <c r="N20" s="78">
        <v>0.2646</v>
      </c>
      <c r="O20" s="78">
        <v>3.3E-3</v>
      </c>
    </row>
    <row r="21" spans="2:15">
      <c r="B21" t="s">
        <v>1838</v>
      </c>
      <c r="C21" t="s">
        <v>1839</v>
      </c>
      <c r="D21" t="s">
        <v>205</v>
      </c>
      <c r="E21" t="s">
        <v>206</v>
      </c>
      <c r="F21" t="s">
        <v>207</v>
      </c>
      <c r="H21" t="s">
        <v>106</v>
      </c>
      <c r="I21" s="78">
        <v>6.8000000000000005E-2</v>
      </c>
      <c r="J21" s="78">
        <v>0</v>
      </c>
      <c r="K21" s="77">
        <v>1200000</v>
      </c>
      <c r="L21" s="77">
        <v>100.9</v>
      </c>
      <c r="M21" s="77">
        <v>4630.0991999999997</v>
      </c>
      <c r="N21" s="78">
        <v>0.14130000000000001</v>
      </c>
      <c r="O21" s="78">
        <v>1.8E-3</v>
      </c>
    </row>
    <row r="22" spans="2:15">
      <c r="B22" t="s">
        <v>1840</v>
      </c>
      <c r="C22" t="s">
        <v>1841</v>
      </c>
      <c r="D22" t="s">
        <v>205</v>
      </c>
      <c r="E22" t="s">
        <v>206</v>
      </c>
      <c r="F22" t="s">
        <v>207</v>
      </c>
      <c r="H22" t="s">
        <v>106</v>
      </c>
      <c r="I22" s="78">
        <v>6.9000000000000006E-2</v>
      </c>
      <c r="J22" s="78">
        <v>0</v>
      </c>
      <c r="K22" s="77">
        <v>1400000</v>
      </c>
      <c r="L22" s="77">
        <v>101.66</v>
      </c>
      <c r="M22" s="77">
        <v>5442.46976</v>
      </c>
      <c r="N22" s="78">
        <v>0.16600000000000001</v>
      </c>
      <c r="O22" s="78">
        <v>2.0999999999999999E-3</v>
      </c>
    </row>
    <row r="23" spans="2:15">
      <c r="B23" s="79" t="s">
        <v>1842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220</v>
      </c>
      <c r="C24" t="s">
        <v>220</v>
      </c>
      <c r="E24" t="s">
        <v>220</v>
      </c>
      <c r="G24" s="77">
        <v>0</v>
      </c>
      <c r="H24" t="s">
        <v>220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1118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220</v>
      </c>
      <c r="C26" t="s">
        <v>220</v>
      </c>
      <c r="E26" t="s">
        <v>220</v>
      </c>
      <c r="G26" s="77">
        <v>0</v>
      </c>
      <c r="H26" t="s">
        <v>220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s="79" t="s">
        <v>233</v>
      </c>
      <c r="G27" s="81">
        <v>0</v>
      </c>
      <c r="J27" s="80">
        <v>0</v>
      </c>
      <c r="K27" s="81">
        <v>0</v>
      </c>
      <c r="M27" s="81">
        <v>0</v>
      </c>
      <c r="N27" s="80">
        <v>0</v>
      </c>
      <c r="O27" s="80">
        <v>0</v>
      </c>
    </row>
    <row r="28" spans="2:15">
      <c r="B28" t="s">
        <v>220</v>
      </c>
      <c r="C28" t="s">
        <v>220</v>
      </c>
      <c r="E28" t="s">
        <v>220</v>
      </c>
      <c r="G28" s="77">
        <v>0</v>
      </c>
      <c r="H28" t="s">
        <v>220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</row>
    <row r="29" spans="2:15">
      <c r="B29" t="s">
        <v>235</v>
      </c>
    </row>
    <row r="30" spans="2:15">
      <c r="B30" t="s">
        <v>387</v>
      </c>
    </row>
    <row r="31" spans="2:15">
      <c r="B31" t="s">
        <v>388</v>
      </c>
    </row>
    <row r="32" spans="2:15">
      <c r="B32" t="s">
        <v>389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1843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220</v>
      </c>
      <c r="E14" s="78">
        <v>0</v>
      </c>
      <c r="F14" t="s">
        <v>220</v>
      </c>
      <c r="G14" s="77">
        <v>0</v>
      </c>
      <c r="H14" s="78">
        <v>0</v>
      </c>
      <c r="I14" s="78">
        <v>0</v>
      </c>
    </row>
    <row r="15" spans="2:55">
      <c r="B15" s="79" t="s">
        <v>1844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220</v>
      </c>
      <c r="E16" s="78">
        <v>0</v>
      </c>
      <c r="F16" t="s">
        <v>220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1843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220</v>
      </c>
      <c r="E19" s="78">
        <v>0</v>
      </c>
      <c r="F19" t="s">
        <v>220</v>
      </c>
      <c r="G19" s="77">
        <v>0</v>
      </c>
      <c r="H19" s="78">
        <v>0</v>
      </c>
      <c r="I19" s="78">
        <v>0</v>
      </c>
    </row>
    <row r="20" spans="2:9">
      <c r="B20" s="79" t="s">
        <v>1844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220</v>
      </c>
      <c r="E21" s="78">
        <v>0</v>
      </c>
      <c r="F21" t="s">
        <v>220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220</v>
      </c>
      <c r="D15" t="s">
        <v>220</v>
      </c>
      <c r="E15" s="19"/>
      <c r="F15" s="78">
        <v>0</v>
      </c>
      <c r="G15" t="s">
        <v>220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45802.355663462004</v>
      </c>
      <c r="J11" s="76">
        <v>1</v>
      </c>
      <c r="K11" s="76">
        <v>1.7299999999999999E-2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C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45802.355663462004</v>
      </c>
      <c r="J14" s="80">
        <v>1</v>
      </c>
      <c r="K14" s="80">
        <v>1.7299999999999999E-2</v>
      </c>
    </row>
    <row r="15" spans="2:60">
      <c r="B15" t="s">
        <v>1845</v>
      </c>
      <c r="C15" t="s">
        <v>1846</v>
      </c>
      <c r="D15" t="s">
        <v>220</v>
      </c>
      <c r="E15" t="s">
        <v>707</v>
      </c>
      <c r="F15" s="78">
        <v>0</v>
      </c>
      <c r="G15" t="s">
        <v>113</v>
      </c>
      <c r="H15" s="78">
        <v>0</v>
      </c>
      <c r="I15" s="77">
        <v>1256.740476036</v>
      </c>
      <c r="J15" s="78">
        <v>2.7400000000000001E-2</v>
      </c>
      <c r="K15" s="78">
        <v>5.0000000000000001E-4</v>
      </c>
    </row>
    <row r="16" spans="2:60">
      <c r="B16" t="s">
        <v>1847</v>
      </c>
      <c r="C16" t="s">
        <v>1848</v>
      </c>
      <c r="D16" t="s">
        <v>220</v>
      </c>
      <c r="E16" t="s">
        <v>707</v>
      </c>
      <c r="F16" s="78">
        <v>0</v>
      </c>
      <c r="G16" t="s">
        <v>200</v>
      </c>
      <c r="H16" s="78">
        <v>0</v>
      </c>
      <c r="I16" s="77">
        <v>625.83238515599999</v>
      </c>
      <c r="J16" s="78">
        <v>1.37E-2</v>
      </c>
      <c r="K16" s="78">
        <v>2.0000000000000001E-4</v>
      </c>
    </row>
    <row r="17" spans="2:11">
      <c r="B17" t="s">
        <v>1849</v>
      </c>
      <c r="C17" t="s">
        <v>1850</v>
      </c>
      <c r="D17" t="s">
        <v>220</v>
      </c>
      <c r="E17" t="s">
        <v>707</v>
      </c>
      <c r="F17" s="78">
        <v>0</v>
      </c>
      <c r="G17" t="s">
        <v>120</v>
      </c>
      <c r="H17" s="78">
        <v>0</v>
      </c>
      <c r="I17" s="77">
        <v>4194.5358596100004</v>
      </c>
      <c r="J17" s="78">
        <v>9.1600000000000001E-2</v>
      </c>
      <c r="K17" s="78">
        <v>1.6000000000000001E-3</v>
      </c>
    </row>
    <row r="18" spans="2:11">
      <c r="B18" t="s">
        <v>1851</v>
      </c>
      <c r="C18" t="s">
        <v>1852</v>
      </c>
      <c r="D18" t="s">
        <v>220</v>
      </c>
      <c r="E18" t="s">
        <v>707</v>
      </c>
      <c r="F18" s="78">
        <v>0</v>
      </c>
      <c r="G18" t="s">
        <v>110</v>
      </c>
      <c r="H18" s="78">
        <v>0</v>
      </c>
      <c r="I18" s="77">
        <v>2138.6352380200001</v>
      </c>
      <c r="J18" s="78">
        <v>4.6699999999999998E-2</v>
      </c>
      <c r="K18" s="78">
        <v>8.0000000000000004E-4</v>
      </c>
    </row>
    <row r="19" spans="2:11">
      <c r="B19" t="s">
        <v>1853</v>
      </c>
      <c r="C19" t="s">
        <v>1854</v>
      </c>
      <c r="D19" t="s">
        <v>220</v>
      </c>
      <c r="E19" t="s">
        <v>707</v>
      </c>
      <c r="F19" s="78">
        <v>0</v>
      </c>
      <c r="G19" t="s">
        <v>106</v>
      </c>
      <c r="H19" s="78">
        <v>0</v>
      </c>
      <c r="I19" s="77">
        <v>37586.611704640003</v>
      </c>
      <c r="J19" s="78">
        <v>0.8206</v>
      </c>
      <c r="K19" s="78">
        <v>1.4200000000000001E-2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220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220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391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387</v>
      </c>
      <c r="D27" s="16"/>
    </row>
    <row r="28" spans="2:16">
      <c r="B28" t="s">
        <v>389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1746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1747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1118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387</v>
      </c>
      <c r="D27" s="16"/>
    </row>
    <row r="28" spans="2:16">
      <c r="B28" t="s">
        <v>389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1746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1747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392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1118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387</v>
      </c>
      <c r="D27" s="16"/>
    </row>
    <row r="28" spans="2:23">
      <c r="B28" t="s">
        <v>388</v>
      </c>
      <c r="D28" s="16"/>
    </row>
    <row r="29" spans="2:23">
      <c r="B29" t="s">
        <v>389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6B29DA-D968-4637-81FC-8F2C2328C384}"/>
</file>

<file path=customXml/itemProps2.xml><?xml version="1.0" encoding="utf-8"?>
<ds:datastoreItem xmlns:ds="http://schemas.openxmlformats.org/officeDocument/2006/customXml" ds:itemID="{A0843B68-DD79-4E14-A1D4-655F6181B335}"/>
</file>

<file path=customXml/itemProps3.xml><?xml version="1.0" encoding="utf-8"?>
<ds:datastoreItem xmlns:ds="http://schemas.openxmlformats.org/officeDocument/2006/customXml" ds:itemID="{1A27A416-416A-43D9-9C34-563366036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2023-10-22T09:13:36Z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